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8_{A9E5D151-1453-4718-B2B8-D52E22589472}" xr6:coauthVersionLast="47" xr6:coauthVersionMax="47" xr10:uidLastSave="{00000000-0000-0000-0000-000000000000}"/>
  <workbookProtection workbookAlgorithmName="SHA-512" workbookHashValue="GFrUJeklKevAbeaL9RHFQZsxleM+zljnVgYzadKoEx40OX+uIncArxwiikOFcwcUNqQ2i2KtkiAGE8UW7AM2cg==" workbookSaltValue="ShRyyKaBRSnLVKjr0g5PgA==" workbookSpinCount="100000" lockStructure="1"/>
  <bookViews>
    <workbookView xWindow="-108" yWindow="-108" windowWidth="23256" windowHeight="12456" tabRatio="714" xr2:uid="{00000000-000D-0000-FFFF-FFFF00000000}"/>
  </bookViews>
  <sheets>
    <sheet name="0. Mode d'emploi" sheetId="17" r:id="rId1"/>
    <sheet name="Conditionnement" sheetId="3" state="hidden" r:id="rId2"/>
    <sheet name="1. Lieux et conditionnements" sheetId="4" r:id="rId3"/>
    <sheet name="2. Inventaire" sheetId="5" r:id="rId4"/>
    <sheet name="3. Produits Préoccupants" sheetId="18" r:id="rId5"/>
    <sheet name="4. Erreurs" sheetId="11" r:id="rId6"/>
    <sheet name="5. Résultats (old)" sheetId="9" state="hidden" r:id="rId7"/>
    <sheet name="5. Résultats" sheetId="19" r:id="rId8"/>
    <sheet name="InventaireSignalitique" sheetId="12" state="hidden" r:id="rId9"/>
    <sheet name="ComboValue" sheetId="1" state="hidden" r:id="rId10"/>
    <sheet name="Seuils" sheetId="13" state="hidden" r:id="rId11"/>
  </sheets>
  <definedNames>
    <definedName name="C_01">ComboValue!$AB$2</definedName>
    <definedName name="C_01b">ComboValue!$AC$2</definedName>
    <definedName name="C_02">ComboValue!$AD$2</definedName>
    <definedName name="C_03">ComboValue!$AE$2</definedName>
    <definedName name="C_04">ComboValue!$AF$2</definedName>
    <definedName name="C_05">ComboValue!$AG$2</definedName>
    <definedName name="C_06">ComboValue!$AH$2:$AH$4</definedName>
    <definedName name="C_07">ComboValue!$AI$2:$AI$4</definedName>
    <definedName name="C_08">ComboValue!$AJ$2</definedName>
    <definedName name="C_09">ComboValue!$AK$2</definedName>
    <definedName name="C_10">ComboValue!$AL$2</definedName>
    <definedName name="C_11">ComboValue!$AM$2</definedName>
    <definedName name="C_12">ComboValue!$AN$2</definedName>
    <definedName name="C_13">ComboValue!$AO$2</definedName>
    <definedName name="C_14">ComboValue!$AP$2</definedName>
    <definedName name="C_15">ComboValue!$AQ$2</definedName>
    <definedName name="C_16">ComboValue!$AR$2</definedName>
    <definedName name="C_17">ComboValue!$AS$2</definedName>
    <definedName name="CMR">#REF!</definedName>
    <definedName name="Critère">#REF!</definedName>
    <definedName name="D_01">ComboValue!$AB$8</definedName>
    <definedName name="D_01b">ComboValue!$AC$8</definedName>
    <definedName name="D_02">ComboValue!$AD$8</definedName>
    <definedName name="D_03">ComboValue!$AE$8</definedName>
    <definedName name="D_04">ComboValue!$AF$8</definedName>
    <definedName name="D_05">ComboValue!$AG$8</definedName>
    <definedName name="D_06">ComboValue!$AH$8:$AH$10</definedName>
    <definedName name="D_07">ComboValue!$AI$8:$AI$10</definedName>
    <definedName name="D_08">ComboValue!$AJ$8</definedName>
    <definedName name="D_09">ComboValue!$AK$8</definedName>
    <definedName name="D_10">ComboValue!$AL$8</definedName>
    <definedName name="D_11">ComboValue!$AM$8</definedName>
    <definedName name="D_12">ComboValue!$AN$8</definedName>
    <definedName name="D_13">ComboValue!$AO$8</definedName>
    <definedName name="D_14">ComboValue!$AP$8</definedName>
    <definedName name="Gaz_Fr">ComboValue!$D$2:$D$5</definedName>
    <definedName name="Gaz_Nl">ComboValue!$E$2:$E$5</definedName>
    <definedName name="Inventaire">#REF!</definedName>
    <definedName name="Prods">#REF!</definedName>
    <definedName name="Produit">#REF!</definedName>
    <definedName name="Tous_Fr">ComboValue!$D$2:$D$18</definedName>
    <definedName name="Tous_Nl">ComboValue!$E$2:$E$18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L13" i="5" l="1" a="1"/>
  <c r="CL13" i="5"/>
  <c r="CL505" i="5" a="1"/>
  <c r="CL505" i="5" s="1"/>
  <c r="CL504" i="5"/>
  <c r="CL504" i="5" a="1"/>
  <c r="CL503" i="5" a="1"/>
  <c r="CL503" i="5" s="1"/>
  <c r="CL502" i="5" a="1"/>
  <c r="CL502" i="5" s="1"/>
  <c r="CL501" i="5" a="1"/>
  <c r="CL501" i="5" s="1"/>
  <c r="CL500" i="5" a="1"/>
  <c r="CL500" i="5" s="1"/>
  <c r="CL499" i="5" a="1"/>
  <c r="CL499" i="5" s="1"/>
  <c r="CL498" i="5"/>
  <c r="CL498" i="5" a="1"/>
  <c r="CL497" i="5" a="1"/>
  <c r="CL497" i="5" s="1"/>
  <c r="CL496" i="5" a="1"/>
  <c r="CL496" i="5" s="1"/>
  <c r="CL495" i="5" a="1"/>
  <c r="CL495" i="5" s="1"/>
  <c r="CL494" i="5" a="1"/>
  <c r="CL494" i="5" s="1"/>
  <c r="CL493" i="5" a="1"/>
  <c r="CL493" i="5" s="1"/>
  <c r="CL492" i="5" a="1"/>
  <c r="CL492" i="5" s="1"/>
  <c r="CL491" i="5" a="1"/>
  <c r="CL491" i="5" s="1"/>
  <c r="CL490" i="5" a="1"/>
  <c r="CL490" i="5" s="1"/>
  <c r="CL489" i="5" a="1"/>
  <c r="CL489" i="5" s="1"/>
  <c r="CL488" i="5" a="1"/>
  <c r="CL488" i="5" s="1"/>
  <c r="CL487" i="5" a="1"/>
  <c r="CL487" i="5" s="1"/>
  <c r="CL486" i="5" a="1"/>
  <c r="CL486" i="5" s="1"/>
  <c r="CL485" i="5" a="1"/>
  <c r="CL485" i="5" s="1"/>
  <c r="CL484" i="5" a="1"/>
  <c r="CL484" i="5" s="1"/>
  <c r="CL483" i="5" a="1"/>
  <c r="CL483" i="5" s="1"/>
  <c r="CL482" i="5" a="1"/>
  <c r="CL482" i="5" s="1"/>
  <c r="CL481" i="5" a="1"/>
  <c r="CL481" i="5" s="1"/>
  <c r="CL480" i="5" a="1"/>
  <c r="CL480" i="5" s="1"/>
  <c r="CL479" i="5" a="1"/>
  <c r="CL479" i="5" s="1"/>
  <c r="CL478" i="5" a="1"/>
  <c r="CL478" i="5" s="1"/>
  <c r="CL477" i="5" a="1"/>
  <c r="CL477" i="5" s="1"/>
  <c r="CL476" i="5"/>
  <c r="CL476" i="5" a="1"/>
  <c r="CL475" i="5" a="1"/>
  <c r="CL475" i="5" s="1"/>
  <c r="CL474" i="5" a="1"/>
  <c r="CL474" i="5" s="1"/>
  <c r="CL473" i="5" a="1"/>
  <c r="CL473" i="5" s="1"/>
  <c r="CL472" i="5" a="1"/>
  <c r="CL472" i="5" s="1"/>
  <c r="CL471" i="5" a="1"/>
  <c r="CL471" i="5" s="1"/>
  <c r="CL470" i="5" a="1"/>
  <c r="CL470" i="5" s="1"/>
  <c r="CL469" i="5" a="1"/>
  <c r="CL469" i="5" s="1"/>
  <c r="CL468" i="5" a="1"/>
  <c r="CL468" i="5" s="1"/>
  <c r="CL467" i="5" a="1"/>
  <c r="CL467" i="5" s="1"/>
  <c r="CL466" i="5" a="1"/>
  <c r="CL466" i="5" s="1"/>
  <c r="CL465" i="5" a="1"/>
  <c r="CL465" i="5" s="1"/>
  <c r="CL464" i="5" a="1"/>
  <c r="CL464" i="5" s="1"/>
  <c r="CL463" i="5" a="1"/>
  <c r="CL463" i="5" s="1"/>
  <c r="CL462" i="5" a="1"/>
  <c r="CL462" i="5" s="1"/>
  <c r="CL461" i="5" a="1"/>
  <c r="CL461" i="5" s="1"/>
  <c r="CL460" i="5" a="1"/>
  <c r="CL460" i="5" s="1"/>
  <c r="CL459" i="5" a="1"/>
  <c r="CL459" i="5" s="1"/>
  <c r="CL458" i="5" a="1"/>
  <c r="CL458" i="5" s="1"/>
  <c r="CL457" i="5" a="1"/>
  <c r="CL457" i="5" s="1"/>
  <c r="CL456" i="5" a="1"/>
  <c r="CL456" i="5" s="1"/>
  <c r="CL455" i="5" a="1"/>
  <c r="CL455" i="5" s="1"/>
  <c r="CL454" i="5" a="1"/>
  <c r="CL454" i="5" s="1"/>
  <c r="CL453" i="5" a="1"/>
  <c r="CL453" i="5" s="1"/>
  <c r="CL452" i="5" a="1"/>
  <c r="CL452" i="5" s="1"/>
  <c r="CL451" i="5" a="1"/>
  <c r="CL451" i="5" s="1"/>
  <c r="CL450" i="5" a="1"/>
  <c r="CL450" i="5" s="1"/>
  <c r="CL449" i="5" a="1"/>
  <c r="CL449" i="5" s="1"/>
  <c r="CL448" i="5" a="1"/>
  <c r="CL448" i="5" s="1"/>
  <c r="CL447" i="5" a="1"/>
  <c r="CL447" i="5" s="1"/>
  <c r="CL446" i="5" a="1"/>
  <c r="CL446" i="5" s="1"/>
  <c r="CL445" i="5" a="1"/>
  <c r="CL445" i="5" s="1"/>
  <c r="CL444" i="5" a="1"/>
  <c r="CL444" i="5" s="1"/>
  <c r="CL443" i="5" a="1"/>
  <c r="CL443" i="5" s="1"/>
  <c r="CL442" i="5" a="1"/>
  <c r="CL442" i="5" s="1"/>
  <c r="CL441" i="5" a="1"/>
  <c r="CL441" i="5" s="1"/>
  <c r="CL440" i="5" a="1"/>
  <c r="CL440" i="5" s="1"/>
  <c r="CL439" i="5" a="1"/>
  <c r="CL439" i="5" s="1"/>
  <c r="CL438" i="5" a="1"/>
  <c r="CL438" i="5" s="1"/>
  <c r="CL437" i="5" a="1"/>
  <c r="CL437" i="5" s="1"/>
  <c r="CL436" i="5" a="1"/>
  <c r="CL436" i="5" s="1"/>
  <c r="CL435" i="5" a="1"/>
  <c r="CL435" i="5" s="1"/>
  <c r="CL434" i="5" a="1"/>
  <c r="CL434" i="5" s="1"/>
  <c r="CL433" i="5" a="1"/>
  <c r="CL433" i="5" s="1"/>
  <c r="CL432" i="5" a="1"/>
  <c r="CL432" i="5" s="1"/>
  <c r="CL431" i="5" a="1"/>
  <c r="CL431" i="5" s="1"/>
  <c r="CL430" i="5" a="1"/>
  <c r="CL430" i="5" s="1"/>
  <c r="CL429" i="5" a="1"/>
  <c r="CL429" i="5" s="1"/>
  <c r="CL428" i="5"/>
  <c r="CL428" i="5" a="1"/>
  <c r="CL427" i="5" a="1"/>
  <c r="CL427" i="5" s="1"/>
  <c r="CL426" i="5" a="1"/>
  <c r="CL426" i="5" s="1"/>
  <c r="CL425" i="5" a="1"/>
  <c r="CL425" i="5" s="1"/>
  <c r="CL424" i="5" a="1"/>
  <c r="CL424" i="5" s="1"/>
  <c r="CL423" i="5" a="1"/>
  <c r="CL423" i="5" s="1"/>
  <c r="CL422" i="5" a="1"/>
  <c r="CL422" i="5" s="1"/>
  <c r="CL421" i="5" a="1"/>
  <c r="CL421" i="5" s="1"/>
  <c r="CL420" i="5" a="1"/>
  <c r="CL420" i="5" s="1"/>
  <c r="CL419" i="5" a="1"/>
  <c r="CL419" i="5" s="1"/>
  <c r="CL418" i="5" a="1"/>
  <c r="CL418" i="5" s="1"/>
  <c r="CL417" i="5" a="1"/>
  <c r="CL417" i="5" s="1"/>
  <c r="CL416" i="5"/>
  <c r="CL416" i="5" a="1"/>
  <c r="CL415" i="5" a="1"/>
  <c r="CL415" i="5" s="1"/>
  <c r="CL414" i="5" a="1"/>
  <c r="CL414" i="5" s="1"/>
  <c r="CL413" i="5" a="1"/>
  <c r="CL413" i="5" s="1"/>
  <c r="CL412" i="5" a="1"/>
  <c r="CL412" i="5" s="1"/>
  <c r="CL411" i="5" a="1"/>
  <c r="CL411" i="5" s="1"/>
  <c r="CL410" i="5"/>
  <c r="CL410" i="5" a="1"/>
  <c r="CL409" i="5" a="1"/>
  <c r="CL409" i="5" s="1"/>
  <c r="CL408" i="5" a="1"/>
  <c r="CL408" i="5" s="1"/>
  <c r="CL407" i="5" a="1"/>
  <c r="CL407" i="5" s="1"/>
  <c r="CL406" i="5" a="1"/>
  <c r="CL406" i="5" s="1"/>
  <c r="CL405" i="5" a="1"/>
  <c r="CL405" i="5" s="1"/>
  <c r="CL404" i="5"/>
  <c r="CL404" i="5" a="1"/>
  <c r="CL403" i="5" a="1"/>
  <c r="CL403" i="5" s="1"/>
  <c r="CL402" i="5" a="1"/>
  <c r="CL402" i="5" s="1"/>
  <c r="CL401" i="5" a="1"/>
  <c r="CL401" i="5" s="1"/>
  <c r="CL400" i="5" a="1"/>
  <c r="CL400" i="5" s="1"/>
  <c r="CL399" i="5" a="1"/>
  <c r="CL399" i="5" s="1"/>
  <c r="CL398" i="5" a="1"/>
  <c r="CL398" i="5" s="1"/>
  <c r="CL397" i="5" a="1"/>
  <c r="CL397" i="5" s="1"/>
  <c r="CL396" i="5" a="1"/>
  <c r="CL396" i="5" s="1"/>
  <c r="CL395" i="5" a="1"/>
  <c r="CL395" i="5" s="1"/>
  <c r="CL394" i="5" a="1"/>
  <c r="CL394" i="5" s="1"/>
  <c r="CL393" i="5" a="1"/>
  <c r="CL393" i="5" s="1"/>
  <c r="CL392" i="5"/>
  <c r="CL392" i="5" a="1"/>
  <c r="CL391" i="5" a="1"/>
  <c r="CL391" i="5" s="1"/>
  <c r="CL390" i="5" a="1"/>
  <c r="CL390" i="5" s="1"/>
  <c r="CL389" i="5" a="1"/>
  <c r="CL389" i="5" s="1"/>
  <c r="CL388" i="5" a="1"/>
  <c r="CL388" i="5" s="1"/>
  <c r="CL387" i="5" a="1"/>
  <c r="CL387" i="5" s="1"/>
  <c r="CL386" i="5" a="1"/>
  <c r="CL386" i="5" s="1"/>
  <c r="CL385" i="5" a="1"/>
  <c r="CL385" i="5" s="1"/>
  <c r="CL384" i="5" a="1"/>
  <c r="CL384" i="5" s="1"/>
  <c r="CL383" i="5" a="1"/>
  <c r="CL383" i="5" s="1"/>
  <c r="CL382" i="5" a="1"/>
  <c r="CL382" i="5" s="1"/>
  <c r="CL381" i="5" a="1"/>
  <c r="CL381" i="5" s="1"/>
  <c r="CL380" i="5" a="1"/>
  <c r="CL380" i="5" s="1"/>
  <c r="CL379" i="5" a="1"/>
  <c r="CL379" i="5" s="1"/>
  <c r="CL378" i="5" a="1"/>
  <c r="CL378" i="5" s="1"/>
  <c r="CL377" i="5" a="1"/>
  <c r="CL377" i="5" s="1"/>
  <c r="CL376" i="5" a="1"/>
  <c r="CL376" i="5" s="1"/>
  <c r="CL375" i="5" a="1"/>
  <c r="CL375" i="5" s="1"/>
  <c r="CL374" i="5" a="1"/>
  <c r="CL374" i="5" s="1"/>
  <c r="CL373" i="5" a="1"/>
  <c r="CL373" i="5" s="1"/>
  <c r="CL372" i="5" a="1"/>
  <c r="CL372" i="5" s="1"/>
  <c r="CL371" i="5" a="1"/>
  <c r="CL371" i="5" s="1"/>
  <c r="CL370" i="5" a="1"/>
  <c r="CL370" i="5" s="1"/>
  <c r="CL369" i="5" a="1"/>
  <c r="CL369" i="5" s="1"/>
  <c r="CL368" i="5" a="1"/>
  <c r="CL368" i="5" s="1"/>
  <c r="CL367" i="5" a="1"/>
  <c r="CL367" i="5" s="1"/>
  <c r="CL366" i="5" a="1"/>
  <c r="CL366" i="5" s="1"/>
  <c r="CL365" i="5" a="1"/>
  <c r="CL365" i="5" s="1"/>
  <c r="CL364" i="5" a="1"/>
  <c r="CL364" i="5" s="1"/>
  <c r="CL363" i="5" a="1"/>
  <c r="CL363" i="5" s="1"/>
  <c r="CL362" i="5" a="1"/>
  <c r="CL362" i="5" s="1"/>
  <c r="CL361" i="5" a="1"/>
  <c r="CL361" i="5" s="1"/>
  <c r="CL360" i="5" a="1"/>
  <c r="CL360" i="5" s="1"/>
  <c r="CL359" i="5" a="1"/>
  <c r="CL359" i="5" s="1"/>
  <c r="CL358" i="5" a="1"/>
  <c r="CL358" i="5" s="1"/>
  <c r="CL357" i="5" a="1"/>
  <c r="CL357" i="5" s="1"/>
  <c r="CL356" i="5"/>
  <c r="CL356" i="5" a="1"/>
  <c r="CL355" i="5" a="1"/>
  <c r="CL355" i="5" s="1"/>
  <c r="CL354" i="5" a="1"/>
  <c r="CL354" i="5" s="1"/>
  <c r="CL353" i="5" a="1"/>
  <c r="CL353" i="5" s="1"/>
  <c r="CL352" i="5" a="1"/>
  <c r="CL352" i="5" s="1"/>
  <c r="CL351" i="5" a="1"/>
  <c r="CL351" i="5" s="1"/>
  <c r="CL350" i="5" a="1"/>
  <c r="CL350" i="5" s="1"/>
  <c r="CL349" i="5" a="1"/>
  <c r="CL349" i="5" s="1"/>
  <c r="CL348" i="5" a="1"/>
  <c r="CL348" i="5" s="1"/>
  <c r="CL347" i="5" a="1"/>
  <c r="CL347" i="5" s="1"/>
  <c r="CL346" i="5" a="1"/>
  <c r="CL346" i="5" s="1"/>
  <c r="CL345" i="5" a="1"/>
  <c r="CL345" i="5" s="1"/>
  <c r="CL344" i="5"/>
  <c r="CL344" i="5" a="1"/>
  <c r="CL343" i="5" a="1"/>
  <c r="CL343" i="5" s="1"/>
  <c r="CL342" i="5" a="1"/>
  <c r="CL342" i="5" s="1"/>
  <c r="CL341" i="5" a="1"/>
  <c r="CL341" i="5" s="1"/>
  <c r="CL340" i="5" a="1"/>
  <c r="CL340" i="5" s="1"/>
  <c r="CL339" i="5" a="1"/>
  <c r="CL339" i="5" s="1"/>
  <c r="CL338" i="5"/>
  <c r="CL338" i="5" a="1"/>
  <c r="CL337" i="5" a="1"/>
  <c r="CL337" i="5" s="1"/>
  <c r="CL336" i="5" a="1"/>
  <c r="CL336" i="5" s="1"/>
  <c r="CL335" i="5" a="1"/>
  <c r="CL335" i="5" s="1"/>
  <c r="CL334" i="5" a="1"/>
  <c r="CL334" i="5" s="1"/>
  <c r="CL333" i="5" a="1"/>
  <c r="CL333" i="5" s="1"/>
  <c r="CL332" i="5"/>
  <c r="CL332" i="5" a="1"/>
  <c r="CL331" i="5" a="1"/>
  <c r="CL331" i="5" s="1"/>
  <c r="CL330" i="5" a="1"/>
  <c r="CL330" i="5" s="1"/>
  <c r="CL329" i="5" a="1"/>
  <c r="CL329" i="5" s="1"/>
  <c r="CL328" i="5" a="1"/>
  <c r="CL328" i="5" s="1"/>
  <c r="CL327" i="5" a="1"/>
  <c r="CL327" i="5" s="1"/>
  <c r="CL326" i="5" a="1"/>
  <c r="CL326" i="5" s="1"/>
  <c r="CL325" i="5" a="1"/>
  <c r="CL325" i="5" s="1"/>
  <c r="CL324" i="5" a="1"/>
  <c r="CL324" i="5" s="1"/>
  <c r="CL323" i="5" a="1"/>
  <c r="CL323" i="5" s="1"/>
  <c r="CL322" i="5" a="1"/>
  <c r="CL322" i="5" s="1"/>
  <c r="CL321" i="5" a="1"/>
  <c r="CL321" i="5" s="1"/>
  <c r="CL320" i="5"/>
  <c r="CL320" i="5" a="1"/>
  <c r="CL319" i="5" a="1"/>
  <c r="CL319" i="5" s="1"/>
  <c r="CL318" i="5" a="1"/>
  <c r="CL318" i="5" s="1"/>
  <c r="CL317" i="5" a="1"/>
  <c r="CL317" i="5" s="1"/>
  <c r="CL316" i="5" a="1"/>
  <c r="CL316" i="5" s="1"/>
  <c r="CL315" i="5" a="1"/>
  <c r="CL315" i="5" s="1"/>
  <c r="CL314" i="5" a="1"/>
  <c r="CL314" i="5" s="1"/>
  <c r="CL313" i="5" a="1"/>
  <c r="CL313" i="5" s="1"/>
  <c r="CL312" i="5" a="1"/>
  <c r="CL312" i="5" s="1"/>
  <c r="CL311" i="5" a="1"/>
  <c r="CL311" i="5" s="1"/>
  <c r="CL310" i="5" a="1"/>
  <c r="CL310" i="5" s="1"/>
  <c r="CL309" i="5" a="1"/>
  <c r="CL309" i="5" s="1"/>
  <c r="CL308" i="5" a="1"/>
  <c r="CL308" i="5" s="1"/>
  <c r="CL307" i="5" a="1"/>
  <c r="CL307" i="5" s="1"/>
  <c r="CL306" i="5" a="1"/>
  <c r="CL306" i="5" s="1"/>
  <c r="CL305" i="5" a="1"/>
  <c r="CL305" i="5" s="1"/>
  <c r="CL304" i="5" a="1"/>
  <c r="CL304" i="5" s="1"/>
  <c r="CL303" i="5" a="1"/>
  <c r="CL303" i="5" s="1"/>
  <c r="CL302" i="5" a="1"/>
  <c r="CL302" i="5" s="1"/>
  <c r="CL301" i="5" a="1"/>
  <c r="CL301" i="5" s="1"/>
  <c r="CL300" i="5" a="1"/>
  <c r="CL300" i="5" s="1"/>
  <c r="CL299" i="5" a="1"/>
  <c r="CL299" i="5" s="1"/>
  <c r="CL298" i="5" a="1"/>
  <c r="CL298" i="5" s="1"/>
  <c r="CL297" i="5" a="1"/>
  <c r="CL297" i="5" s="1"/>
  <c r="CL296" i="5" a="1"/>
  <c r="CL296" i="5" s="1"/>
  <c r="CL295" i="5" a="1"/>
  <c r="CL295" i="5" s="1"/>
  <c r="CL294" i="5" a="1"/>
  <c r="CL294" i="5" s="1"/>
  <c r="CL293" i="5" a="1"/>
  <c r="CL293" i="5" s="1"/>
  <c r="CL292" i="5" a="1"/>
  <c r="CL292" i="5" s="1"/>
  <c r="CL291" i="5" a="1"/>
  <c r="CL291" i="5" s="1"/>
  <c r="CL290" i="5" a="1"/>
  <c r="CL290" i="5" s="1"/>
  <c r="CL289" i="5" a="1"/>
  <c r="CL289" i="5" s="1"/>
  <c r="CL288" i="5" a="1"/>
  <c r="CL288" i="5" s="1"/>
  <c r="CL287" i="5" a="1"/>
  <c r="CL287" i="5" s="1"/>
  <c r="CL286" i="5" a="1"/>
  <c r="CL286" i="5" s="1"/>
  <c r="CL285" i="5" a="1"/>
  <c r="CL285" i="5" s="1"/>
  <c r="CL284" i="5"/>
  <c r="CL284" i="5" a="1"/>
  <c r="CL283" i="5" a="1"/>
  <c r="CL283" i="5" s="1"/>
  <c r="CL282" i="5" a="1"/>
  <c r="CL282" i="5" s="1"/>
  <c r="CL281" i="5" a="1"/>
  <c r="CL281" i="5" s="1"/>
  <c r="CL280" i="5" a="1"/>
  <c r="CL280" i="5" s="1"/>
  <c r="CL279" i="5" a="1"/>
  <c r="CL279" i="5" s="1"/>
  <c r="CL278" i="5" a="1"/>
  <c r="CL278" i="5" s="1"/>
  <c r="CL277" i="5" a="1"/>
  <c r="CL277" i="5" s="1"/>
  <c r="CL276" i="5" a="1"/>
  <c r="CL276" i="5" s="1"/>
  <c r="CL275" i="5" a="1"/>
  <c r="CL275" i="5" s="1"/>
  <c r="CL274" i="5" a="1"/>
  <c r="CL274" i="5" s="1"/>
  <c r="CL273" i="5" a="1"/>
  <c r="CL273" i="5" s="1"/>
  <c r="CL272" i="5"/>
  <c r="CL272" i="5" a="1"/>
  <c r="CL271" i="5" a="1"/>
  <c r="CL271" i="5" s="1"/>
  <c r="CL270" i="5" a="1"/>
  <c r="CL270" i="5" s="1"/>
  <c r="CL269" i="5" a="1"/>
  <c r="CL269" i="5" s="1"/>
  <c r="CL268" i="5" a="1"/>
  <c r="CL268" i="5" s="1"/>
  <c r="CL267" i="5" a="1"/>
  <c r="CL267" i="5" s="1"/>
  <c r="CL266" i="5"/>
  <c r="CL266" i="5" a="1"/>
  <c r="CL265" i="5" a="1"/>
  <c r="CL265" i="5" s="1"/>
  <c r="CL264" i="5" a="1"/>
  <c r="CL264" i="5" s="1"/>
  <c r="CL263" i="5" a="1"/>
  <c r="CL263" i="5" s="1"/>
  <c r="CL262" i="5" a="1"/>
  <c r="CL262" i="5" s="1"/>
  <c r="CL261" i="5" a="1"/>
  <c r="CL261" i="5" s="1"/>
  <c r="CL260" i="5"/>
  <c r="CL260" i="5" a="1"/>
  <c r="CL259" i="5" a="1"/>
  <c r="CL259" i="5" s="1"/>
  <c r="CL258" i="5" a="1"/>
  <c r="CL258" i="5" s="1"/>
  <c r="CL257" i="5" a="1"/>
  <c r="CL257" i="5" s="1"/>
  <c r="CL256" i="5" a="1"/>
  <c r="CL256" i="5" s="1"/>
  <c r="CL255" i="5" a="1"/>
  <c r="CL255" i="5" s="1"/>
  <c r="CL254" i="5" a="1"/>
  <c r="CL254" i="5" s="1"/>
  <c r="CL253" i="5" a="1"/>
  <c r="CL253" i="5" s="1"/>
  <c r="CL252" i="5" a="1"/>
  <c r="CL252" i="5" s="1"/>
  <c r="CL251" i="5" a="1"/>
  <c r="CL251" i="5" s="1"/>
  <c r="CL250" i="5" a="1"/>
  <c r="CL250" i="5" s="1"/>
  <c r="CL249" i="5" a="1"/>
  <c r="CL249" i="5" s="1"/>
  <c r="CL248" i="5"/>
  <c r="CL248" i="5" a="1"/>
  <c r="CL247" i="5" a="1"/>
  <c r="CL247" i="5" s="1"/>
  <c r="CL246" i="5" a="1"/>
  <c r="CL246" i="5" s="1"/>
  <c r="CL245" i="5" a="1"/>
  <c r="CL245" i="5" s="1"/>
  <c r="CL244" i="5" a="1"/>
  <c r="CL244" i="5" s="1"/>
  <c r="CL243" i="5" a="1"/>
  <c r="CL243" i="5" s="1"/>
  <c r="CL242" i="5" a="1"/>
  <c r="CL242" i="5" s="1"/>
  <c r="CL241" i="5" a="1"/>
  <c r="CL241" i="5" s="1"/>
  <c r="CL240" i="5" a="1"/>
  <c r="CL240" i="5" s="1"/>
  <c r="CL239" i="5" a="1"/>
  <c r="CL239" i="5" s="1"/>
  <c r="CL238" i="5" a="1"/>
  <c r="CL238" i="5" s="1"/>
  <c r="CL237" i="5" a="1"/>
  <c r="CL237" i="5" s="1"/>
  <c r="CL236" i="5" a="1"/>
  <c r="CL236" i="5" s="1"/>
  <c r="CL235" i="5" a="1"/>
  <c r="CL235" i="5" s="1"/>
  <c r="CL234" i="5" a="1"/>
  <c r="CL234" i="5" s="1"/>
  <c r="CL233" i="5" a="1"/>
  <c r="CL233" i="5" s="1"/>
  <c r="CL232" i="5" a="1"/>
  <c r="CL232" i="5" s="1"/>
  <c r="CL231" i="5" a="1"/>
  <c r="CL231" i="5" s="1"/>
  <c r="CL230" i="5" a="1"/>
  <c r="CL230" i="5" s="1"/>
  <c r="CL229" i="5" a="1"/>
  <c r="CL229" i="5" s="1"/>
  <c r="CL228" i="5" a="1"/>
  <c r="CL228" i="5" s="1"/>
  <c r="CL227" i="5" a="1"/>
  <c r="CL227" i="5" s="1"/>
  <c r="CL226" i="5" a="1"/>
  <c r="CL226" i="5" s="1"/>
  <c r="CL225" i="5" a="1"/>
  <c r="CL225" i="5" s="1"/>
  <c r="CL224" i="5" a="1"/>
  <c r="CL224" i="5" s="1"/>
  <c r="CL223" i="5" a="1"/>
  <c r="CL223" i="5" s="1"/>
  <c r="CL222" i="5" a="1"/>
  <c r="CL222" i="5" s="1"/>
  <c r="CL221" i="5" a="1"/>
  <c r="CL221" i="5" s="1"/>
  <c r="CL220" i="5" a="1"/>
  <c r="CL220" i="5" s="1"/>
  <c r="CL219" i="5" a="1"/>
  <c r="CL219" i="5" s="1"/>
  <c r="CL218" i="5" a="1"/>
  <c r="CL218" i="5" s="1"/>
  <c r="CL217" i="5" a="1"/>
  <c r="CL217" i="5" s="1"/>
  <c r="CL216" i="5" a="1"/>
  <c r="CL216" i="5" s="1"/>
  <c r="CL215" i="5" a="1"/>
  <c r="CL215" i="5" s="1"/>
  <c r="CL214" i="5" a="1"/>
  <c r="CL214" i="5" s="1"/>
  <c r="CL213" i="5" a="1"/>
  <c r="CL213" i="5" s="1"/>
  <c r="CL212" i="5"/>
  <c r="CL212" i="5" a="1"/>
  <c r="CL211" i="5" a="1"/>
  <c r="CL211" i="5" s="1"/>
  <c r="CL210" i="5" a="1"/>
  <c r="CL210" i="5" s="1"/>
  <c r="CL209" i="5" a="1"/>
  <c r="CL209" i="5" s="1"/>
  <c r="CL208" i="5" a="1"/>
  <c r="CL208" i="5" s="1"/>
  <c r="CL207" i="5" a="1"/>
  <c r="CL207" i="5" s="1"/>
  <c r="CL206" i="5" a="1"/>
  <c r="CL206" i="5" s="1"/>
  <c r="CL205" i="5" a="1"/>
  <c r="CL205" i="5" s="1"/>
  <c r="CL204" i="5" a="1"/>
  <c r="CL204" i="5" s="1"/>
  <c r="CL203" i="5" a="1"/>
  <c r="CL203" i="5" s="1"/>
  <c r="CL202" i="5" a="1"/>
  <c r="CL202" i="5" s="1"/>
  <c r="CL201" i="5" a="1"/>
  <c r="CL201" i="5" s="1"/>
  <c r="CL200" i="5"/>
  <c r="CL200" i="5" a="1"/>
  <c r="CL199" i="5" a="1"/>
  <c r="CL199" i="5" s="1"/>
  <c r="CL198" i="5" a="1"/>
  <c r="CL198" i="5" s="1"/>
  <c r="CL197" i="5" a="1"/>
  <c r="CL197" i="5" s="1"/>
  <c r="CL196" i="5" a="1"/>
  <c r="CL196" i="5" s="1"/>
  <c r="CL195" i="5" a="1"/>
  <c r="CL195" i="5" s="1"/>
  <c r="CL194" i="5"/>
  <c r="CL194" i="5" a="1"/>
  <c r="CL193" i="5" a="1"/>
  <c r="CL193" i="5" s="1"/>
  <c r="CL192" i="5" a="1"/>
  <c r="CL192" i="5" s="1"/>
  <c r="CL191" i="5" a="1"/>
  <c r="CL191" i="5" s="1"/>
  <c r="CL190" i="5" a="1"/>
  <c r="CL190" i="5" s="1"/>
  <c r="CL189" i="5" a="1"/>
  <c r="CL189" i="5" s="1"/>
  <c r="CL188" i="5"/>
  <c r="CL188" i="5" a="1"/>
  <c r="CL187" i="5" a="1"/>
  <c r="CL187" i="5" s="1"/>
  <c r="CL186" i="5" a="1"/>
  <c r="CL186" i="5" s="1"/>
  <c r="CL185" i="5" a="1"/>
  <c r="CL185" i="5" s="1"/>
  <c r="CL184" i="5" a="1"/>
  <c r="CL184" i="5" s="1"/>
  <c r="CL183" i="5" a="1"/>
  <c r="CL183" i="5" s="1"/>
  <c r="CL182" i="5" a="1"/>
  <c r="CL182" i="5" s="1"/>
  <c r="CL181" i="5" a="1"/>
  <c r="CL181" i="5" s="1"/>
  <c r="CL180" i="5" a="1"/>
  <c r="CL180" i="5" s="1"/>
  <c r="CL179" i="5" a="1"/>
  <c r="CL179" i="5" s="1"/>
  <c r="CL178" i="5" a="1"/>
  <c r="CL178" i="5" s="1"/>
  <c r="CL177" i="5" a="1"/>
  <c r="CL177" i="5" s="1"/>
  <c r="CL176" i="5"/>
  <c r="CL176" i="5" a="1"/>
  <c r="CL175" i="5" a="1"/>
  <c r="CL175" i="5" s="1"/>
  <c r="CL174" i="5" a="1"/>
  <c r="CL174" i="5" s="1"/>
  <c r="CL173" i="5" a="1"/>
  <c r="CL173" i="5" s="1"/>
  <c r="CL172" i="5" a="1"/>
  <c r="CL172" i="5" s="1"/>
  <c r="CL171" i="5" a="1"/>
  <c r="CL171" i="5" s="1"/>
  <c r="CL170" i="5" a="1"/>
  <c r="CL170" i="5" s="1"/>
  <c r="CL169" i="5" a="1"/>
  <c r="CL169" i="5" s="1"/>
  <c r="CL168" i="5" a="1"/>
  <c r="CL168" i="5" s="1"/>
  <c r="CL167" i="5" a="1"/>
  <c r="CL167" i="5" s="1"/>
  <c r="CL166" i="5" a="1"/>
  <c r="CL166" i="5" s="1"/>
  <c r="CL165" i="5" a="1"/>
  <c r="CL165" i="5" s="1"/>
  <c r="CL164" i="5" a="1"/>
  <c r="CL164" i="5" s="1"/>
  <c r="CL163" i="5" a="1"/>
  <c r="CL163" i="5" s="1"/>
  <c r="CL162" i="5" a="1"/>
  <c r="CL162" i="5" s="1"/>
  <c r="CL161" i="5" a="1"/>
  <c r="CL161" i="5" s="1"/>
  <c r="CL160" i="5" a="1"/>
  <c r="CL160" i="5" s="1"/>
  <c r="CL159" i="5" a="1"/>
  <c r="CL159" i="5" s="1"/>
  <c r="CL158" i="5" a="1"/>
  <c r="CL158" i="5" s="1"/>
  <c r="CL157" i="5" a="1"/>
  <c r="CL157" i="5" s="1"/>
  <c r="CL156" i="5" a="1"/>
  <c r="CL156" i="5" s="1"/>
  <c r="CL155" i="5" a="1"/>
  <c r="CL155" i="5" s="1"/>
  <c r="CL154" i="5" a="1"/>
  <c r="CL154" i="5" s="1"/>
  <c r="CL153" i="5" a="1"/>
  <c r="CL153" i="5" s="1"/>
  <c r="CL152" i="5" a="1"/>
  <c r="CL152" i="5" s="1"/>
  <c r="CL151" i="5" a="1"/>
  <c r="CL151" i="5" s="1"/>
  <c r="CL150" i="5" a="1"/>
  <c r="CL150" i="5" s="1"/>
  <c r="CL149" i="5" a="1"/>
  <c r="CL149" i="5" s="1"/>
  <c r="CL148" i="5" a="1"/>
  <c r="CL148" i="5" s="1"/>
  <c r="CL147" i="5" a="1"/>
  <c r="CL147" i="5" s="1"/>
  <c r="CL146" i="5" a="1"/>
  <c r="CL146" i="5" s="1"/>
  <c r="CL145" i="5" a="1"/>
  <c r="CL145" i="5" s="1"/>
  <c r="CL144" i="5" a="1"/>
  <c r="CL144" i="5" s="1"/>
  <c r="CL143" i="5" a="1"/>
  <c r="CL143" i="5" s="1"/>
  <c r="CL142" i="5" a="1"/>
  <c r="CL142" i="5" s="1"/>
  <c r="CL141" i="5" a="1"/>
  <c r="CL141" i="5" s="1"/>
  <c r="CL140" i="5"/>
  <c r="CL140" i="5" a="1"/>
  <c r="CL139" i="5" a="1"/>
  <c r="CL139" i="5" s="1"/>
  <c r="CL138" i="5" a="1"/>
  <c r="CL138" i="5" s="1"/>
  <c r="CL137" i="5" a="1"/>
  <c r="CL137" i="5" s="1"/>
  <c r="CL136" i="5" a="1"/>
  <c r="CL136" i="5" s="1"/>
  <c r="CL135" i="5" a="1"/>
  <c r="CL135" i="5" s="1"/>
  <c r="CL134" i="5" a="1"/>
  <c r="CL134" i="5" s="1"/>
  <c r="CL133" i="5" a="1"/>
  <c r="CL133" i="5" s="1"/>
  <c r="CL132" i="5" a="1"/>
  <c r="CL132" i="5" s="1"/>
  <c r="CL131" i="5" a="1"/>
  <c r="CL131" i="5" s="1"/>
  <c r="CL130" i="5" a="1"/>
  <c r="CL130" i="5" s="1"/>
  <c r="CL129" i="5" a="1"/>
  <c r="CL129" i="5" s="1"/>
  <c r="CL128" i="5"/>
  <c r="CL128" i="5" a="1"/>
  <c r="CL127" i="5" a="1"/>
  <c r="CL127" i="5" s="1"/>
  <c r="CL126" i="5" a="1"/>
  <c r="CL126" i="5" s="1"/>
  <c r="CL125" i="5" a="1"/>
  <c r="CL125" i="5" s="1"/>
  <c r="CL124" i="5" a="1"/>
  <c r="CL124" i="5" s="1"/>
  <c r="CL123" i="5" a="1"/>
  <c r="CL123" i="5" s="1"/>
  <c r="CL122" i="5"/>
  <c r="CL122" i="5" a="1"/>
  <c r="CL121" i="5" a="1"/>
  <c r="CL121" i="5" s="1"/>
  <c r="CL120" i="5" a="1"/>
  <c r="CL120" i="5" s="1"/>
  <c r="CL119" i="5" a="1"/>
  <c r="CL119" i="5" s="1"/>
  <c r="CL118" i="5" a="1"/>
  <c r="CL118" i="5" s="1"/>
  <c r="CL117" i="5" a="1"/>
  <c r="CL117" i="5" s="1"/>
  <c r="CL116" i="5"/>
  <c r="CL116" i="5" a="1"/>
  <c r="CL115" i="5" a="1"/>
  <c r="CL115" i="5" s="1"/>
  <c r="CL114" i="5" a="1"/>
  <c r="CL114" i="5" s="1"/>
  <c r="CL113" i="5" a="1"/>
  <c r="CL113" i="5" s="1"/>
  <c r="CL112" i="5" a="1"/>
  <c r="CL112" i="5" s="1"/>
  <c r="CL111" i="5" a="1"/>
  <c r="CL111" i="5" s="1"/>
  <c r="CL110" i="5" a="1"/>
  <c r="CL110" i="5" s="1"/>
  <c r="CL109" i="5" a="1"/>
  <c r="CL109" i="5" s="1"/>
  <c r="CL108" i="5" a="1"/>
  <c r="CL108" i="5" s="1"/>
  <c r="CL107" i="5" a="1"/>
  <c r="CL107" i="5" s="1"/>
  <c r="CL106" i="5" a="1"/>
  <c r="CL106" i="5" s="1"/>
  <c r="CL105" i="5" a="1"/>
  <c r="CL105" i="5" s="1"/>
  <c r="CL104" i="5"/>
  <c r="CL104" i="5" a="1"/>
  <c r="CL103" i="5" a="1"/>
  <c r="CL103" i="5" s="1"/>
  <c r="CL102" i="5" a="1"/>
  <c r="CL102" i="5" s="1"/>
  <c r="CL101" i="5" a="1"/>
  <c r="CL101" i="5" s="1"/>
  <c r="CL100" i="5" a="1"/>
  <c r="CL100" i="5" s="1"/>
  <c r="CL99" i="5" a="1"/>
  <c r="CL99" i="5" s="1"/>
  <c r="CL98" i="5" a="1"/>
  <c r="CL98" i="5" s="1"/>
  <c r="CL97" i="5" a="1"/>
  <c r="CL97" i="5" s="1"/>
  <c r="CL96" i="5" a="1"/>
  <c r="CL96" i="5" s="1"/>
  <c r="CL95" i="5" a="1"/>
  <c r="CL95" i="5" s="1"/>
  <c r="CL94" i="5" a="1"/>
  <c r="CL94" i="5" s="1"/>
  <c r="CL93" i="5" a="1"/>
  <c r="CL93" i="5" s="1"/>
  <c r="CL92" i="5" a="1"/>
  <c r="CL92" i="5" s="1"/>
  <c r="CL91" i="5" a="1"/>
  <c r="CL91" i="5" s="1"/>
  <c r="CL90" i="5" a="1"/>
  <c r="CL90" i="5" s="1"/>
  <c r="CL89" i="5" a="1"/>
  <c r="CL89" i="5" s="1"/>
  <c r="CL88" i="5" a="1"/>
  <c r="CL88" i="5" s="1"/>
  <c r="CL87" i="5" a="1"/>
  <c r="CL87" i="5" s="1"/>
  <c r="CL86" i="5" a="1"/>
  <c r="CL86" i="5" s="1"/>
  <c r="CL85" i="5" a="1"/>
  <c r="CL85" i="5" s="1"/>
  <c r="CL84" i="5" a="1"/>
  <c r="CL84" i="5" s="1"/>
  <c r="CL83" i="5" a="1"/>
  <c r="CL83" i="5" s="1"/>
  <c r="CL82" i="5" a="1"/>
  <c r="CL82" i="5" s="1"/>
  <c r="CL81" i="5" a="1"/>
  <c r="CL81" i="5" s="1"/>
  <c r="CL80" i="5" a="1"/>
  <c r="CL80" i="5" s="1"/>
  <c r="CL79" i="5" a="1"/>
  <c r="CL79" i="5" s="1"/>
  <c r="CL78" i="5" a="1"/>
  <c r="CL78" i="5" s="1"/>
  <c r="CL77" i="5" a="1"/>
  <c r="CL77" i="5" s="1"/>
  <c r="CL76" i="5" a="1"/>
  <c r="CL76" i="5" s="1"/>
  <c r="CL75" i="5" a="1"/>
  <c r="CL75" i="5" s="1"/>
  <c r="CL74" i="5" a="1"/>
  <c r="CL74" i="5" s="1"/>
  <c r="CL73" i="5" a="1"/>
  <c r="CL73" i="5" s="1"/>
  <c r="CL72" i="5" a="1"/>
  <c r="CL72" i="5" s="1"/>
  <c r="CL71" i="5" a="1"/>
  <c r="CL71" i="5" s="1"/>
  <c r="CL70" i="5" a="1"/>
  <c r="CL70" i="5" s="1"/>
  <c r="CL69" i="5" a="1"/>
  <c r="CL69" i="5" s="1"/>
  <c r="CL68" i="5"/>
  <c r="CL68" i="5" a="1"/>
  <c r="CL67" i="5" a="1"/>
  <c r="CL67" i="5" s="1"/>
  <c r="CL66" i="5" a="1"/>
  <c r="CL66" i="5" s="1"/>
  <c r="CL65" i="5" a="1"/>
  <c r="CL65" i="5" s="1"/>
  <c r="CL64" i="5" a="1"/>
  <c r="CL64" i="5" s="1"/>
  <c r="CL63" i="5" a="1"/>
  <c r="CL63" i="5" s="1"/>
  <c r="CL62" i="5" a="1"/>
  <c r="CL62" i="5" s="1"/>
  <c r="CL61" i="5" a="1"/>
  <c r="CL61" i="5" s="1"/>
  <c r="CL60" i="5" a="1"/>
  <c r="CL60" i="5" s="1"/>
  <c r="CL59" i="5" a="1"/>
  <c r="CL59" i="5" s="1"/>
  <c r="CL58" i="5" a="1"/>
  <c r="CL58" i="5" s="1"/>
  <c r="CL57" i="5" a="1"/>
  <c r="CL57" i="5" s="1"/>
  <c r="CL56" i="5"/>
  <c r="CL56" i="5" a="1"/>
  <c r="CL55" i="5" a="1"/>
  <c r="CL55" i="5" s="1"/>
  <c r="CL54" i="5" a="1"/>
  <c r="CL54" i="5" s="1"/>
  <c r="CL53" i="5" a="1"/>
  <c r="CL53" i="5" s="1"/>
  <c r="CL52" i="5" a="1"/>
  <c r="CL52" i="5" s="1"/>
  <c r="CL51" i="5" a="1"/>
  <c r="CL51" i="5" s="1"/>
  <c r="CL50" i="5"/>
  <c r="CL50" i="5" a="1"/>
  <c r="CL49" i="5" a="1"/>
  <c r="CL49" i="5" s="1"/>
  <c r="CL48" i="5" a="1"/>
  <c r="CL48" i="5" s="1"/>
  <c r="CL47" i="5" a="1"/>
  <c r="CL47" i="5" s="1"/>
  <c r="CL46" i="5" a="1"/>
  <c r="CL46" i="5" s="1"/>
  <c r="CL45" i="5" a="1"/>
  <c r="CL45" i="5" s="1"/>
  <c r="CL44" i="5"/>
  <c r="CL44" i="5" a="1"/>
  <c r="CL43" i="5" a="1"/>
  <c r="CL43" i="5" s="1"/>
  <c r="CL42" i="5" a="1"/>
  <c r="CL42" i="5" s="1"/>
  <c r="CL41" i="5" a="1"/>
  <c r="CL41" i="5" s="1"/>
  <c r="CL40" i="5" a="1"/>
  <c r="CL40" i="5" s="1"/>
  <c r="CL39" i="5" a="1"/>
  <c r="CL39" i="5" s="1"/>
  <c r="CL38" i="5" a="1"/>
  <c r="CL38" i="5" s="1"/>
  <c r="CL37" i="5" a="1"/>
  <c r="CL37" i="5" s="1"/>
  <c r="CL36" i="5" a="1"/>
  <c r="CL36" i="5" s="1"/>
  <c r="CL35" i="5" a="1"/>
  <c r="CL35" i="5" s="1"/>
  <c r="CL34" i="5" a="1"/>
  <c r="CL34" i="5" s="1"/>
  <c r="CL33" i="5" a="1"/>
  <c r="CL33" i="5" s="1"/>
  <c r="CL32" i="5"/>
  <c r="CL32" i="5" a="1"/>
  <c r="CL31" i="5" a="1"/>
  <c r="CL31" i="5" s="1"/>
  <c r="CL30" i="5" a="1"/>
  <c r="CL30" i="5" s="1"/>
  <c r="CL29" i="5" a="1"/>
  <c r="CL29" i="5" s="1"/>
  <c r="CL28" i="5" a="1"/>
  <c r="CL28" i="5" s="1"/>
  <c r="CL27" i="5" a="1"/>
  <c r="CL27" i="5" s="1"/>
  <c r="CL26" i="5" a="1"/>
  <c r="CL26" i="5" s="1"/>
  <c r="CL25" i="5" a="1"/>
  <c r="CL25" i="5" s="1"/>
  <c r="CL24" i="5" a="1"/>
  <c r="CL24" i="5" s="1"/>
  <c r="CL23" i="5" a="1"/>
  <c r="CL23" i="5" s="1"/>
  <c r="CL22" i="5" a="1"/>
  <c r="CL22" i="5" s="1"/>
  <c r="CL21" i="5" a="1"/>
  <c r="CL21" i="5" s="1"/>
  <c r="CL20" i="5" a="1"/>
  <c r="CL20" i="5" s="1"/>
  <c r="CL19" i="5" a="1"/>
  <c r="CL19" i="5" s="1"/>
  <c r="CL18" i="5" a="1"/>
  <c r="CL18" i="5" s="1"/>
  <c r="CL17" i="5" a="1"/>
  <c r="CL17" i="5" s="1"/>
  <c r="CL16" i="5" a="1"/>
  <c r="CL16" i="5" s="1"/>
  <c r="CL15" i="5" a="1"/>
  <c r="CL15" i="5" s="1"/>
  <c r="CL14" i="5" a="1"/>
  <c r="CL14" i="5" s="1"/>
  <c r="CR505" i="5"/>
  <c r="CR504" i="5"/>
  <c r="CR503" i="5"/>
  <c r="CR502" i="5"/>
  <c r="CR501" i="5"/>
  <c r="CR500" i="5"/>
  <c r="CR499" i="5"/>
  <c r="CR498" i="5"/>
  <c r="CR497" i="5"/>
  <c r="CR496" i="5"/>
  <c r="CR495" i="5"/>
  <c r="CR494" i="5"/>
  <c r="CR493" i="5"/>
  <c r="CR492" i="5"/>
  <c r="CR491" i="5"/>
  <c r="CR490" i="5"/>
  <c r="CR489" i="5"/>
  <c r="CR488" i="5"/>
  <c r="CR487" i="5"/>
  <c r="CR486" i="5"/>
  <c r="CR485" i="5"/>
  <c r="CR484" i="5"/>
  <c r="CR483" i="5"/>
  <c r="CR482" i="5"/>
  <c r="CR481" i="5"/>
  <c r="CR480" i="5"/>
  <c r="CR479" i="5"/>
  <c r="CR478" i="5"/>
  <c r="CR477" i="5"/>
  <c r="CR476" i="5"/>
  <c r="CR475" i="5"/>
  <c r="CR474" i="5"/>
  <c r="CR473" i="5"/>
  <c r="CR472" i="5"/>
  <c r="CR471" i="5"/>
  <c r="CR470" i="5"/>
  <c r="CR469" i="5"/>
  <c r="CR468" i="5"/>
  <c r="CR467" i="5"/>
  <c r="CR466" i="5"/>
  <c r="CR465" i="5"/>
  <c r="CR464" i="5"/>
  <c r="CR463" i="5"/>
  <c r="CR462" i="5"/>
  <c r="CR461" i="5"/>
  <c r="CR460" i="5"/>
  <c r="CR459" i="5"/>
  <c r="CR458" i="5"/>
  <c r="CR457" i="5"/>
  <c r="CR456" i="5"/>
  <c r="CR455" i="5"/>
  <c r="CR454" i="5"/>
  <c r="CR453" i="5"/>
  <c r="CR452" i="5"/>
  <c r="CR451" i="5"/>
  <c r="CR450" i="5"/>
  <c r="CR449" i="5"/>
  <c r="CR448" i="5"/>
  <c r="CR447" i="5"/>
  <c r="CR446" i="5"/>
  <c r="CR445" i="5"/>
  <c r="CR444" i="5"/>
  <c r="CR443" i="5"/>
  <c r="CR442" i="5"/>
  <c r="CR441" i="5"/>
  <c r="CR440" i="5"/>
  <c r="CR439" i="5"/>
  <c r="CR438" i="5"/>
  <c r="CR437" i="5"/>
  <c r="CR436" i="5"/>
  <c r="CR435" i="5"/>
  <c r="CR434" i="5"/>
  <c r="CR433" i="5"/>
  <c r="CR432" i="5"/>
  <c r="CR431" i="5"/>
  <c r="CR430" i="5"/>
  <c r="CR429" i="5"/>
  <c r="CR428" i="5"/>
  <c r="CR427" i="5"/>
  <c r="CR426" i="5"/>
  <c r="CR425" i="5"/>
  <c r="CR424" i="5"/>
  <c r="CR423" i="5"/>
  <c r="CR422" i="5"/>
  <c r="CR421" i="5"/>
  <c r="CR420" i="5"/>
  <c r="CR419" i="5"/>
  <c r="CR418" i="5"/>
  <c r="CR417" i="5"/>
  <c r="CR416" i="5"/>
  <c r="CR415" i="5"/>
  <c r="CR414" i="5"/>
  <c r="CR413" i="5"/>
  <c r="CR412" i="5"/>
  <c r="CR411" i="5"/>
  <c r="CR410" i="5"/>
  <c r="CR409" i="5"/>
  <c r="CR408" i="5"/>
  <c r="CR407" i="5"/>
  <c r="CR406" i="5"/>
  <c r="CR405" i="5"/>
  <c r="CR404" i="5"/>
  <c r="CR403" i="5"/>
  <c r="CR402" i="5"/>
  <c r="CR401" i="5"/>
  <c r="CR400" i="5"/>
  <c r="CR399" i="5"/>
  <c r="CR398" i="5"/>
  <c r="CR397" i="5"/>
  <c r="CR396" i="5"/>
  <c r="CR395" i="5"/>
  <c r="CR394" i="5"/>
  <c r="CR393" i="5"/>
  <c r="CR392" i="5"/>
  <c r="CR391" i="5"/>
  <c r="CR390" i="5"/>
  <c r="CR389" i="5"/>
  <c r="CR388" i="5"/>
  <c r="CR387" i="5"/>
  <c r="CR386" i="5"/>
  <c r="CR385" i="5"/>
  <c r="CR384" i="5"/>
  <c r="CR383" i="5"/>
  <c r="CR382" i="5"/>
  <c r="CR381" i="5"/>
  <c r="CR380" i="5"/>
  <c r="CR379" i="5"/>
  <c r="CR378" i="5"/>
  <c r="CR377" i="5"/>
  <c r="CR376" i="5"/>
  <c r="CR375" i="5"/>
  <c r="CR374" i="5"/>
  <c r="CR373" i="5"/>
  <c r="CR372" i="5"/>
  <c r="CR371" i="5"/>
  <c r="CR370" i="5"/>
  <c r="CR369" i="5"/>
  <c r="CR368" i="5"/>
  <c r="CR367" i="5"/>
  <c r="CR366" i="5"/>
  <c r="CR365" i="5"/>
  <c r="CR364" i="5"/>
  <c r="CR363" i="5"/>
  <c r="CR362" i="5"/>
  <c r="CR361" i="5"/>
  <c r="CR360" i="5"/>
  <c r="CR359" i="5"/>
  <c r="CR358" i="5"/>
  <c r="CR357" i="5"/>
  <c r="CR356" i="5"/>
  <c r="CR355" i="5"/>
  <c r="CR354" i="5"/>
  <c r="CR353" i="5"/>
  <c r="CR352" i="5"/>
  <c r="CR351" i="5"/>
  <c r="CR350" i="5"/>
  <c r="CR349" i="5"/>
  <c r="CR348" i="5"/>
  <c r="CR347" i="5"/>
  <c r="CR346" i="5"/>
  <c r="CR345" i="5"/>
  <c r="CR344" i="5"/>
  <c r="CR343" i="5"/>
  <c r="CR342" i="5"/>
  <c r="CR341" i="5"/>
  <c r="CR340" i="5"/>
  <c r="CR339" i="5"/>
  <c r="CR338" i="5"/>
  <c r="CR337" i="5"/>
  <c r="CR336" i="5"/>
  <c r="CR335" i="5"/>
  <c r="CR334" i="5"/>
  <c r="CR333" i="5"/>
  <c r="CR332" i="5"/>
  <c r="CR331" i="5"/>
  <c r="CR330" i="5"/>
  <c r="CR329" i="5"/>
  <c r="CR328" i="5"/>
  <c r="CR327" i="5"/>
  <c r="CR326" i="5"/>
  <c r="CR325" i="5"/>
  <c r="CR324" i="5"/>
  <c r="CR323" i="5"/>
  <c r="CR322" i="5"/>
  <c r="CR321" i="5"/>
  <c r="CR320" i="5"/>
  <c r="CR319" i="5"/>
  <c r="CR318" i="5"/>
  <c r="CR317" i="5"/>
  <c r="CR316" i="5"/>
  <c r="CR315" i="5"/>
  <c r="CR314" i="5"/>
  <c r="CR313" i="5"/>
  <c r="CR312" i="5"/>
  <c r="CR311" i="5"/>
  <c r="CR310" i="5"/>
  <c r="CR309" i="5"/>
  <c r="CR308" i="5"/>
  <c r="CR307" i="5"/>
  <c r="CR306" i="5"/>
  <c r="CR305" i="5"/>
  <c r="CR304" i="5"/>
  <c r="CR303" i="5"/>
  <c r="CR302" i="5"/>
  <c r="CR301" i="5"/>
  <c r="CR300" i="5"/>
  <c r="CR299" i="5"/>
  <c r="CR298" i="5"/>
  <c r="CR297" i="5"/>
  <c r="CR296" i="5"/>
  <c r="CR295" i="5"/>
  <c r="CR294" i="5"/>
  <c r="CR293" i="5"/>
  <c r="CR292" i="5"/>
  <c r="CR291" i="5"/>
  <c r="CR290" i="5"/>
  <c r="CR289" i="5"/>
  <c r="CR288" i="5"/>
  <c r="CR287" i="5"/>
  <c r="CR286" i="5"/>
  <c r="CR285" i="5"/>
  <c r="CR284" i="5"/>
  <c r="CR283" i="5"/>
  <c r="CR282" i="5"/>
  <c r="CR281" i="5"/>
  <c r="CR280" i="5"/>
  <c r="CR279" i="5"/>
  <c r="CR278" i="5"/>
  <c r="CR277" i="5"/>
  <c r="CR276" i="5"/>
  <c r="CR275" i="5"/>
  <c r="CR274" i="5"/>
  <c r="CR273" i="5"/>
  <c r="CR272" i="5"/>
  <c r="CR271" i="5"/>
  <c r="CR270" i="5"/>
  <c r="CR269" i="5"/>
  <c r="CR268" i="5"/>
  <c r="CR267" i="5"/>
  <c r="CR266" i="5"/>
  <c r="CR265" i="5"/>
  <c r="CR264" i="5"/>
  <c r="CR263" i="5"/>
  <c r="CR262" i="5"/>
  <c r="CR261" i="5"/>
  <c r="CR260" i="5"/>
  <c r="CR259" i="5"/>
  <c r="CR258" i="5"/>
  <c r="CR257" i="5"/>
  <c r="CR256" i="5"/>
  <c r="CR255" i="5"/>
  <c r="CR254" i="5"/>
  <c r="CR253" i="5"/>
  <c r="CR252" i="5"/>
  <c r="CR251" i="5"/>
  <c r="CR250" i="5"/>
  <c r="CR249" i="5"/>
  <c r="CR248" i="5"/>
  <c r="CR247" i="5"/>
  <c r="CR246" i="5"/>
  <c r="CR245" i="5"/>
  <c r="CR244" i="5"/>
  <c r="CR243" i="5"/>
  <c r="CR242" i="5"/>
  <c r="CR241" i="5"/>
  <c r="CR240" i="5"/>
  <c r="CR239" i="5"/>
  <c r="CR238" i="5"/>
  <c r="CR237" i="5"/>
  <c r="CR236" i="5"/>
  <c r="CR235" i="5"/>
  <c r="CR234" i="5"/>
  <c r="CR233" i="5"/>
  <c r="CR232" i="5"/>
  <c r="CR231" i="5"/>
  <c r="CR230" i="5"/>
  <c r="CR229" i="5"/>
  <c r="CR228" i="5"/>
  <c r="CR227" i="5"/>
  <c r="CR226" i="5"/>
  <c r="CR225" i="5"/>
  <c r="CR224" i="5"/>
  <c r="CR223" i="5"/>
  <c r="CR222" i="5"/>
  <c r="CR221" i="5"/>
  <c r="CR220" i="5"/>
  <c r="CR219" i="5"/>
  <c r="CR218" i="5"/>
  <c r="CR217" i="5"/>
  <c r="CR216" i="5"/>
  <c r="CR215" i="5"/>
  <c r="CR214" i="5"/>
  <c r="CR213" i="5"/>
  <c r="CR212" i="5"/>
  <c r="CR211" i="5"/>
  <c r="CR210" i="5"/>
  <c r="CR209" i="5"/>
  <c r="CR208" i="5"/>
  <c r="CR207" i="5"/>
  <c r="CR206" i="5"/>
  <c r="CR205" i="5"/>
  <c r="CR204" i="5"/>
  <c r="CR203" i="5"/>
  <c r="CR202" i="5"/>
  <c r="CR201" i="5"/>
  <c r="CR200" i="5"/>
  <c r="CR199" i="5"/>
  <c r="CR198" i="5"/>
  <c r="CR197" i="5"/>
  <c r="CR196" i="5"/>
  <c r="CR195" i="5"/>
  <c r="CR194" i="5"/>
  <c r="CR193" i="5"/>
  <c r="CR192" i="5"/>
  <c r="CR191" i="5"/>
  <c r="CR190" i="5"/>
  <c r="CR189" i="5"/>
  <c r="CR188" i="5"/>
  <c r="CR187" i="5"/>
  <c r="CR186" i="5"/>
  <c r="CR185" i="5"/>
  <c r="CR184" i="5"/>
  <c r="CR183" i="5"/>
  <c r="CR182" i="5"/>
  <c r="CR181" i="5"/>
  <c r="CR180" i="5"/>
  <c r="CR179" i="5"/>
  <c r="CR178" i="5"/>
  <c r="CR177" i="5"/>
  <c r="CR176" i="5"/>
  <c r="CR175" i="5"/>
  <c r="CR174" i="5"/>
  <c r="CR173" i="5"/>
  <c r="CR172" i="5"/>
  <c r="CR171" i="5"/>
  <c r="CR170" i="5"/>
  <c r="CR169" i="5"/>
  <c r="CR168" i="5"/>
  <c r="CR167" i="5"/>
  <c r="CR166" i="5"/>
  <c r="CR165" i="5"/>
  <c r="CR164" i="5"/>
  <c r="CR163" i="5"/>
  <c r="CR162" i="5"/>
  <c r="CR161" i="5"/>
  <c r="CR160" i="5"/>
  <c r="CR159" i="5"/>
  <c r="CR158" i="5"/>
  <c r="CR157" i="5"/>
  <c r="CR156" i="5"/>
  <c r="CR155" i="5"/>
  <c r="CR154" i="5"/>
  <c r="CR153" i="5"/>
  <c r="CR152" i="5"/>
  <c r="CR151" i="5"/>
  <c r="CR150" i="5"/>
  <c r="CR149" i="5"/>
  <c r="CR148" i="5"/>
  <c r="CR147" i="5"/>
  <c r="CR146" i="5"/>
  <c r="CR145" i="5"/>
  <c r="CR144" i="5"/>
  <c r="CR143" i="5"/>
  <c r="CR142" i="5"/>
  <c r="CR141" i="5"/>
  <c r="CR140" i="5"/>
  <c r="CR139" i="5"/>
  <c r="CR138" i="5"/>
  <c r="CR137" i="5"/>
  <c r="CR136" i="5"/>
  <c r="CR135" i="5"/>
  <c r="CR134" i="5"/>
  <c r="CR133" i="5"/>
  <c r="CR132" i="5"/>
  <c r="CR131" i="5"/>
  <c r="CR130" i="5"/>
  <c r="CR129" i="5"/>
  <c r="CR128" i="5"/>
  <c r="CR127" i="5"/>
  <c r="CR126" i="5"/>
  <c r="CR125" i="5"/>
  <c r="CR124" i="5"/>
  <c r="CR123" i="5"/>
  <c r="CR122" i="5"/>
  <c r="CR121" i="5"/>
  <c r="CR120" i="5"/>
  <c r="CR119" i="5"/>
  <c r="CR118" i="5"/>
  <c r="CR117" i="5"/>
  <c r="CR116" i="5"/>
  <c r="CR115" i="5"/>
  <c r="CR114" i="5"/>
  <c r="CR113" i="5"/>
  <c r="CR112" i="5"/>
  <c r="CR111" i="5"/>
  <c r="CR110" i="5"/>
  <c r="CR109" i="5"/>
  <c r="CR108" i="5"/>
  <c r="CR107" i="5"/>
  <c r="CR106" i="5"/>
  <c r="CR105" i="5"/>
  <c r="CR104" i="5"/>
  <c r="CR103" i="5"/>
  <c r="CR102" i="5"/>
  <c r="CR101" i="5"/>
  <c r="CR100" i="5"/>
  <c r="CR99" i="5"/>
  <c r="CR98" i="5"/>
  <c r="CR97" i="5"/>
  <c r="CR96" i="5"/>
  <c r="CR95" i="5"/>
  <c r="CR94" i="5"/>
  <c r="CR93" i="5"/>
  <c r="CR92" i="5"/>
  <c r="CR91" i="5"/>
  <c r="CR90" i="5"/>
  <c r="CR89" i="5"/>
  <c r="CR88" i="5"/>
  <c r="CR87" i="5"/>
  <c r="CR86" i="5"/>
  <c r="CR85" i="5"/>
  <c r="CR84" i="5"/>
  <c r="CR83" i="5"/>
  <c r="CR82" i="5"/>
  <c r="CR81" i="5"/>
  <c r="CR80" i="5"/>
  <c r="CR79" i="5"/>
  <c r="CR78" i="5"/>
  <c r="CR77" i="5"/>
  <c r="CR76" i="5"/>
  <c r="CR75" i="5"/>
  <c r="CR74" i="5"/>
  <c r="CR73" i="5"/>
  <c r="CR72" i="5"/>
  <c r="CR71" i="5"/>
  <c r="CR70" i="5"/>
  <c r="CR69" i="5"/>
  <c r="CR68" i="5"/>
  <c r="CR67" i="5"/>
  <c r="CR66" i="5"/>
  <c r="CR65" i="5"/>
  <c r="CR64" i="5"/>
  <c r="CR63" i="5"/>
  <c r="CR62" i="5"/>
  <c r="CR61" i="5"/>
  <c r="CR60" i="5"/>
  <c r="CR59" i="5"/>
  <c r="CR58" i="5"/>
  <c r="CR57" i="5"/>
  <c r="CR56" i="5"/>
  <c r="CR55" i="5"/>
  <c r="CR54" i="5"/>
  <c r="CR53" i="5"/>
  <c r="CR52" i="5"/>
  <c r="CR51" i="5"/>
  <c r="CR50" i="5"/>
  <c r="CR49" i="5"/>
  <c r="CR48" i="5"/>
  <c r="CR47" i="5"/>
  <c r="CR46" i="5"/>
  <c r="CR45" i="5"/>
  <c r="CR44" i="5"/>
  <c r="CR43" i="5"/>
  <c r="CR42" i="5"/>
  <c r="CR41" i="5"/>
  <c r="CR40" i="5"/>
  <c r="CR39" i="5"/>
  <c r="CR38" i="5"/>
  <c r="CR37" i="5"/>
  <c r="CR36" i="5"/>
  <c r="CR35" i="5"/>
  <c r="CR34" i="5"/>
  <c r="CR33" i="5"/>
  <c r="CR32" i="5"/>
  <c r="CR31" i="5"/>
  <c r="CR30" i="5"/>
  <c r="CR29" i="5"/>
  <c r="CR28" i="5"/>
  <c r="CR27" i="5"/>
  <c r="CR26" i="5"/>
  <c r="CR25" i="5"/>
  <c r="CR24" i="5"/>
  <c r="CR23" i="5"/>
  <c r="CR22" i="5"/>
  <c r="CR21" i="5"/>
  <c r="CR20" i="5"/>
  <c r="CR19" i="5"/>
  <c r="CR18" i="5"/>
  <c r="CR17" i="5"/>
  <c r="CR16" i="5"/>
  <c r="CR15" i="5"/>
  <c r="CR14" i="5"/>
  <c r="CR13" i="5"/>
  <c r="CQ505" i="5"/>
  <c r="CQ504" i="5"/>
  <c r="CQ503" i="5"/>
  <c r="CQ502" i="5"/>
  <c r="CQ501" i="5"/>
  <c r="CQ500" i="5"/>
  <c r="CQ499" i="5"/>
  <c r="CQ498" i="5"/>
  <c r="CQ497" i="5"/>
  <c r="CQ496" i="5"/>
  <c r="CQ495" i="5"/>
  <c r="CQ494" i="5"/>
  <c r="CQ493" i="5"/>
  <c r="CQ492" i="5"/>
  <c r="CQ491" i="5"/>
  <c r="CQ490" i="5"/>
  <c r="CQ489" i="5"/>
  <c r="CQ488" i="5"/>
  <c r="CQ487" i="5"/>
  <c r="CQ486" i="5"/>
  <c r="CQ485" i="5"/>
  <c r="CQ484" i="5"/>
  <c r="CQ483" i="5"/>
  <c r="CQ482" i="5"/>
  <c r="CQ481" i="5"/>
  <c r="CQ480" i="5"/>
  <c r="CQ479" i="5"/>
  <c r="CQ478" i="5"/>
  <c r="CQ477" i="5"/>
  <c r="CQ476" i="5"/>
  <c r="CQ475" i="5"/>
  <c r="CQ474" i="5"/>
  <c r="CQ473" i="5"/>
  <c r="CQ472" i="5"/>
  <c r="CQ471" i="5"/>
  <c r="CQ470" i="5"/>
  <c r="CQ469" i="5"/>
  <c r="CQ468" i="5"/>
  <c r="CQ467" i="5"/>
  <c r="CQ466" i="5"/>
  <c r="CQ465" i="5"/>
  <c r="CQ464" i="5"/>
  <c r="CQ463" i="5"/>
  <c r="CQ462" i="5"/>
  <c r="CQ461" i="5"/>
  <c r="CQ460" i="5"/>
  <c r="CQ459" i="5"/>
  <c r="CQ458" i="5"/>
  <c r="CQ457" i="5"/>
  <c r="CQ456" i="5"/>
  <c r="CQ455" i="5"/>
  <c r="CQ454" i="5"/>
  <c r="CQ453" i="5"/>
  <c r="CQ452" i="5"/>
  <c r="CQ451" i="5"/>
  <c r="CQ450" i="5"/>
  <c r="CQ449" i="5"/>
  <c r="CQ448" i="5"/>
  <c r="CQ447" i="5"/>
  <c r="CQ446" i="5"/>
  <c r="CQ445" i="5"/>
  <c r="CQ444" i="5"/>
  <c r="CQ443" i="5"/>
  <c r="CQ442" i="5"/>
  <c r="CQ441" i="5"/>
  <c r="CQ440" i="5"/>
  <c r="CQ439" i="5"/>
  <c r="CQ438" i="5"/>
  <c r="CQ437" i="5"/>
  <c r="CQ436" i="5"/>
  <c r="CQ435" i="5"/>
  <c r="CQ434" i="5"/>
  <c r="CQ433" i="5"/>
  <c r="CQ432" i="5"/>
  <c r="CQ431" i="5"/>
  <c r="CQ430" i="5"/>
  <c r="CQ429" i="5"/>
  <c r="CQ428" i="5"/>
  <c r="CQ427" i="5"/>
  <c r="CQ426" i="5"/>
  <c r="CQ425" i="5"/>
  <c r="CQ424" i="5"/>
  <c r="CQ423" i="5"/>
  <c r="CQ422" i="5"/>
  <c r="CQ421" i="5"/>
  <c r="CQ420" i="5"/>
  <c r="CQ419" i="5"/>
  <c r="CQ418" i="5"/>
  <c r="CQ417" i="5"/>
  <c r="CQ416" i="5"/>
  <c r="CQ415" i="5"/>
  <c r="CQ414" i="5"/>
  <c r="CQ413" i="5"/>
  <c r="CQ412" i="5"/>
  <c r="CQ411" i="5"/>
  <c r="CQ410" i="5"/>
  <c r="CQ409" i="5"/>
  <c r="CQ408" i="5"/>
  <c r="CQ407" i="5"/>
  <c r="CQ406" i="5"/>
  <c r="CQ405" i="5"/>
  <c r="CQ404" i="5"/>
  <c r="CQ403" i="5"/>
  <c r="CQ402" i="5"/>
  <c r="CQ401" i="5"/>
  <c r="CQ400" i="5"/>
  <c r="CQ399" i="5"/>
  <c r="CQ398" i="5"/>
  <c r="CQ397" i="5"/>
  <c r="CQ396" i="5"/>
  <c r="CQ395" i="5"/>
  <c r="CQ394" i="5"/>
  <c r="CQ393" i="5"/>
  <c r="CQ392" i="5"/>
  <c r="CQ391" i="5"/>
  <c r="CQ390" i="5"/>
  <c r="CQ389" i="5"/>
  <c r="CQ388" i="5"/>
  <c r="CQ387" i="5"/>
  <c r="CQ386" i="5"/>
  <c r="CQ385" i="5"/>
  <c r="CQ384" i="5"/>
  <c r="CQ383" i="5"/>
  <c r="CQ382" i="5"/>
  <c r="CQ381" i="5"/>
  <c r="CQ380" i="5"/>
  <c r="CQ379" i="5"/>
  <c r="CQ378" i="5"/>
  <c r="CQ377" i="5"/>
  <c r="CQ376" i="5"/>
  <c r="CQ375" i="5"/>
  <c r="CQ374" i="5"/>
  <c r="CQ373" i="5"/>
  <c r="CQ372" i="5"/>
  <c r="CQ371" i="5"/>
  <c r="CQ370" i="5"/>
  <c r="CQ369" i="5"/>
  <c r="CQ368" i="5"/>
  <c r="CQ367" i="5"/>
  <c r="CQ366" i="5"/>
  <c r="CQ365" i="5"/>
  <c r="CQ364" i="5"/>
  <c r="CQ363" i="5"/>
  <c r="CQ362" i="5"/>
  <c r="CQ361" i="5"/>
  <c r="CQ360" i="5"/>
  <c r="CQ359" i="5"/>
  <c r="CQ358" i="5"/>
  <c r="CQ357" i="5"/>
  <c r="CQ356" i="5"/>
  <c r="CQ355" i="5"/>
  <c r="CQ354" i="5"/>
  <c r="CQ353" i="5"/>
  <c r="CQ352" i="5"/>
  <c r="CQ351" i="5"/>
  <c r="CQ350" i="5"/>
  <c r="CQ349" i="5"/>
  <c r="CQ348" i="5"/>
  <c r="CQ347" i="5"/>
  <c r="CQ346" i="5"/>
  <c r="CQ345" i="5"/>
  <c r="CQ344" i="5"/>
  <c r="CQ343" i="5"/>
  <c r="CQ342" i="5"/>
  <c r="CQ341" i="5"/>
  <c r="CQ340" i="5"/>
  <c r="CQ339" i="5"/>
  <c r="CQ338" i="5"/>
  <c r="CQ337" i="5"/>
  <c r="CQ336" i="5"/>
  <c r="CQ335" i="5"/>
  <c r="CQ334" i="5"/>
  <c r="CQ333" i="5"/>
  <c r="CQ332" i="5"/>
  <c r="CQ331" i="5"/>
  <c r="CQ330" i="5"/>
  <c r="CQ329" i="5"/>
  <c r="CQ328" i="5"/>
  <c r="CQ327" i="5"/>
  <c r="CQ326" i="5"/>
  <c r="CQ325" i="5"/>
  <c r="CQ324" i="5"/>
  <c r="CQ323" i="5"/>
  <c r="CQ322" i="5"/>
  <c r="CQ321" i="5"/>
  <c r="CQ320" i="5"/>
  <c r="CQ319" i="5"/>
  <c r="CQ318" i="5"/>
  <c r="CQ317" i="5"/>
  <c r="CQ316" i="5"/>
  <c r="CQ315" i="5"/>
  <c r="CQ314" i="5"/>
  <c r="CQ313" i="5"/>
  <c r="CQ312" i="5"/>
  <c r="CQ311" i="5"/>
  <c r="CQ310" i="5"/>
  <c r="CQ309" i="5"/>
  <c r="CQ308" i="5"/>
  <c r="CQ307" i="5"/>
  <c r="CQ306" i="5"/>
  <c r="CQ305" i="5"/>
  <c r="CQ304" i="5"/>
  <c r="CQ303" i="5"/>
  <c r="CQ302" i="5"/>
  <c r="CQ301" i="5"/>
  <c r="CQ300" i="5"/>
  <c r="CQ299" i="5"/>
  <c r="CQ298" i="5"/>
  <c r="CQ297" i="5"/>
  <c r="CQ296" i="5"/>
  <c r="CQ295" i="5"/>
  <c r="CQ294" i="5"/>
  <c r="CQ293" i="5"/>
  <c r="CQ292" i="5"/>
  <c r="CQ291" i="5"/>
  <c r="CQ290" i="5"/>
  <c r="CQ289" i="5"/>
  <c r="CQ288" i="5"/>
  <c r="CQ287" i="5"/>
  <c r="CQ286" i="5"/>
  <c r="CQ285" i="5"/>
  <c r="CQ284" i="5"/>
  <c r="CQ283" i="5"/>
  <c r="CQ282" i="5"/>
  <c r="CQ281" i="5"/>
  <c r="CQ280" i="5"/>
  <c r="CQ279" i="5"/>
  <c r="CQ278" i="5"/>
  <c r="CQ277" i="5"/>
  <c r="CQ276" i="5"/>
  <c r="CQ275" i="5"/>
  <c r="CQ274" i="5"/>
  <c r="CQ273" i="5"/>
  <c r="CQ272" i="5"/>
  <c r="CQ271" i="5"/>
  <c r="CQ270" i="5"/>
  <c r="CQ269" i="5"/>
  <c r="CQ268" i="5"/>
  <c r="CQ267" i="5"/>
  <c r="CQ266" i="5"/>
  <c r="CQ265" i="5"/>
  <c r="CQ264" i="5"/>
  <c r="CQ263" i="5"/>
  <c r="CQ262" i="5"/>
  <c r="CQ261" i="5"/>
  <c r="CQ260" i="5"/>
  <c r="CQ259" i="5"/>
  <c r="CQ258" i="5"/>
  <c r="CQ257" i="5"/>
  <c r="CQ256" i="5"/>
  <c r="CQ255" i="5"/>
  <c r="CQ254" i="5"/>
  <c r="CQ253" i="5"/>
  <c r="CQ252" i="5"/>
  <c r="CQ251" i="5"/>
  <c r="CQ250" i="5"/>
  <c r="CQ249" i="5"/>
  <c r="CQ248" i="5"/>
  <c r="CQ247" i="5"/>
  <c r="CQ246" i="5"/>
  <c r="CQ245" i="5"/>
  <c r="CQ244" i="5"/>
  <c r="CQ243" i="5"/>
  <c r="CQ242" i="5"/>
  <c r="CQ241" i="5"/>
  <c r="CQ240" i="5"/>
  <c r="CQ239" i="5"/>
  <c r="CQ238" i="5"/>
  <c r="CQ237" i="5"/>
  <c r="CQ236" i="5"/>
  <c r="CQ235" i="5"/>
  <c r="CQ234" i="5"/>
  <c r="CQ233" i="5"/>
  <c r="CQ232" i="5"/>
  <c r="CQ231" i="5"/>
  <c r="CQ230" i="5"/>
  <c r="CQ229" i="5"/>
  <c r="CQ228" i="5"/>
  <c r="CQ227" i="5"/>
  <c r="CQ226" i="5"/>
  <c r="CQ225" i="5"/>
  <c r="CQ224" i="5"/>
  <c r="CQ223" i="5"/>
  <c r="CQ222" i="5"/>
  <c r="CQ221" i="5"/>
  <c r="CQ220" i="5"/>
  <c r="CQ219" i="5"/>
  <c r="CQ218" i="5"/>
  <c r="CQ217" i="5"/>
  <c r="CQ216" i="5"/>
  <c r="CQ215" i="5"/>
  <c r="CQ214" i="5"/>
  <c r="CQ213" i="5"/>
  <c r="CQ212" i="5"/>
  <c r="CQ211" i="5"/>
  <c r="CQ210" i="5"/>
  <c r="CQ209" i="5"/>
  <c r="CQ208" i="5"/>
  <c r="CQ207" i="5"/>
  <c r="CQ206" i="5"/>
  <c r="CQ205" i="5"/>
  <c r="CQ204" i="5"/>
  <c r="CQ203" i="5"/>
  <c r="CQ202" i="5"/>
  <c r="CQ201" i="5"/>
  <c r="CQ200" i="5"/>
  <c r="CQ199" i="5"/>
  <c r="CQ198" i="5"/>
  <c r="CQ197" i="5"/>
  <c r="CQ196" i="5"/>
  <c r="CQ195" i="5"/>
  <c r="CQ194" i="5"/>
  <c r="CQ193" i="5"/>
  <c r="CQ192" i="5"/>
  <c r="CQ191" i="5"/>
  <c r="CQ190" i="5"/>
  <c r="CQ189" i="5"/>
  <c r="CQ188" i="5"/>
  <c r="CQ187" i="5"/>
  <c r="CQ186" i="5"/>
  <c r="CQ185" i="5"/>
  <c r="CQ184" i="5"/>
  <c r="CQ183" i="5"/>
  <c r="CQ182" i="5"/>
  <c r="CQ181" i="5"/>
  <c r="CQ180" i="5"/>
  <c r="CQ179" i="5"/>
  <c r="CQ178" i="5"/>
  <c r="CQ177" i="5"/>
  <c r="CQ176" i="5"/>
  <c r="CQ175" i="5"/>
  <c r="CQ174" i="5"/>
  <c r="CQ173" i="5"/>
  <c r="CQ172" i="5"/>
  <c r="CQ171" i="5"/>
  <c r="CQ170" i="5"/>
  <c r="CQ169" i="5"/>
  <c r="CQ168" i="5"/>
  <c r="CQ167" i="5"/>
  <c r="CQ166" i="5"/>
  <c r="CQ165" i="5"/>
  <c r="CQ164" i="5"/>
  <c r="CQ163" i="5"/>
  <c r="CQ162" i="5"/>
  <c r="CQ161" i="5"/>
  <c r="CQ160" i="5"/>
  <c r="CQ159" i="5"/>
  <c r="CQ158" i="5"/>
  <c r="CQ157" i="5"/>
  <c r="CQ156" i="5"/>
  <c r="CQ155" i="5"/>
  <c r="CQ154" i="5"/>
  <c r="CQ153" i="5"/>
  <c r="CQ152" i="5"/>
  <c r="CQ151" i="5"/>
  <c r="CQ150" i="5"/>
  <c r="CQ149" i="5"/>
  <c r="CQ148" i="5"/>
  <c r="CQ147" i="5"/>
  <c r="CQ146" i="5"/>
  <c r="CQ145" i="5"/>
  <c r="CQ144" i="5"/>
  <c r="CQ143" i="5"/>
  <c r="CQ142" i="5"/>
  <c r="CQ141" i="5"/>
  <c r="CQ140" i="5"/>
  <c r="CQ139" i="5"/>
  <c r="CQ138" i="5"/>
  <c r="CQ137" i="5"/>
  <c r="CQ136" i="5"/>
  <c r="CQ135" i="5"/>
  <c r="CQ134" i="5"/>
  <c r="CQ133" i="5"/>
  <c r="CQ132" i="5"/>
  <c r="CQ131" i="5"/>
  <c r="CQ130" i="5"/>
  <c r="CQ129" i="5"/>
  <c r="CQ128" i="5"/>
  <c r="CQ127" i="5"/>
  <c r="CQ126" i="5"/>
  <c r="CQ125" i="5"/>
  <c r="CQ124" i="5"/>
  <c r="CQ123" i="5"/>
  <c r="CQ122" i="5"/>
  <c r="CQ121" i="5"/>
  <c r="CQ120" i="5"/>
  <c r="CQ119" i="5"/>
  <c r="CQ118" i="5"/>
  <c r="CQ117" i="5"/>
  <c r="CQ116" i="5"/>
  <c r="CQ115" i="5"/>
  <c r="CQ114" i="5"/>
  <c r="CQ113" i="5"/>
  <c r="CQ112" i="5"/>
  <c r="CQ111" i="5"/>
  <c r="CQ110" i="5"/>
  <c r="CQ109" i="5"/>
  <c r="CQ108" i="5"/>
  <c r="CQ107" i="5"/>
  <c r="CQ106" i="5"/>
  <c r="CQ105" i="5"/>
  <c r="CQ104" i="5"/>
  <c r="CQ103" i="5"/>
  <c r="CQ102" i="5"/>
  <c r="CQ101" i="5"/>
  <c r="CQ100" i="5"/>
  <c r="CQ99" i="5"/>
  <c r="CQ98" i="5"/>
  <c r="CQ97" i="5"/>
  <c r="CQ96" i="5"/>
  <c r="CQ95" i="5"/>
  <c r="CQ94" i="5"/>
  <c r="CQ93" i="5"/>
  <c r="CQ92" i="5"/>
  <c r="CQ91" i="5"/>
  <c r="CQ90" i="5"/>
  <c r="CQ89" i="5"/>
  <c r="CQ88" i="5"/>
  <c r="CQ87" i="5"/>
  <c r="CQ86" i="5"/>
  <c r="CQ85" i="5"/>
  <c r="CQ84" i="5"/>
  <c r="CQ83" i="5"/>
  <c r="CQ82" i="5"/>
  <c r="CQ81" i="5"/>
  <c r="CQ80" i="5"/>
  <c r="CQ79" i="5"/>
  <c r="CQ78" i="5"/>
  <c r="CQ77" i="5"/>
  <c r="CQ76" i="5"/>
  <c r="CQ75" i="5"/>
  <c r="CQ74" i="5"/>
  <c r="CQ73" i="5"/>
  <c r="CQ72" i="5"/>
  <c r="CQ71" i="5"/>
  <c r="CQ70" i="5"/>
  <c r="CQ69" i="5"/>
  <c r="CQ68" i="5"/>
  <c r="CQ67" i="5"/>
  <c r="CQ66" i="5"/>
  <c r="CQ65" i="5"/>
  <c r="CQ64" i="5"/>
  <c r="CQ63" i="5"/>
  <c r="CQ62" i="5"/>
  <c r="CQ61" i="5"/>
  <c r="CQ60" i="5"/>
  <c r="CQ59" i="5"/>
  <c r="CQ58" i="5"/>
  <c r="CQ57" i="5"/>
  <c r="CQ56" i="5"/>
  <c r="CQ55" i="5"/>
  <c r="CQ54" i="5"/>
  <c r="CQ53" i="5"/>
  <c r="CQ52" i="5"/>
  <c r="CQ51" i="5"/>
  <c r="CQ50" i="5"/>
  <c r="CQ49" i="5"/>
  <c r="CQ48" i="5"/>
  <c r="CQ47" i="5"/>
  <c r="CQ46" i="5"/>
  <c r="CQ45" i="5"/>
  <c r="CQ44" i="5"/>
  <c r="CQ43" i="5"/>
  <c r="CQ42" i="5"/>
  <c r="CQ41" i="5"/>
  <c r="CQ40" i="5"/>
  <c r="CQ39" i="5"/>
  <c r="CQ38" i="5"/>
  <c r="CQ37" i="5"/>
  <c r="CQ36" i="5"/>
  <c r="CQ35" i="5"/>
  <c r="CQ34" i="5"/>
  <c r="CQ33" i="5"/>
  <c r="CQ32" i="5"/>
  <c r="CQ31" i="5"/>
  <c r="CQ30" i="5"/>
  <c r="CQ29" i="5"/>
  <c r="CQ28" i="5"/>
  <c r="CQ27" i="5"/>
  <c r="CQ26" i="5"/>
  <c r="CQ25" i="5"/>
  <c r="CQ24" i="5"/>
  <c r="CQ23" i="5"/>
  <c r="CQ22" i="5"/>
  <c r="CQ21" i="5"/>
  <c r="CQ20" i="5"/>
  <c r="CQ19" i="5"/>
  <c r="CQ18" i="5"/>
  <c r="CQ17" i="5"/>
  <c r="CQ16" i="5"/>
  <c r="CQ15" i="5"/>
  <c r="CQ14" i="5"/>
  <c r="CQ13" i="5"/>
  <c r="CQ12" i="5"/>
  <c r="CQ11" i="5"/>
  <c r="CQ10" i="5"/>
  <c r="CQ9" i="5"/>
  <c r="CQ8" i="5"/>
  <c r="CQ7" i="5"/>
  <c r="CQ6" i="5"/>
  <c r="CP505" i="5" a="1"/>
  <c r="CP505" i="5" s="1"/>
  <c r="CO505" i="5" a="1"/>
  <c r="CO505" i="5" s="1"/>
  <c r="CN505" i="5"/>
  <c r="CN505" i="5" a="1"/>
  <c r="CM505" i="5"/>
  <c r="CM505" i="5" a="1"/>
  <c r="CP504" i="5" a="1"/>
  <c r="CP504" i="5" s="1"/>
  <c r="CO504" i="5" a="1"/>
  <c r="CO504" i="5" s="1"/>
  <c r="CN504" i="5" a="1"/>
  <c r="CN504" i="5" s="1"/>
  <c r="CM504" i="5" a="1"/>
  <c r="CM504" i="5" s="1"/>
  <c r="CP503" i="5"/>
  <c r="CP503" i="5" a="1"/>
  <c r="CO503" i="5" a="1"/>
  <c r="CO503" i="5" s="1"/>
  <c r="CN503" i="5"/>
  <c r="CN503" i="5" a="1"/>
  <c r="CM503" i="5" a="1"/>
  <c r="CM503" i="5" s="1"/>
  <c r="CP502" i="5" a="1"/>
  <c r="CP502" i="5" s="1"/>
  <c r="CO502" i="5" a="1"/>
  <c r="CO502" i="5" s="1"/>
  <c r="CN502" i="5"/>
  <c r="CN502" i="5" a="1"/>
  <c r="CM502" i="5" a="1"/>
  <c r="CM502" i="5" s="1"/>
  <c r="CP501" i="5" a="1"/>
  <c r="CP501" i="5" s="1"/>
  <c r="CO501" i="5"/>
  <c r="CO501" i="5" a="1"/>
  <c r="CN501" i="5"/>
  <c r="CN501" i="5" a="1"/>
  <c r="CM501" i="5" a="1"/>
  <c r="CM501" i="5" s="1"/>
  <c r="CP500" i="5"/>
  <c r="CP500" i="5" a="1"/>
  <c r="CO500" i="5"/>
  <c r="CO500" i="5" a="1"/>
  <c r="CN500" i="5" a="1"/>
  <c r="CN500" i="5" s="1"/>
  <c r="CM500" i="5"/>
  <c r="CM500" i="5" a="1"/>
  <c r="CP499" i="5"/>
  <c r="CP499" i="5" a="1"/>
  <c r="CO499" i="5" a="1"/>
  <c r="CO499" i="5" s="1"/>
  <c r="CN499" i="5"/>
  <c r="CN499" i="5" a="1"/>
  <c r="CM499" i="5" a="1"/>
  <c r="CM499" i="5" s="1"/>
  <c r="CP498" i="5" a="1"/>
  <c r="CP498" i="5" s="1"/>
  <c r="CO498" i="5" a="1"/>
  <c r="CO498" i="5" s="1"/>
  <c r="CN498" i="5"/>
  <c r="CN498" i="5" a="1"/>
  <c r="CM498" i="5" a="1"/>
  <c r="CM498" i="5" s="1"/>
  <c r="CP497" i="5" a="1"/>
  <c r="CP497" i="5" s="1"/>
  <c r="CO497" i="5" a="1"/>
  <c r="CO497" i="5" s="1"/>
  <c r="CN497" i="5"/>
  <c r="CN497" i="5" a="1"/>
  <c r="CM497" i="5" a="1"/>
  <c r="CM497" i="5" s="1"/>
  <c r="CP496" i="5"/>
  <c r="CP496" i="5" a="1"/>
  <c r="CO496" i="5" a="1"/>
  <c r="CO496" i="5" s="1"/>
  <c r="CN496" i="5"/>
  <c r="CN496" i="5" a="1"/>
  <c r="CM496" i="5" a="1"/>
  <c r="CM496" i="5" s="1"/>
  <c r="CP495" i="5"/>
  <c r="CP495" i="5" a="1"/>
  <c r="CO495" i="5" a="1"/>
  <c r="CO495" i="5" s="1"/>
  <c r="CN495" i="5"/>
  <c r="CN495" i="5" a="1"/>
  <c r="CM495" i="5" a="1"/>
  <c r="CM495" i="5" s="1"/>
  <c r="CP494" i="5" a="1"/>
  <c r="CP494" i="5" s="1"/>
  <c r="CO494" i="5"/>
  <c r="CO494" i="5" a="1"/>
  <c r="CN494" i="5"/>
  <c r="CN494" i="5" a="1"/>
  <c r="CM494" i="5"/>
  <c r="CM494" i="5" a="1"/>
  <c r="CP493" i="5"/>
  <c r="CP493" i="5" a="1"/>
  <c r="CO493" i="5" a="1"/>
  <c r="CO493" i="5" s="1"/>
  <c r="CN493" i="5"/>
  <c r="CN493" i="5" a="1"/>
  <c r="CM493" i="5" a="1"/>
  <c r="CM493" i="5" s="1"/>
  <c r="CP492" i="5"/>
  <c r="CP492" i="5" a="1"/>
  <c r="CO492" i="5" a="1"/>
  <c r="CO492" i="5" s="1"/>
  <c r="CN492" i="5"/>
  <c r="CN492" i="5" a="1"/>
  <c r="CM492" i="5" a="1"/>
  <c r="CM492" i="5" s="1"/>
  <c r="CP491" i="5" a="1"/>
  <c r="CP491" i="5" s="1"/>
  <c r="CO491" i="5" a="1"/>
  <c r="CO491" i="5" s="1"/>
  <c r="CN491" i="5" a="1"/>
  <c r="CN491" i="5" s="1"/>
  <c r="CM491" i="5"/>
  <c r="CM491" i="5" a="1"/>
  <c r="CP490" i="5"/>
  <c r="CP490" i="5" a="1"/>
  <c r="CO490" i="5" a="1"/>
  <c r="CO490" i="5" s="1"/>
  <c r="CN490" i="5" a="1"/>
  <c r="CN490" i="5" s="1"/>
  <c r="CM490" i="5"/>
  <c r="CM490" i="5" a="1"/>
  <c r="CP489" i="5" a="1"/>
  <c r="CP489" i="5" s="1"/>
  <c r="CO489" i="5" a="1"/>
  <c r="CO489" i="5" s="1"/>
  <c r="CN489" i="5"/>
  <c r="CN489" i="5" a="1"/>
  <c r="CM489" i="5" a="1"/>
  <c r="CM489" i="5" s="1"/>
  <c r="CP488" i="5" a="1"/>
  <c r="CP488" i="5" s="1"/>
  <c r="CO488" i="5"/>
  <c r="CO488" i="5" a="1"/>
  <c r="CN488" i="5" a="1"/>
  <c r="CN488" i="5" s="1"/>
  <c r="CM488" i="5" a="1"/>
  <c r="CM488" i="5" s="1"/>
  <c r="CP487" i="5"/>
  <c r="CP487" i="5" a="1"/>
  <c r="CO487" i="5" a="1"/>
  <c r="CO487" i="5" s="1"/>
  <c r="CN487" i="5"/>
  <c r="CN487" i="5" a="1"/>
  <c r="CM487" i="5" a="1"/>
  <c r="CM487" i="5" s="1"/>
  <c r="CP486" i="5"/>
  <c r="CP486" i="5" a="1"/>
  <c r="CO486" i="5"/>
  <c r="CO486" i="5" a="1"/>
  <c r="CN486" i="5" a="1"/>
  <c r="CN486" i="5" s="1"/>
  <c r="CM486" i="5" a="1"/>
  <c r="CM486" i="5" s="1"/>
  <c r="CP485" i="5"/>
  <c r="CP485" i="5" a="1"/>
  <c r="CO485" i="5" a="1"/>
  <c r="CO485" i="5" s="1"/>
  <c r="CN485" i="5"/>
  <c r="CN485" i="5" a="1"/>
  <c r="CM485" i="5" a="1"/>
  <c r="CM485" i="5" s="1"/>
  <c r="CP484" i="5"/>
  <c r="CP484" i="5" a="1"/>
  <c r="CO484" i="5" a="1"/>
  <c r="CO484" i="5" s="1"/>
  <c r="CN484" i="5" a="1"/>
  <c r="CN484" i="5" s="1"/>
  <c r="CM484" i="5" a="1"/>
  <c r="CM484" i="5" s="1"/>
  <c r="CP483" i="5" a="1"/>
  <c r="CP483" i="5" s="1"/>
  <c r="CO483" i="5"/>
  <c r="CO483" i="5" a="1"/>
  <c r="CN483" i="5"/>
  <c r="CN483" i="5" a="1"/>
  <c r="CM483" i="5" a="1"/>
  <c r="CM483" i="5" s="1"/>
  <c r="CP482" i="5"/>
  <c r="CP482" i="5" a="1"/>
  <c r="CO482" i="5"/>
  <c r="CO482" i="5" a="1"/>
  <c r="CN482" i="5" a="1"/>
  <c r="CN482" i="5" s="1"/>
  <c r="CM482" i="5"/>
  <c r="CM482" i="5" a="1"/>
  <c r="CP481" i="5" a="1"/>
  <c r="CP481" i="5" s="1"/>
  <c r="CO481" i="5" a="1"/>
  <c r="CO481" i="5" s="1"/>
  <c r="CN481" i="5"/>
  <c r="CN481" i="5" a="1"/>
  <c r="CM481" i="5" a="1"/>
  <c r="CM481" i="5" s="1"/>
  <c r="CP480" i="5" a="1"/>
  <c r="CP480" i="5" s="1"/>
  <c r="CO480" i="5" a="1"/>
  <c r="CO480" i="5" s="1"/>
  <c r="CN480" i="5"/>
  <c r="CN480" i="5" a="1"/>
  <c r="CM480" i="5" a="1"/>
  <c r="CM480" i="5" s="1"/>
  <c r="CP479" i="5"/>
  <c r="CP479" i="5" a="1"/>
  <c r="CO479" i="5"/>
  <c r="CO479" i="5" a="1"/>
  <c r="CN479" i="5"/>
  <c r="CN479" i="5" a="1"/>
  <c r="CM479" i="5" a="1"/>
  <c r="CM479" i="5" s="1"/>
  <c r="CP478" i="5"/>
  <c r="CP478" i="5" a="1"/>
  <c r="CO478" i="5" a="1"/>
  <c r="CO478" i="5" s="1"/>
  <c r="CN478" i="5" a="1"/>
  <c r="CN478" i="5" s="1"/>
  <c r="CM478" i="5"/>
  <c r="CM478" i="5" a="1"/>
  <c r="CP477" i="5"/>
  <c r="CP477" i="5" a="1"/>
  <c r="CO477" i="5" a="1"/>
  <c r="CO477" i="5" s="1"/>
  <c r="CN477" i="5" a="1"/>
  <c r="CN477" i="5" s="1"/>
  <c r="CM477" i="5" a="1"/>
  <c r="CM477" i="5" s="1"/>
  <c r="CP476" i="5" a="1"/>
  <c r="CP476" i="5" s="1"/>
  <c r="CO476" i="5" a="1"/>
  <c r="CO476" i="5" s="1"/>
  <c r="CN476" i="5" a="1"/>
  <c r="CN476" i="5" s="1"/>
  <c r="CM476" i="5"/>
  <c r="CM476" i="5" a="1"/>
  <c r="CP475" i="5" a="1"/>
  <c r="CP475" i="5" s="1"/>
  <c r="CO475" i="5" a="1"/>
  <c r="CO475" i="5" s="1"/>
  <c r="CN475" i="5"/>
  <c r="CN475" i="5" a="1"/>
  <c r="CM475" i="5" a="1"/>
  <c r="CM475" i="5" s="1"/>
  <c r="CP474" i="5" a="1"/>
  <c r="CP474" i="5" s="1"/>
  <c r="CO474" i="5"/>
  <c r="CO474" i="5" a="1"/>
  <c r="CN474" i="5"/>
  <c r="CN474" i="5" a="1"/>
  <c r="CM474" i="5" a="1"/>
  <c r="CM474" i="5" s="1"/>
  <c r="CP473" i="5"/>
  <c r="CP473" i="5" a="1"/>
  <c r="CO473" i="5" a="1"/>
  <c r="CO473" i="5" s="1"/>
  <c r="CN473" i="5" a="1"/>
  <c r="CN473" i="5" s="1"/>
  <c r="CM473" i="5" a="1"/>
  <c r="CM473" i="5" s="1"/>
  <c r="CP472" i="5"/>
  <c r="CP472" i="5" a="1"/>
  <c r="CO472" i="5" a="1"/>
  <c r="CO472" i="5" s="1"/>
  <c r="CN472" i="5" a="1"/>
  <c r="CN472" i="5" s="1"/>
  <c r="CM472" i="5"/>
  <c r="CM472" i="5" a="1"/>
  <c r="CP471" i="5" a="1"/>
  <c r="CP471" i="5" s="1"/>
  <c r="CO471" i="5" a="1"/>
  <c r="CO471" i="5" s="1"/>
  <c r="CN471" i="5" a="1"/>
  <c r="CN471" i="5" s="1"/>
  <c r="CM471" i="5" a="1"/>
  <c r="CM471" i="5" s="1"/>
  <c r="CP470" i="5" a="1"/>
  <c r="CP470" i="5" s="1"/>
  <c r="CO470" i="5"/>
  <c r="CO470" i="5" a="1"/>
  <c r="CN470" i="5" a="1"/>
  <c r="CN470" i="5" s="1"/>
  <c r="CM470" i="5"/>
  <c r="CM470" i="5" a="1"/>
  <c r="CP469" i="5" a="1"/>
  <c r="CP469" i="5" s="1"/>
  <c r="CO469" i="5" a="1"/>
  <c r="CO469" i="5" s="1"/>
  <c r="CN469" i="5"/>
  <c r="CN469" i="5" a="1"/>
  <c r="CM469" i="5" a="1"/>
  <c r="CM469" i="5" s="1"/>
  <c r="CP468" i="5"/>
  <c r="CP468" i="5" a="1"/>
  <c r="CO468" i="5" a="1"/>
  <c r="CO468" i="5" s="1"/>
  <c r="CN468" i="5"/>
  <c r="CN468" i="5" a="1"/>
  <c r="CM468" i="5" a="1"/>
  <c r="CM468" i="5" s="1"/>
  <c r="CP467" i="5"/>
  <c r="CP467" i="5" a="1"/>
  <c r="CO467" i="5" a="1"/>
  <c r="CO467" i="5" s="1"/>
  <c r="CN467" i="5"/>
  <c r="CN467" i="5" a="1"/>
  <c r="CM467" i="5" a="1"/>
  <c r="CM467" i="5" s="1"/>
  <c r="CP466" i="5" a="1"/>
  <c r="CP466" i="5" s="1"/>
  <c r="CO466" i="5" a="1"/>
  <c r="CO466" i="5" s="1"/>
  <c r="CN466" i="5"/>
  <c r="CN466" i="5" a="1"/>
  <c r="CM466" i="5"/>
  <c r="CM466" i="5" a="1"/>
  <c r="CP465" i="5" a="1"/>
  <c r="CP465" i="5" s="1"/>
  <c r="CO465" i="5"/>
  <c r="CO465" i="5" a="1"/>
  <c r="CN465" i="5" a="1"/>
  <c r="CN465" i="5" s="1"/>
  <c r="CM465" i="5" a="1"/>
  <c r="CM465" i="5" s="1"/>
  <c r="CP464" i="5" a="1"/>
  <c r="CP464" i="5" s="1"/>
  <c r="CO464" i="5"/>
  <c r="CO464" i="5" a="1"/>
  <c r="CN464" i="5" a="1"/>
  <c r="CN464" i="5" s="1"/>
  <c r="CM464" i="5"/>
  <c r="CM464" i="5" a="1"/>
  <c r="CP463" i="5" a="1"/>
  <c r="CP463" i="5" s="1"/>
  <c r="CO463" i="5" a="1"/>
  <c r="CO463" i="5" s="1"/>
  <c r="CN463" i="5" a="1"/>
  <c r="CN463" i="5" s="1"/>
  <c r="CM463" i="5"/>
  <c r="CM463" i="5" a="1"/>
  <c r="CP462" i="5" a="1"/>
  <c r="CP462" i="5" s="1"/>
  <c r="CO462" i="5" a="1"/>
  <c r="CO462" i="5" s="1"/>
  <c r="CN462" i="5"/>
  <c r="CN462" i="5" a="1"/>
  <c r="CM462" i="5" a="1"/>
  <c r="CM462" i="5" s="1"/>
  <c r="CP461" i="5"/>
  <c r="CP461" i="5" a="1"/>
  <c r="CO461" i="5"/>
  <c r="CO461" i="5" a="1"/>
  <c r="CN461" i="5"/>
  <c r="CN461" i="5" a="1"/>
  <c r="CM461" i="5" a="1"/>
  <c r="CM461" i="5" s="1"/>
  <c r="CP460" i="5"/>
  <c r="CP460" i="5" a="1"/>
  <c r="CO460" i="5" a="1"/>
  <c r="CO460" i="5" s="1"/>
  <c r="CN460" i="5" a="1"/>
  <c r="CN460" i="5" s="1"/>
  <c r="CM460" i="5"/>
  <c r="CM460" i="5" a="1"/>
  <c r="CP459" i="5" a="1"/>
  <c r="CP459" i="5" s="1"/>
  <c r="CO459" i="5" a="1"/>
  <c r="CO459" i="5" s="1"/>
  <c r="CN459" i="5" a="1"/>
  <c r="CN459" i="5" s="1"/>
  <c r="CM459" i="5" a="1"/>
  <c r="CM459" i="5" s="1"/>
  <c r="CP458" i="5" a="1"/>
  <c r="CP458" i="5" s="1"/>
  <c r="CO458" i="5"/>
  <c r="CO458" i="5" a="1"/>
  <c r="CN458" i="5" a="1"/>
  <c r="CN458" i="5" s="1"/>
  <c r="CM458" i="5"/>
  <c r="CM458" i="5" a="1"/>
  <c r="CP457" i="5" a="1"/>
  <c r="CP457" i="5" s="1"/>
  <c r="CO457" i="5" a="1"/>
  <c r="CO457" i="5" s="1"/>
  <c r="CN457" i="5"/>
  <c r="CN457" i="5" a="1"/>
  <c r="CM457" i="5" a="1"/>
  <c r="CM457" i="5" s="1"/>
  <c r="CP456" i="5"/>
  <c r="CP456" i="5" a="1"/>
  <c r="CO456" i="5" a="1"/>
  <c r="CO456" i="5" s="1"/>
  <c r="CN456" i="5"/>
  <c r="CN456" i="5" a="1"/>
  <c r="CM456" i="5" a="1"/>
  <c r="CM456" i="5" s="1"/>
  <c r="CP455" i="5" a="1"/>
  <c r="CP455" i="5" s="1"/>
  <c r="CO455" i="5" a="1"/>
  <c r="CO455" i="5" s="1"/>
  <c r="CN455" i="5"/>
  <c r="CN455" i="5" a="1"/>
  <c r="CM455" i="5"/>
  <c r="CM455" i="5" a="1"/>
  <c r="CP454" i="5"/>
  <c r="CP454" i="5" a="1"/>
  <c r="CO454" i="5" a="1"/>
  <c r="CO454" i="5" s="1"/>
  <c r="CN454" i="5" a="1"/>
  <c r="CN454" i="5" s="1"/>
  <c r="CM454" i="5"/>
  <c r="CM454" i="5" a="1"/>
  <c r="CP453" i="5" a="1"/>
  <c r="CP453" i="5" s="1"/>
  <c r="CO453" i="5" a="1"/>
  <c r="CO453" i="5" s="1"/>
  <c r="CN453" i="5"/>
  <c r="CN453" i="5" a="1"/>
  <c r="CM453" i="5" a="1"/>
  <c r="CM453" i="5" s="1"/>
  <c r="CP452" i="5" a="1"/>
  <c r="CP452" i="5" s="1"/>
  <c r="CO452" i="5"/>
  <c r="CO452" i="5" a="1"/>
  <c r="CN452" i="5" a="1"/>
  <c r="CN452" i="5" s="1"/>
  <c r="CM452" i="5" a="1"/>
  <c r="CM452" i="5" s="1"/>
  <c r="CP451" i="5" a="1"/>
  <c r="CP451" i="5" s="1"/>
  <c r="CO451" i="5" a="1"/>
  <c r="CO451" i="5" s="1"/>
  <c r="CN451" i="5"/>
  <c r="CN451" i="5" a="1"/>
  <c r="CM451" i="5" a="1"/>
  <c r="CM451" i="5" s="1"/>
  <c r="CP450" i="5"/>
  <c r="CP450" i="5" a="1"/>
  <c r="CO450" i="5" a="1"/>
  <c r="CO450" i="5" s="1"/>
  <c r="CN450" i="5"/>
  <c r="CN450" i="5" a="1"/>
  <c r="CM450" i="5" a="1"/>
  <c r="CM450" i="5" s="1"/>
  <c r="CP449" i="5"/>
  <c r="CP449" i="5" a="1"/>
  <c r="CO449" i="5" a="1"/>
  <c r="CO449" i="5" s="1"/>
  <c r="CN449" i="5" a="1"/>
  <c r="CN449" i="5" s="1"/>
  <c r="CM449" i="5" a="1"/>
  <c r="CM449" i="5" s="1"/>
  <c r="CP448" i="5"/>
  <c r="CP448" i="5" a="1"/>
  <c r="CO448" i="5" a="1"/>
  <c r="CO448" i="5" s="1"/>
  <c r="CN448" i="5" a="1"/>
  <c r="CN448" i="5" s="1"/>
  <c r="CM448" i="5" a="1"/>
  <c r="CM448" i="5" s="1"/>
  <c r="CP447" i="5" a="1"/>
  <c r="CP447" i="5" s="1"/>
  <c r="CO447" i="5"/>
  <c r="CO447" i="5" a="1"/>
  <c r="CN447" i="5" a="1"/>
  <c r="CN447" i="5" s="1"/>
  <c r="CM447" i="5" a="1"/>
  <c r="CM447" i="5" s="1"/>
  <c r="CP446" i="5"/>
  <c r="CP446" i="5" a="1"/>
  <c r="CO446" i="5"/>
  <c r="CO446" i="5" a="1"/>
  <c r="CN446" i="5" a="1"/>
  <c r="CN446" i="5" s="1"/>
  <c r="CM446" i="5"/>
  <c r="CM446" i="5" a="1"/>
  <c r="CP445" i="5" a="1"/>
  <c r="CP445" i="5" s="1"/>
  <c r="CO445" i="5" a="1"/>
  <c r="CO445" i="5" s="1"/>
  <c r="CN445" i="5" a="1"/>
  <c r="CN445" i="5" s="1"/>
  <c r="CM445" i="5" a="1"/>
  <c r="CM445" i="5" s="1"/>
  <c r="CP444" i="5" a="1"/>
  <c r="CP444" i="5" s="1"/>
  <c r="CO444" i="5" a="1"/>
  <c r="CO444" i="5" s="1"/>
  <c r="CN444" i="5"/>
  <c r="CN444" i="5" a="1"/>
  <c r="CM444" i="5" a="1"/>
  <c r="CM444" i="5" s="1"/>
  <c r="CP443" i="5"/>
  <c r="CP443" i="5" a="1"/>
  <c r="CO443" i="5"/>
  <c r="CO443" i="5" a="1"/>
  <c r="CN443" i="5"/>
  <c r="CN443" i="5" a="1"/>
  <c r="CM443" i="5" a="1"/>
  <c r="CM443" i="5" s="1"/>
  <c r="CP442" i="5" a="1"/>
  <c r="CP442" i="5" s="1"/>
  <c r="CO442" i="5" a="1"/>
  <c r="CO442" i="5" s="1"/>
  <c r="CN442" i="5" a="1"/>
  <c r="CN442" i="5" s="1"/>
  <c r="CM442" i="5" a="1"/>
  <c r="CM442" i="5" s="1"/>
  <c r="CP441" i="5"/>
  <c r="CP441" i="5" a="1"/>
  <c r="CO441" i="5" a="1"/>
  <c r="CO441" i="5" s="1"/>
  <c r="CN441" i="5" a="1"/>
  <c r="CN441" i="5" s="1"/>
  <c r="CM441" i="5" a="1"/>
  <c r="CM441" i="5" s="1"/>
  <c r="CP440" i="5" a="1"/>
  <c r="CP440" i="5" s="1"/>
  <c r="CO440" i="5" a="1"/>
  <c r="CO440" i="5" s="1"/>
  <c r="CN440" i="5" a="1"/>
  <c r="CN440" i="5" s="1"/>
  <c r="CM440" i="5"/>
  <c r="CM440" i="5" a="1"/>
  <c r="CP439" i="5" a="1"/>
  <c r="CP439" i="5" s="1"/>
  <c r="CO439" i="5" a="1"/>
  <c r="CO439" i="5" s="1"/>
  <c r="CN439" i="5"/>
  <c r="CN439" i="5" a="1"/>
  <c r="CM439" i="5"/>
  <c r="CM439" i="5" a="1"/>
  <c r="CP438" i="5" a="1"/>
  <c r="CP438" i="5" s="1"/>
  <c r="CO438" i="5" a="1"/>
  <c r="CO438" i="5" s="1"/>
  <c r="CN438" i="5"/>
  <c r="CN438" i="5" a="1"/>
  <c r="CM438" i="5" a="1"/>
  <c r="CM438" i="5" s="1"/>
  <c r="CP437" i="5" a="1"/>
  <c r="CP437" i="5" s="1"/>
  <c r="CO437" i="5" a="1"/>
  <c r="CO437" i="5" s="1"/>
  <c r="CN437" i="5"/>
  <c r="CN437" i="5" a="1"/>
  <c r="CM437" i="5"/>
  <c r="CM437" i="5" a="1"/>
  <c r="CP436" i="5"/>
  <c r="CP436" i="5" a="1"/>
  <c r="CO436" i="5" a="1"/>
  <c r="CO436" i="5" s="1"/>
  <c r="CN436" i="5" a="1"/>
  <c r="CN436" i="5" s="1"/>
  <c r="CM436" i="5"/>
  <c r="CM436" i="5" a="1"/>
  <c r="CP435" i="5" a="1"/>
  <c r="CP435" i="5" s="1"/>
  <c r="CO435" i="5"/>
  <c r="CO435" i="5" a="1"/>
  <c r="CN435" i="5" a="1"/>
  <c r="CN435" i="5" s="1"/>
  <c r="CM435" i="5" a="1"/>
  <c r="CM435" i="5" s="1"/>
  <c r="CP434" i="5" a="1"/>
  <c r="CP434" i="5" s="1"/>
  <c r="CO434" i="5" a="1"/>
  <c r="CO434" i="5" s="1"/>
  <c r="CN434" i="5" a="1"/>
  <c r="CN434" i="5" s="1"/>
  <c r="CM434" i="5" a="1"/>
  <c r="CM434" i="5" s="1"/>
  <c r="CP433" i="5" a="1"/>
  <c r="CP433" i="5" s="1"/>
  <c r="CO433" i="5" a="1"/>
  <c r="CO433" i="5" s="1"/>
  <c r="CN433" i="5"/>
  <c r="CN433" i="5" a="1"/>
  <c r="CM433" i="5" a="1"/>
  <c r="CM433" i="5" s="1"/>
  <c r="CP432" i="5"/>
  <c r="CP432" i="5" a="1"/>
  <c r="CO432" i="5"/>
  <c r="CO432" i="5" a="1"/>
  <c r="CN432" i="5" a="1"/>
  <c r="CN432" i="5" s="1"/>
  <c r="CM432" i="5" a="1"/>
  <c r="CM432" i="5" s="1"/>
  <c r="CP431" i="5"/>
  <c r="CP431" i="5" a="1"/>
  <c r="CO431" i="5" a="1"/>
  <c r="CO431" i="5" s="1"/>
  <c r="CN431" i="5" a="1"/>
  <c r="CN431" i="5" s="1"/>
  <c r="CM431" i="5" a="1"/>
  <c r="CM431" i="5" s="1"/>
  <c r="CP430" i="5"/>
  <c r="CP430" i="5" a="1"/>
  <c r="CO430" i="5" a="1"/>
  <c r="CO430" i="5" s="1"/>
  <c r="CN430" i="5" a="1"/>
  <c r="CN430" i="5" s="1"/>
  <c r="CM430" i="5"/>
  <c r="CM430" i="5" a="1"/>
  <c r="CP429" i="5" a="1"/>
  <c r="CP429" i="5" s="1"/>
  <c r="CO429" i="5"/>
  <c r="CO429" i="5" a="1"/>
  <c r="CN429" i="5" a="1"/>
  <c r="CN429" i="5" s="1"/>
  <c r="CM429" i="5" a="1"/>
  <c r="CM429" i="5" s="1"/>
  <c r="CP428" i="5"/>
  <c r="CP428" i="5" a="1"/>
  <c r="CO428" i="5"/>
  <c r="CO428" i="5" a="1"/>
  <c r="CN428" i="5" a="1"/>
  <c r="CN428" i="5" s="1"/>
  <c r="CM428" i="5"/>
  <c r="CM428" i="5" a="1"/>
  <c r="CP427" i="5" a="1"/>
  <c r="CP427" i="5" s="1"/>
  <c r="CO427" i="5" a="1"/>
  <c r="CO427" i="5" s="1"/>
  <c r="CN427" i="5" a="1"/>
  <c r="CN427" i="5" s="1"/>
  <c r="CM427" i="5" a="1"/>
  <c r="CM427" i="5" s="1"/>
  <c r="CP426" i="5"/>
  <c r="CP426" i="5" a="1"/>
  <c r="CO426" i="5" a="1"/>
  <c r="CO426" i="5" s="1"/>
  <c r="CN426" i="5"/>
  <c r="CN426" i="5" a="1"/>
  <c r="CM426" i="5" a="1"/>
  <c r="CM426" i="5" s="1"/>
  <c r="CP425" i="5"/>
  <c r="CP425" i="5" a="1"/>
  <c r="CO425" i="5" a="1"/>
  <c r="CO425" i="5" s="1"/>
  <c r="CN425" i="5"/>
  <c r="CN425" i="5" a="1"/>
  <c r="CM425" i="5" a="1"/>
  <c r="CM425" i="5" s="1"/>
  <c r="CP424" i="5" a="1"/>
  <c r="CP424" i="5" s="1"/>
  <c r="CO424" i="5" a="1"/>
  <c r="CO424" i="5" s="1"/>
  <c r="CN424" i="5"/>
  <c r="CN424" i="5" a="1"/>
  <c r="CM424" i="5" a="1"/>
  <c r="CM424" i="5" s="1"/>
  <c r="CP423" i="5"/>
  <c r="CP423" i="5" a="1"/>
  <c r="CO423" i="5"/>
  <c r="CO423" i="5" a="1"/>
  <c r="CN423" i="5" a="1"/>
  <c r="CN423" i="5" s="1"/>
  <c r="CM423" i="5" a="1"/>
  <c r="CM423" i="5" s="1"/>
  <c r="CP422" i="5" a="1"/>
  <c r="CP422" i="5" s="1"/>
  <c r="CO422" i="5" a="1"/>
  <c r="CO422" i="5" s="1"/>
  <c r="CN422" i="5" a="1"/>
  <c r="CN422" i="5" s="1"/>
  <c r="CM422" i="5"/>
  <c r="CM422" i="5" a="1"/>
  <c r="CP421" i="5" a="1"/>
  <c r="CP421" i="5" s="1"/>
  <c r="CO421" i="5" a="1"/>
  <c r="CO421" i="5" s="1"/>
  <c r="CN421" i="5"/>
  <c r="CN421" i="5" a="1"/>
  <c r="CM421" i="5" a="1"/>
  <c r="CM421" i="5" s="1"/>
  <c r="CP420" i="5"/>
  <c r="CP420" i="5" a="1"/>
  <c r="CO420" i="5" a="1"/>
  <c r="CO420" i="5" s="1"/>
  <c r="CN420" i="5"/>
  <c r="CN420" i="5" a="1"/>
  <c r="CM420" i="5" a="1"/>
  <c r="CM420" i="5" s="1"/>
  <c r="CP419" i="5" a="1"/>
  <c r="CP419" i="5" s="1"/>
  <c r="CO419" i="5" a="1"/>
  <c r="CO419" i="5" s="1"/>
  <c r="CN419" i="5" a="1"/>
  <c r="CN419" i="5" s="1"/>
  <c r="CM419" i="5" a="1"/>
  <c r="CM419" i="5" s="1"/>
  <c r="CP418" i="5"/>
  <c r="CP418" i="5" a="1"/>
  <c r="CO418" i="5" a="1"/>
  <c r="CO418" i="5" s="1"/>
  <c r="CN418" i="5" a="1"/>
  <c r="CN418" i="5" s="1"/>
  <c r="CM418" i="5"/>
  <c r="CM418" i="5" a="1"/>
  <c r="CP417" i="5"/>
  <c r="CP417" i="5" a="1"/>
  <c r="CO417" i="5" a="1"/>
  <c r="CO417" i="5" s="1"/>
  <c r="CN417" i="5" a="1"/>
  <c r="CN417" i="5" s="1"/>
  <c r="CM417" i="5" a="1"/>
  <c r="CM417" i="5" s="1"/>
  <c r="CP416" i="5" a="1"/>
  <c r="CP416" i="5" s="1"/>
  <c r="CO416" i="5" a="1"/>
  <c r="CO416" i="5" s="1"/>
  <c r="CN416" i="5" a="1"/>
  <c r="CN416" i="5" s="1"/>
  <c r="CM416" i="5"/>
  <c r="CM416" i="5" a="1"/>
  <c r="CP415" i="5"/>
  <c r="CP415" i="5" a="1"/>
  <c r="CO415" i="5" a="1"/>
  <c r="CO415" i="5" s="1"/>
  <c r="CN415" i="5"/>
  <c r="CN415" i="5" a="1"/>
  <c r="CM415" i="5" a="1"/>
  <c r="CM415" i="5" s="1"/>
  <c r="CP414" i="5"/>
  <c r="CP414" i="5" a="1"/>
  <c r="CO414" i="5" a="1"/>
  <c r="CO414" i="5" s="1"/>
  <c r="CN414" i="5"/>
  <c r="CN414" i="5" a="1"/>
  <c r="CM414" i="5" a="1"/>
  <c r="CM414" i="5" s="1"/>
  <c r="CP413" i="5"/>
  <c r="CP413" i="5" a="1"/>
  <c r="CO413" i="5" a="1"/>
  <c r="CO413" i="5" s="1"/>
  <c r="CN413" i="5"/>
  <c r="CN413" i="5" a="1"/>
  <c r="CM413" i="5" a="1"/>
  <c r="CM413" i="5" s="1"/>
  <c r="CP412" i="5" a="1"/>
  <c r="CP412" i="5" s="1"/>
  <c r="CO412" i="5" a="1"/>
  <c r="CO412" i="5" s="1"/>
  <c r="CN412" i="5"/>
  <c r="CN412" i="5" a="1"/>
  <c r="CM412" i="5"/>
  <c r="CM412" i="5" a="1"/>
  <c r="CP411" i="5" a="1"/>
  <c r="CP411" i="5" s="1"/>
  <c r="CO411" i="5"/>
  <c r="CO411" i="5" a="1"/>
  <c r="CN411" i="5" a="1"/>
  <c r="CN411" i="5" s="1"/>
  <c r="CM411" i="5" a="1"/>
  <c r="CM411" i="5" s="1"/>
  <c r="CP410" i="5" a="1"/>
  <c r="CP410" i="5" s="1"/>
  <c r="CO410" i="5"/>
  <c r="CO410" i="5" a="1"/>
  <c r="CN410" i="5" a="1"/>
  <c r="CN410" i="5" s="1"/>
  <c r="CM410" i="5" a="1"/>
  <c r="CM410" i="5" s="1"/>
  <c r="CP409" i="5" a="1"/>
  <c r="CP409" i="5" s="1"/>
  <c r="CO409" i="5" a="1"/>
  <c r="CO409" i="5" s="1"/>
  <c r="CN409" i="5" a="1"/>
  <c r="CN409" i="5" s="1"/>
  <c r="CM409" i="5" a="1"/>
  <c r="CM409" i="5" s="1"/>
  <c r="CP408" i="5"/>
  <c r="CP408" i="5" a="1"/>
  <c r="CO408" i="5" a="1"/>
  <c r="CO408" i="5" s="1"/>
  <c r="CN408" i="5"/>
  <c r="CN408" i="5" a="1"/>
  <c r="CM408" i="5" a="1"/>
  <c r="CM408" i="5" s="1"/>
  <c r="CP407" i="5"/>
  <c r="CP407" i="5" a="1"/>
  <c r="CO407" i="5" a="1"/>
  <c r="CO407" i="5" s="1"/>
  <c r="CN407" i="5"/>
  <c r="CN407" i="5" a="1"/>
  <c r="CM407" i="5" a="1"/>
  <c r="CM407" i="5" s="1"/>
  <c r="CP406" i="5"/>
  <c r="CP406" i="5" a="1"/>
  <c r="CO406" i="5" a="1"/>
  <c r="CO406" i="5" s="1"/>
  <c r="CN406" i="5" a="1"/>
  <c r="CN406" i="5" s="1"/>
  <c r="CM406" i="5"/>
  <c r="CM406" i="5" a="1"/>
  <c r="CP405" i="5" a="1"/>
  <c r="CP405" i="5" s="1"/>
  <c r="CO405" i="5"/>
  <c r="CO405" i="5" a="1"/>
  <c r="CN405" i="5" a="1"/>
  <c r="CN405" i="5" s="1"/>
  <c r="CM405" i="5" a="1"/>
  <c r="CM405" i="5" s="1"/>
  <c r="CP404" i="5" a="1"/>
  <c r="CP404" i="5" s="1"/>
  <c r="CO404" i="5"/>
  <c r="CO404" i="5" a="1"/>
  <c r="CN404" i="5" a="1"/>
  <c r="CN404" i="5" s="1"/>
  <c r="CM404" i="5"/>
  <c r="CM404" i="5" a="1"/>
  <c r="CP403" i="5" a="1"/>
  <c r="CP403" i="5" s="1"/>
  <c r="CO403" i="5" a="1"/>
  <c r="CO403" i="5" s="1"/>
  <c r="CN403" i="5"/>
  <c r="CN403" i="5" a="1"/>
  <c r="CM403" i="5" a="1"/>
  <c r="CM403" i="5" s="1"/>
  <c r="CP402" i="5"/>
  <c r="CP402" i="5" a="1"/>
  <c r="CO402" i="5" a="1"/>
  <c r="CO402" i="5" s="1"/>
  <c r="CN402" i="5"/>
  <c r="CN402" i="5" a="1"/>
  <c r="CM402" i="5" a="1"/>
  <c r="CM402" i="5" s="1"/>
  <c r="CP401" i="5" a="1"/>
  <c r="CP401" i="5" s="1"/>
  <c r="CO401" i="5" a="1"/>
  <c r="CO401" i="5" s="1"/>
  <c r="CN401" i="5" a="1"/>
  <c r="CN401" i="5" s="1"/>
  <c r="CM401" i="5"/>
  <c r="CM401" i="5" a="1"/>
  <c r="CP400" i="5"/>
  <c r="CP400" i="5" a="1"/>
  <c r="CO400" i="5" a="1"/>
  <c r="CO400" i="5" s="1"/>
  <c r="CN400" i="5" a="1"/>
  <c r="CN400" i="5" s="1"/>
  <c r="CM400" i="5"/>
  <c r="CM400" i="5" a="1"/>
  <c r="CP399" i="5" a="1"/>
  <c r="CP399" i="5" s="1"/>
  <c r="CO399" i="5" a="1"/>
  <c r="CO399" i="5" s="1"/>
  <c r="CN399" i="5"/>
  <c r="CN399" i="5" a="1"/>
  <c r="CM399" i="5" a="1"/>
  <c r="CM399" i="5" s="1"/>
  <c r="CP398" i="5" a="1"/>
  <c r="CP398" i="5" s="1"/>
  <c r="CO398" i="5"/>
  <c r="CO398" i="5" a="1"/>
  <c r="CN398" i="5" a="1"/>
  <c r="CN398" i="5" s="1"/>
  <c r="CM398" i="5" a="1"/>
  <c r="CM398" i="5" s="1"/>
  <c r="CP397" i="5"/>
  <c r="CP397" i="5" a="1"/>
  <c r="CO397" i="5" a="1"/>
  <c r="CO397" i="5" s="1"/>
  <c r="CN397" i="5"/>
  <c r="CN397" i="5" a="1"/>
  <c r="CM397" i="5" a="1"/>
  <c r="CM397" i="5" s="1"/>
  <c r="CP396" i="5"/>
  <c r="CP396" i="5" a="1"/>
  <c r="CO396" i="5" a="1"/>
  <c r="CO396" i="5" s="1"/>
  <c r="CN396" i="5"/>
  <c r="CN396" i="5" a="1"/>
  <c r="CM396" i="5" a="1"/>
  <c r="CM396" i="5" s="1"/>
  <c r="CP395" i="5"/>
  <c r="CP395" i="5" a="1"/>
  <c r="CO395" i="5" a="1"/>
  <c r="CO395" i="5" s="1"/>
  <c r="CN395" i="5" a="1"/>
  <c r="CN395" i="5" s="1"/>
  <c r="CM395" i="5" a="1"/>
  <c r="CM395" i="5" s="1"/>
  <c r="CP394" i="5"/>
  <c r="CP394" i="5" a="1"/>
  <c r="CO394" i="5" a="1"/>
  <c r="CO394" i="5" s="1"/>
  <c r="CN394" i="5" a="1"/>
  <c r="CN394" i="5" s="1"/>
  <c r="CM394" i="5"/>
  <c r="CM394" i="5" a="1"/>
  <c r="CP393" i="5" a="1"/>
  <c r="CP393" i="5" s="1"/>
  <c r="CO393" i="5"/>
  <c r="CO393" i="5" a="1"/>
  <c r="CN393" i="5" a="1"/>
  <c r="CN393" i="5" s="1"/>
  <c r="CM393" i="5" a="1"/>
  <c r="CM393" i="5" s="1"/>
  <c r="CP392" i="5" a="1"/>
  <c r="CP392" i="5" s="1"/>
  <c r="CO392" i="5"/>
  <c r="CO392" i="5" a="1"/>
  <c r="CN392" i="5" a="1"/>
  <c r="CN392" i="5" s="1"/>
  <c r="CM392" i="5"/>
  <c r="CM392" i="5" a="1"/>
  <c r="CP391" i="5" a="1"/>
  <c r="CP391" i="5" s="1"/>
  <c r="CO391" i="5" a="1"/>
  <c r="CO391" i="5" s="1"/>
  <c r="CN391" i="5" a="1"/>
  <c r="CN391" i="5" s="1"/>
  <c r="CM391" i="5"/>
  <c r="CM391" i="5" a="1"/>
  <c r="CP390" i="5"/>
  <c r="CP390" i="5" a="1"/>
  <c r="CO390" i="5" a="1"/>
  <c r="CO390" i="5" s="1"/>
  <c r="CN390" i="5"/>
  <c r="CN390" i="5" a="1"/>
  <c r="CM390" i="5" a="1"/>
  <c r="CM390" i="5" s="1"/>
  <c r="CP389" i="5"/>
  <c r="CP389" i="5" a="1"/>
  <c r="CO389" i="5" a="1"/>
  <c r="CO389" i="5" s="1"/>
  <c r="CN389" i="5"/>
  <c r="CN389" i="5" a="1"/>
  <c r="CM389" i="5" a="1"/>
  <c r="CM389" i="5" s="1"/>
  <c r="CP388" i="5" a="1"/>
  <c r="CP388" i="5" s="1"/>
  <c r="CO388" i="5" a="1"/>
  <c r="CO388" i="5" s="1"/>
  <c r="CN388" i="5" a="1"/>
  <c r="CN388" i="5" s="1"/>
  <c r="CM388" i="5"/>
  <c r="CM388" i="5" a="1"/>
  <c r="CP387" i="5" a="1"/>
  <c r="CP387" i="5" s="1"/>
  <c r="CO387" i="5"/>
  <c r="CO387" i="5" a="1"/>
  <c r="CN387" i="5" a="1"/>
  <c r="CN387" i="5" s="1"/>
  <c r="CM387" i="5" a="1"/>
  <c r="CM387" i="5" s="1"/>
  <c r="CP386" i="5" a="1"/>
  <c r="CP386" i="5" s="1"/>
  <c r="CO386" i="5"/>
  <c r="CO386" i="5" a="1"/>
  <c r="CN386" i="5"/>
  <c r="CN386" i="5" a="1"/>
  <c r="CM386" i="5"/>
  <c r="CM386" i="5" a="1"/>
  <c r="CP385" i="5" a="1"/>
  <c r="CP385" i="5" s="1"/>
  <c r="CO385" i="5" a="1"/>
  <c r="CO385" i="5" s="1"/>
  <c r="CN385" i="5"/>
  <c r="CN385" i="5" a="1"/>
  <c r="CM385" i="5"/>
  <c r="CM385" i="5" a="1"/>
  <c r="CP384" i="5"/>
  <c r="CP384" i="5" a="1"/>
  <c r="CO384" i="5"/>
  <c r="CO384" i="5" a="1"/>
  <c r="CN384" i="5"/>
  <c r="CN384" i="5" a="1"/>
  <c r="CM384" i="5" a="1"/>
  <c r="CM384" i="5" s="1"/>
  <c r="CP383" i="5"/>
  <c r="CP383" i="5" a="1"/>
  <c r="CO383" i="5" a="1"/>
  <c r="CO383" i="5" s="1"/>
  <c r="CN383" i="5"/>
  <c r="CN383" i="5" a="1"/>
  <c r="CM383" i="5"/>
  <c r="CM383" i="5" a="1"/>
  <c r="CP382" i="5"/>
  <c r="CP382" i="5" a="1"/>
  <c r="CO382" i="5" a="1"/>
  <c r="CO382" i="5" s="1"/>
  <c r="CN382" i="5" a="1"/>
  <c r="CN382" i="5" s="1"/>
  <c r="CM382" i="5"/>
  <c r="CM382" i="5" a="1"/>
  <c r="CP381" i="5" a="1"/>
  <c r="CP381" i="5" s="1"/>
  <c r="CO381" i="5"/>
  <c r="CO381" i="5" a="1"/>
  <c r="CN381" i="5" a="1"/>
  <c r="CN381" i="5" s="1"/>
  <c r="CM381" i="5" a="1"/>
  <c r="CM381" i="5" s="1"/>
  <c r="CP380" i="5" a="1"/>
  <c r="CP380" i="5" s="1"/>
  <c r="CO380" i="5" a="1"/>
  <c r="CO380" i="5" s="1"/>
  <c r="CN380" i="5" a="1"/>
  <c r="CN380" i="5" s="1"/>
  <c r="CM380" i="5"/>
  <c r="CM380" i="5" a="1"/>
  <c r="CP379" i="5" a="1"/>
  <c r="CP379" i="5" s="1"/>
  <c r="CO379" i="5" a="1"/>
  <c r="CO379" i="5" s="1"/>
  <c r="CN379" i="5"/>
  <c r="CN379" i="5" a="1"/>
  <c r="CM379" i="5" a="1"/>
  <c r="CM379" i="5" s="1"/>
  <c r="CP378" i="5"/>
  <c r="CP378" i="5" a="1"/>
  <c r="CO378" i="5" a="1"/>
  <c r="CO378" i="5" s="1"/>
  <c r="CN378" i="5"/>
  <c r="CN378" i="5" a="1"/>
  <c r="CM378" i="5" a="1"/>
  <c r="CM378" i="5" s="1"/>
  <c r="CP377" i="5"/>
  <c r="CP377" i="5" a="1"/>
  <c r="CO377" i="5" a="1"/>
  <c r="CO377" i="5" s="1"/>
  <c r="CN377" i="5"/>
  <c r="CN377" i="5" a="1"/>
  <c r="CM377" i="5" a="1"/>
  <c r="CM377" i="5" s="1"/>
  <c r="CP376" i="5" a="1"/>
  <c r="CP376" i="5" s="1"/>
  <c r="CO376" i="5" a="1"/>
  <c r="CO376" i="5" s="1"/>
  <c r="CN376" i="5"/>
  <c r="CN376" i="5" a="1"/>
  <c r="CM376" i="5" a="1"/>
  <c r="CM376" i="5" s="1"/>
  <c r="CP375" i="5"/>
  <c r="CP375" i="5" a="1"/>
  <c r="CO375" i="5"/>
  <c r="CO375" i="5" a="1"/>
  <c r="CN375" i="5" a="1"/>
  <c r="CN375" i="5" s="1"/>
  <c r="CM375" i="5"/>
  <c r="CM375" i="5" a="1"/>
  <c r="CP374" i="5"/>
  <c r="CP374" i="5" a="1"/>
  <c r="CO374" i="5" a="1"/>
  <c r="CO374" i="5" s="1"/>
  <c r="CN374" i="5"/>
  <c r="CN374" i="5" a="1"/>
  <c r="CM374" i="5"/>
  <c r="CM374" i="5" a="1"/>
  <c r="CP373" i="5" a="1"/>
  <c r="CP373" i="5" s="1"/>
  <c r="CO373" i="5"/>
  <c r="CO373" i="5" a="1"/>
  <c r="CN373" i="5"/>
  <c r="CN373" i="5" a="1"/>
  <c r="CM373" i="5" a="1"/>
  <c r="CM373" i="5" s="1"/>
  <c r="CP372" i="5"/>
  <c r="CP372" i="5" a="1"/>
  <c r="CO372" i="5" a="1"/>
  <c r="CO372" i="5" s="1"/>
  <c r="CN372" i="5"/>
  <c r="CN372" i="5" a="1"/>
  <c r="CM372" i="5" a="1"/>
  <c r="CM372" i="5" s="1"/>
  <c r="CP371" i="5" a="1"/>
  <c r="CP371" i="5" s="1"/>
  <c r="CO371" i="5" a="1"/>
  <c r="CO371" i="5" s="1"/>
  <c r="CN371" i="5"/>
  <c r="CN371" i="5" a="1"/>
  <c r="CM371" i="5" a="1"/>
  <c r="CM371" i="5" s="1"/>
  <c r="CP370" i="5" a="1"/>
  <c r="CP370" i="5" s="1"/>
  <c r="CO370" i="5"/>
  <c r="CO370" i="5" a="1"/>
  <c r="CN370" i="5" a="1"/>
  <c r="CN370" i="5" s="1"/>
  <c r="CM370" i="5" a="1"/>
  <c r="CM370" i="5" s="1"/>
  <c r="CP369" i="5"/>
  <c r="CP369" i="5" a="1"/>
  <c r="CO369" i="5" a="1"/>
  <c r="CO369" i="5" s="1"/>
  <c r="CN369" i="5" a="1"/>
  <c r="CN369" i="5" s="1"/>
  <c r="CM369" i="5" a="1"/>
  <c r="CM369" i="5" s="1"/>
  <c r="CP368" i="5" a="1"/>
  <c r="CP368" i="5" s="1"/>
  <c r="CO368" i="5" a="1"/>
  <c r="CO368" i="5" s="1"/>
  <c r="CN368" i="5"/>
  <c r="CN368" i="5" a="1"/>
  <c r="CM368" i="5"/>
  <c r="CM368" i="5" a="1"/>
  <c r="CP367" i="5" a="1"/>
  <c r="CP367" i="5" s="1"/>
  <c r="CO367" i="5" a="1"/>
  <c r="CO367" i="5" s="1"/>
  <c r="CN367" i="5" a="1"/>
  <c r="CN367" i="5" s="1"/>
  <c r="CM367" i="5" a="1"/>
  <c r="CM367" i="5" s="1"/>
  <c r="CP366" i="5"/>
  <c r="CP366" i="5" a="1"/>
  <c r="CO366" i="5" a="1"/>
  <c r="CO366" i="5" s="1"/>
  <c r="CN366" i="5"/>
  <c r="CN366" i="5" a="1"/>
  <c r="CM366" i="5"/>
  <c r="CM366" i="5" a="1"/>
  <c r="CP365" i="5" a="1"/>
  <c r="CP365" i="5" s="1"/>
  <c r="CO365" i="5" a="1"/>
  <c r="CO365" i="5" s="1"/>
  <c r="CN365" i="5"/>
  <c r="CN365" i="5" a="1"/>
  <c r="CM365" i="5"/>
  <c r="CM365" i="5" a="1"/>
  <c r="CP364" i="5" a="1"/>
  <c r="CP364" i="5" s="1"/>
  <c r="CO364" i="5"/>
  <c r="CO364" i="5" a="1"/>
  <c r="CN364" i="5" a="1"/>
  <c r="CN364" i="5" s="1"/>
  <c r="CM364" i="5" a="1"/>
  <c r="CM364" i="5" s="1"/>
  <c r="CP363" i="5"/>
  <c r="CP363" i="5" a="1"/>
  <c r="CO363" i="5" a="1"/>
  <c r="CO363" i="5" s="1"/>
  <c r="CN363" i="5"/>
  <c r="CN363" i="5" a="1"/>
  <c r="CM363" i="5" a="1"/>
  <c r="CM363" i="5" s="1"/>
  <c r="CP362" i="5" a="1"/>
  <c r="CP362" i="5" s="1"/>
  <c r="CO362" i="5" a="1"/>
  <c r="CO362" i="5" s="1"/>
  <c r="CN362" i="5"/>
  <c r="CN362" i="5" a="1"/>
  <c r="CM362" i="5"/>
  <c r="CM362" i="5" a="1"/>
  <c r="CP361" i="5" a="1"/>
  <c r="CP361" i="5" s="1"/>
  <c r="CO361" i="5"/>
  <c r="CO361" i="5" a="1"/>
  <c r="CN361" i="5" a="1"/>
  <c r="CN361" i="5" s="1"/>
  <c r="CM361" i="5" a="1"/>
  <c r="CM361" i="5" s="1"/>
  <c r="CP360" i="5"/>
  <c r="CP360" i="5" a="1"/>
  <c r="CO360" i="5" a="1"/>
  <c r="CO360" i="5" s="1"/>
  <c r="CN360" i="5"/>
  <c r="CN360" i="5" a="1"/>
  <c r="CM360" i="5" a="1"/>
  <c r="CM360" i="5" s="1"/>
  <c r="CP359" i="5" a="1"/>
  <c r="CP359" i="5" s="1"/>
  <c r="CO359" i="5" a="1"/>
  <c r="CO359" i="5" s="1"/>
  <c r="CN359" i="5" a="1"/>
  <c r="CN359" i="5" s="1"/>
  <c r="CM359" i="5"/>
  <c r="CM359" i="5" a="1"/>
  <c r="CP358" i="5"/>
  <c r="CP358" i="5" a="1"/>
  <c r="CO358" i="5" a="1"/>
  <c r="CO358" i="5" s="1"/>
  <c r="CN358" i="5" a="1"/>
  <c r="CN358" i="5" s="1"/>
  <c r="CM358" i="5" a="1"/>
  <c r="CM358" i="5" s="1"/>
  <c r="CP357" i="5"/>
  <c r="CP357" i="5" a="1"/>
  <c r="CO357" i="5" a="1"/>
  <c r="CO357" i="5" s="1"/>
  <c r="CN357" i="5"/>
  <c r="CN357" i="5" a="1"/>
  <c r="CM357" i="5" a="1"/>
  <c r="CM357" i="5" s="1"/>
  <c r="CP356" i="5" a="1"/>
  <c r="CP356" i="5" s="1"/>
  <c r="CO356" i="5" a="1"/>
  <c r="CO356" i="5" s="1"/>
  <c r="CN356" i="5"/>
  <c r="CN356" i="5" a="1"/>
  <c r="CM356" i="5"/>
  <c r="CM356" i="5" a="1"/>
  <c r="CP355" i="5" a="1"/>
  <c r="CP355" i="5" s="1"/>
  <c r="CO355" i="5"/>
  <c r="CO355" i="5" a="1"/>
  <c r="CN355" i="5" a="1"/>
  <c r="CN355" i="5" s="1"/>
  <c r="CM355" i="5" a="1"/>
  <c r="CM355" i="5" s="1"/>
  <c r="CP354" i="5"/>
  <c r="CP354" i="5" a="1"/>
  <c r="CO354" i="5" a="1"/>
  <c r="CO354" i="5" s="1"/>
  <c r="CN354" i="5"/>
  <c r="CN354" i="5" a="1"/>
  <c r="CM354" i="5" a="1"/>
  <c r="CM354" i="5" s="1"/>
  <c r="CP353" i="5" a="1"/>
  <c r="CP353" i="5" s="1"/>
  <c r="CO353" i="5" a="1"/>
  <c r="CO353" i="5" s="1"/>
  <c r="CN353" i="5"/>
  <c r="CN353" i="5" a="1"/>
  <c r="CM353" i="5" a="1"/>
  <c r="CM353" i="5" s="1"/>
  <c r="CP352" i="5" a="1"/>
  <c r="CP352" i="5" s="1"/>
  <c r="CO352" i="5"/>
  <c r="CO352" i="5" a="1"/>
  <c r="CN352" i="5" a="1"/>
  <c r="CN352" i="5" s="1"/>
  <c r="CM352" i="5" a="1"/>
  <c r="CM352" i="5" s="1"/>
  <c r="CP351" i="5"/>
  <c r="CP351" i="5" a="1"/>
  <c r="CO351" i="5" a="1"/>
  <c r="CO351" i="5" s="1"/>
  <c r="CN351" i="5" a="1"/>
  <c r="CN351" i="5" s="1"/>
  <c r="CM351" i="5" a="1"/>
  <c r="CM351" i="5" s="1"/>
  <c r="CP350" i="5" a="1"/>
  <c r="CP350" i="5" s="1"/>
  <c r="CO350" i="5" a="1"/>
  <c r="CO350" i="5" s="1"/>
  <c r="CN350" i="5" a="1"/>
  <c r="CN350" i="5" s="1"/>
  <c r="CM350" i="5"/>
  <c r="CM350" i="5" a="1"/>
  <c r="CP349" i="5" a="1"/>
  <c r="CP349" i="5" s="1"/>
  <c r="CO349" i="5" a="1"/>
  <c r="CO349" i="5" s="1"/>
  <c r="CN349" i="5" a="1"/>
  <c r="CN349" i="5" s="1"/>
  <c r="CM349" i="5" a="1"/>
  <c r="CM349" i="5" s="1"/>
  <c r="CP348" i="5"/>
  <c r="CP348" i="5" a="1"/>
  <c r="CO348" i="5" a="1"/>
  <c r="CO348" i="5" s="1"/>
  <c r="CN348" i="5"/>
  <c r="CN348" i="5" a="1"/>
  <c r="CM348" i="5"/>
  <c r="CM348" i="5" a="1"/>
  <c r="CP347" i="5" a="1"/>
  <c r="CP347" i="5" s="1"/>
  <c r="CO347" i="5" a="1"/>
  <c r="CO347" i="5" s="1"/>
  <c r="CN347" i="5" a="1"/>
  <c r="CN347" i="5" s="1"/>
  <c r="CM347" i="5"/>
  <c r="CM347" i="5" a="1"/>
  <c r="CP346" i="5" a="1"/>
  <c r="CP346" i="5" s="1"/>
  <c r="CO346" i="5"/>
  <c r="CO346" i="5" a="1"/>
  <c r="CN346" i="5" a="1"/>
  <c r="CN346" i="5" s="1"/>
  <c r="CM346" i="5" a="1"/>
  <c r="CM346" i="5" s="1"/>
  <c r="CP345" i="5" a="1"/>
  <c r="CP345" i="5" s="1"/>
  <c r="CO345" i="5" a="1"/>
  <c r="CO345" i="5" s="1"/>
  <c r="CN345" i="5"/>
  <c r="CN345" i="5" a="1"/>
  <c r="CM345" i="5" a="1"/>
  <c r="CM345" i="5" s="1"/>
  <c r="CP344" i="5" a="1"/>
  <c r="CP344" i="5" s="1"/>
  <c r="CO344" i="5" a="1"/>
  <c r="CO344" i="5" s="1"/>
  <c r="CN344" i="5" a="1"/>
  <c r="CN344" i="5" s="1"/>
  <c r="CM344" i="5"/>
  <c r="CM344" i="5" a="1"/>
  <c r="CP343" i="5"/>
  <c r="CP343" i="5" a="1"/>
  <c r="CO343" i="5"/>
  <c r="CO343" i="5" a="1"/>
  <c r="CN343" i="5" a="1"/>
  <c r="CN343" i="5" s="1"/>
  <c r="CM343" i="5" a="1"/>
  <c r="CM343" i="5" s="1"/>
  <c r="CP342" i="5"/>
  <c r="CP342" i="5" a="1"/>
  <c r="CO342" i="5" a="1"/>
  <c r="CO342" i="5" s="1"/>
  <c r="CN342" i="5"/>
  <c r="CN342" i="5" a="1"/>
  <c r="CM342" i="5"/>
  <c r="CM342" i="5" a="1"/>
  <c r="CP341" i="5" a="1"/>
  <c r="CP341" i="5" s="1"/>
  <c r="CO341" i="5" a="1"/>
  <c r="CO341" i="5" s="1"/>
  <c r="CN341" i="5" a="1"/>
  <c r="CN341" i="5" s="1"/>
  <c r="CM341" i="5" a="1"/>
  <c r="CM341" i="5" s="1"/>
  <c r="CP340" i="5" a="1"/>
  <c r="CP340" i="5" s="1"/>
  <c r="CO340" i="5" a="1"/>
  <c r="CO340" i="5" s="1"/>
  <c r="CN340" i="5" a="1"/>
  <c r="CN340" i="5" s="1"/>
  <c r="CM340" i="5" a="1"/>
  <c r="CM340" i="5" s="1"/>
  <c r="CP339" i="5"/>
  <c r="CP339" i="5" a="1"/>
  <c r="CO339" i="5" a="1"/>
  <c r="CO339" i="5" s="1"/>
  <c r="CN339" i="5" a="1"/>
  <c r="CN339" i="5" s="1"/>
  <c r="CM339" i="5"/>
  <c r="CM339" i="5" a="1"/>
  <c r="CP338" i="5" a="1"/>
  <c r="CP338" i="5" s="1"/>
  <c r="CO338" i="5" a="1"/>
  <c r="CO338" i="5" s="1"/>
  <c r="CN338" i="5"/>
  <c r="CN338" i="5" a="1"/>
  <c r="CM338" i="5"/>
  <c r="CM338" i="5" a="1"/>
  <c r="CP337" i="5" a="1"/>
  <c r="CP337" i="5" s="1"/>
  <c r="CO337" i="5"/>
  <c r="CO337" i="5" a="1"/>
  <c r="CN337" i="5" a="1"/>
  <c r="CN337" i="5" s="1"/>
  <c r="CM337" i="5" a="1"/>
  <c r="CM337" i="5" s="1"/>
  <c r="CP336" i="5" a="1"/>
  <c r="CP336" i="5" s="1"/>
  <c r="CO336" i="5" a="1"/>
  <c r="CO336" i="5" s="1"/>
  <c r="CN336" i="5"/>
  <c r="CN336" i="5" a="1"/>
  <c r="CM336" i="5" a="1"/>
  <c r="CM336" i="5" s="1"/>
  <c r="CP335" i="5" a="1"/>
  <c r="CP335" i="5" s="1"/>
  <c r="CO335" i="5" a="1"/>
  <c r="CO335" i="5" s="1"/>
  <c r="CN335" i="5"/>
  <c r="CN335" i="5" a="1"/>
  <c r="CM335" i="5"/>
  <c r="CM335" i="5" a="1"/>
  <c r="CP334" i="5" a="1"/>
  <c r="CP334" i="5" s="1"/>
  <c r="CO334" i="5"/>
  <c r="CO334" i="5" a="1"/>
  <c r="CN334" i="5" a="1"/>
  <c r="CN334" i="5" s="1"/>
  <c r="CM334" i="5" a="1"/>
  <c r="CM334" i="5" s="1"/>
  <c r="CP333" i="5" a="1"/>
  <c r="CP333" i="5" s="1"/>
  <c r="CO333" i="5" a="1"/>
  <c r="CO333" i="5" s="1"/>
  <c r="CN333" i="5"/>
  <c r="CN333" i="5" a="1"/>
  <c r="CM333" i="5" a="1"/>
  <c r="CM333" i="5" s="1"/>
  <c r="CP332" i="5" a="1"/>
  <c r="CP332" i="5" s="1"/>
  <c r="CO332" i="5" a="1"/>
  <c r="CO332" i="5" s="1"/>
  <c r="CN332" i="5" a="1"/>
  <c r="CN332" i="5" s="1"/>
  <c r="CM332" i="5"/>
  <c r="CM332" i="5" a="1"/>
  <c r="CP331" i="5" a="1"/>
  <c r="CP331" i="5" s="1"/>
  <c r="CO331" i="5" a="1"/>
  <c r="CO331" i="5" s="1"/>
  <c r="CN331" i="5" a="1"/>
  <c r="CN331" i="5" s="1"/>
  <c r="CM331" i="5" a="1"/>
  <c r="CM331" i="5" s="1"/>
  <c r="CP330" i="5"/>
  <c r="CP330" i="5" a="1"/>
  <c r="CO330" i="5" a="1"/>
  <c r="CO330" i="5" s="1"/>
  <c r="CN330" i="5" a="1"/>
  <c r="CN330" i="5" s="1"/>
  <c r="CM330" i="5" a="1"/>
  <c r="CM330" i="5" s="1"/>
  <c r="CP329" i="5" a="1"/>
  <c r="CP329" i="5" s="1"/>
  <c r="CO329" i="5" a="1"/>
  <c r="CO329" i="5" s="1"/>
  <c r="CN329" i="5"/>
  <c r="CN329" i="5" a="1"/>
  <c r="CM329" i="5"/>
  <c r="CM329" i="5" a="1"/>
  <c r="CP328" i="5" a="1"/>
  <c r="CP328" i="5" s="1"/>
  <c r="CO328" i="5" a="1"/>
  <c r="CO328" i="5" s="1"/>
  <c r="CN328" i="5" a="1"/>
  <c r="CN328" i="5" s="1"/>
  <c r="CM328" i="5" a="1"/>
  <c r="CM328" i="5" s="1"/>
  <c r="CP327" i="5" a="1"/>
  <c r="CP327" i="5" s="1"/>
  <c r="CO327" i="5" a="1"/>
  <c r="CO327" i="5" s="1"/>
  <c r="CN327" i="5"/>
  <c r="CN327" i="5" a="1"/>
  <c r="CM327" i="5" a="1"/>
  <c r="CM327" i="5" s="1"/>
  <c r="CP326" i="5" a="1"/>
  <c r="CP326" i="5" s="1"/>
  <c r="CO326" i="5" a="1"/>
  <c r="CO326" i="5" s="1"/>
  <c r="CN326" i="5" a="1"/>
  <c r="CN326" i="5" s="1"/>
  <c r="CM326" i="5"/>
  <c r="CM326" i="5" a="1"/>
  <c r="CP325" i="5" a="1"/>
  <c r="CP325" i="5" s="1"/>
  <c r="CO325" i="5"/>
  <c r="CO325" i="5" a="1"/>
  <c r="CN325" i="5" a="1"/>
  <c r="CN325" i="5" s="1"/>
  <c r="CM325" i="5" a="1"/>
  <c r="CM325" i="5" s="1"/>
  <c r="CP324" i="5"/>
  <c r="CP324" i="5" a="1"/>
  <c r="CO324" i="5" a="1"/>
  <c r="CO324" i="5" s="1"/>
  <c r="CN324" i="5"/>
  <c r="CN324" i="5" a="1"/>
  <c r="CM324" i="5" a="1"/>
  <c r="CM324" i="5" s="1"/>
  <c r="CP323" i="5" a="1"/>
  <c r="CP323" i="5" s="1"/>
  <c r="CO323" i="5" a="1"/>
  <c r="CO323" i="5" s="1"/>
  <c r="CN323" i="5" a="1"/>
  <c r="CN323" i="5" s="1"/>
  <c r="CM323" i="5" a="1"/>
  <c r="CM323" i="5" s="1"/>
  <c r="CP322" i="5" a="1"/>
  <c r="CP322" i="5" s="1"/>
  <c r="CO322" i="5" a="1"/>
  <c r="CO322" i="5" s="1"/>
  <c r="CN322" i="5" a="1"/>
  <c r="CN322" i="5" s="1"/>
  <c r="CM322" i="5" a="1"/>
  <c r="CM322" i="5" s="1"/>
  <c r="CP321" i="5"/>
  <c r="CP321" i="5" a="1"/>
  <c r="CO321" i="5" a="1"/>
  <c r="CO321" i="5" s="1"/>
  <c r="CN321" i="5" a="1"/>
  <c r="CN321" i="5" s="1"/>
  <c r="CM321" i="5"/>
  <c r="CM321" i="5" a="1"/>
  <c r="CP320" i="5" a="1"/>
  <c r="CP320" i="5" s="1"/>
  <c r="CO320" i="5" a="1"/>
  <c r="CO320" i="5" s="1"/>
  <c r="CN320" i="5" a="1"/>
  <c r="CN320" i="5" s="1"/>
  <c r="CM320" i="5"/>
  <c r="CM320" i="5" a="1"/>
  <c r="CP319" i="5" a="1"/>
  <c r="CP319" i="5" s="1"/>
  <c r="CO319" i="5" a="1"/>
  <c r="CO319" i="5" s="1"/>
  <c r="CN319" i="5" a="1"/>
  <c r="CN319" i="5" s="1"/>
  <c r="CM319" i="5" a="1"/>
  <c r="CM319" i="5" s="1"/>
  <c r="CP318" i="5" a="1"/>
  <c r="CP318" i="5" s="1"/>
  <c r="CO318" i="5"/>
  <c r="CO318" i="5" a="1"/>
  <c r="CN318" i="5"/>
  <c r="CN318" i="5" a="1"/>
  <c r="CM318" i="5" a="1"/>
  <c r="CM318" i="5" s="1"/>
  <c r="CP317" i="5" a="1"/>
  <c r="CP317" i="5" s="1"/>
  <c r="CO317" i="5" a="1"/>
  <c r="CO317" i="5" s="1"/>
  <c r="CN317" i="5" a="1"/>
  <c r="CN317" i="5" s="1"/>
  <c r="CM317" i="5"/>
  <c r="CM317" i="5" a="1"/>
  <c r="CP316" i="5" a="1"/>
  <c r="CP316" i="5" s="1"/>
  <c r="CO316" i="5"/>
  <c r="CO316" i="5" a="1"/>
  <c r="CN316" i="5" a="1"/>
  <c r="CN316" i="5" s="1"/>
  <c r="CM316" i="5" a="1"/>
  <c r="CM316" i="5" s="1"/>
  <c r="CP315" i="5"/>
  <c r="CP315" i="5" a="1"/>
  <c r="CO315" i="5" a="1"/>
  <c r="CO315" i="5" s="1"/>
  <c r="CN315" i="5"/>
  <c r="CN315" i="5" a="1"/>
  <c r="CM315" i="5" a="1"/>
  <c r="CM315" i="5" s="1"/>
  <c r="CP314" i="5" a="1"/>
  <c r="CP314" i="5" s="1"/>
  <c r="CO314" i="5" a="1"/>
  <c r="CO314" i="5" s="1"/>
  <c r="CN314" i="5" a="1"/>
  <c r="CN314" i="5" s="1"/>
  <c r="CM314" i="5" a="1"/>
  <c r="CM314" i="5" s="1"/>
  <c r="CP313" i="5"/>
  <c r="CP313" i="5" a="1"/>
  <c r="CO313" i="5" a="1"/>
  <c r="CO313" i="5" s="1"/>
  <c r="CN313" i="5" a="1"/>
  <c r="CN313" i="5" s="1"/>
  <c r="CM313" i="5" a="1"/>
  <c r="CM313" i="5" s="1"/>
  <c r="CP312" i="5"/>
  <c r="CP312" i="5" a="1"/>
  <c r="CO312" i="5" a="1"/>
  <c r="CO312" i="5" s="1"/>
  <c r="CN312" i="5"/>
  <c r="CN312" i="5" a="1"/>
  <c r="CM312" i="5"/>
  <c r="CM312" i="5" a="1"/>
  <c r="CP311" i="5" a="1"/>
  <c r="CP311" i="5" s="1"/>
  <c r="CO311" i="5" a="1"/>
  <c r="CO311" i="5" s="1"/>
  <c r="CN311" i="5"/>
  <c r="CN311" i="5" a="1"/>
  <c r="CM311" i="5"/>
  <c r="CM311" i="5" a="1"/>
  <c r="CP310" i="5" a="1"/>
  <c r="CP310" i="5" s="1"/>
  <c r="CO310" i="5"/>
  <c r="CO310" i="5" a="1"/>
  <c r="CN310" i="5" a="1"/>
  <c r="CN310" i="5" s="1"/>
  <c r="CM310" i="5" a="1"/>
  <c r="CM310" i="5" s="1"/>
  <c r="CP309" i="5" a="1"/>
  <c r="CP309" i="5" s="1"/>
  <c r="CO309" i="5" a="1"/>
  <c r="CO309" i="5" s="1"/>
  <c r="CN309" i="5"/>
  <c r="CN309" i="5" a="1"/>
  <c r="CM309" i="5" a="1"/>
  <c r="CM309" i="5" s="1"/>
  <c r="CP308" i="5" a="1"/>
  <c r="CP308" i="5" s="1"/>
  <c r="CO308" i="5" a="1"/>
  <c r="CO308" i="5" s="1"/>
  <c r="CN308" i="5" a="1"/>
  <c r="CN308" i="5" s="1"/>
  <c r="CM308" i="5"/>
  <c r="CM308" i="5" a="1"/>
  <c r="CP307" i="5" a="1"/>
  <c r="CP307" i="5" s="1"/>
  <c r="CO307" i="5"/>
  <c r="CO307" i="5" a="1"/>
  <c r="CN307" i="5" a="1"/>
  <c r="CN307" i="5" s="1"/>
  <c r="CM307" i="5" a="1"/>
  <c r="CM307" i="5" s="1"/>
  <c r="CP306" i="5" a="1"/>
  <c r="CP306" i="5" s="1"/>
  <c r="CO306" i="5" a="1"/>
  <c r="CO306" i="5" s="1"/>
  <c r="CN306" i="5"/>
  <c r="CN306" i="5" a="1"/>
  <c r="CM306" i="5" a="1"/>
  <c r="CM306" i="5" s="1"/>
  <c r="CP305" i="5" a="1"/>
  <c r="CP305" i="5" s="1"/>
  <c r="CO305" i="5" a="1"/>
  <c r="CO305" i="5" s="1"/>
  <c r="CN305" i="5" a="1"/>
  <c r="CN305" i="5" s="1"/>
  <c r="CM305" i="5"/>
  <c r="CM305" i="5" a="1"/>
  <c r="CP304" i="5" a="1"/>
  <c r="CP304" i="5" s="1"/>
  <c r="CO304" i="5" a="1"/>
  <c r="CO304" i="5" s="1"/>
  <c r="CN304" i="5" a="1"/>
  <c r="CN304" i="5" s="1"/>
  <c r="CM304" i="5" a="1"/>
  <c r="CM304" i="5" s="1"/>
  <c r="CP303" i="5" a="1"/>
  <c r="CP303" i="5" s="1"/>
  <c r="CO303" i="5" a="1"/>
  <c r="CO303" i="5" s="1"/>
  <c r="CN303" i="5" a="1"/>
  <c r="CN303" i="5" s="1"/>
  <c r="CM303" i="5" a="1"/>
  <c r="CM303" i="5" s="1"/>
  <c r="CP302" i="5" a="1"/>
  <c r="CP302" i="5" s="1"/>
  <c r="CO302" i="5" a="1"/>
  <c r="CO302" i="5" s="1"/>
  <c r="CN302" i="5"/>
  <c r="CN302" i="5" a="1"/>
  <c r="CM302" i="5" a="1"/>
  <c r="CM302" i="5" s="1"/>
  <c r="CP301" i="5" a="1"/>
  <c r="CP301" i="5" s="1"/>
  <c r="CO301" i="5" a="1"/>
  <c r="CO301" i="5" s="1"/>
  <c r="CN301" i="5" a="1"/>
  <c r="CN301" i="5" s="1"/>
  <c r="CM301" i="5" a="1"/>
  <c r="CM301" i="5" s="1"/>
  <c r="CP300" i="5" a="1"/>
  <c r="CP300" i="5" s="1"/>
  <c r="CO300" i="5"/>
  <c r="CO300" i="5" a="1"/>
  <c r="CN300" i="5"/>
  <c r="CN300" i="5" a="1"/>
  <c r="CM300" i="5" a="1"/>
  <c r="CM300" i="5" s="1"/>
  <c r="CP299" i="5" a="1"/>
  <c r="CP299" i="5" s="1"/>
  <c r="CO299" i="5" a="1"/>
  <c r="CO299" i="5" s="1"/>
  <c r="CN299" i="5" a="1"/>
  <c r="CN299" i="5" s="1"/>
  <c r="CM299" i="5" a="1"/>
  <c r="CM299" i="5" s="1"/>
  <c r="CP298" i="5" a="1"/>
  <c r="CP298" i="5" s="1"/>
  <c r="CO298" i="5"/>
  <c r="CO298" i="5" a="1"/>
  <c r="CN298" i="5" a="1"/>
  <c r="CN298" i="5" s="1"/>
  <c r="CM298" i="5" a="1"/>
  <c r="CM298" i="5" s="1"/>
  <c r="CP297" i="5"/>
  <c r="CP297" i="5" a="1"/>
  <c r="CO297" i="5" a="1"/>
  <c r="CO297" i="5" s="1"/>
  <c r="CN297" i="5" a="1"/>
  <c r="CN297" i="5" s="1"/>
  <c r="CM297" i="5" a="1"/>
  <c r="CM297" i="5" s="1"/>
  <c r="CP296" i="5" a="1"/>
  <c r="CP296" i="5" s="1"/>
  <c r="CO296" i="5" a="1"/>
  <c r="CO296" i="5" s="1"/>
  <c r="CN296" i="5" a="1"/>
  <c r="CN296" i="5" s="1"/>
  <c r="CM296" i="5" a="1"/>
  <c r="CM296" i="5" s="1"/>
  <c r="CP295" i="5" a="1"/>
  <c r="CP295" i="5" s="1"/>
  <c r="CO295" i="5"/>
  <c r="CO295" i="5" a="1"/>
  <c r="CN295" i="5" a="1"/>
  <c r="CN295" i="5" s="1"/>
  <c r="CM295" i="5" a="1"/>
  <c r="CM295" i="5" s="1"/>
  <c r="CP294" i="5" a="1"/>
  <c r="CP294" i="5" s="1"/>
  <c r="CO294" i="5" a="1"/>
  <c r="CO294" i="5" s="1"/>
  <c r="CN294" i="5" a="1"/>
  <c r="CN294" i="5" s="1"/>
  <c r="CM294" i="5"/>
  <c r="CM294" i="5" a="1"/>
  <c r="CP293" i="5" a="1"/>
  <c r="CP293" i="5" s="1"/>
  <c r="CO293" i="5" a="1"/>
  <c r="CO293" i="5" s="1"/>
  <c r="CN293" i="5"/>
  <c r="CN293" i="5" a="1"/>
  <c r="CM293" i="5" a="1"/>
  <c r="CM293" i="5" s="1"/>
  <c r="CP292" i="5" a="1"/>
  <c r="CP292" i="5" s="1"/>
  <c r="CO292" i="5"/>
  <c r="CO292" i="5" a="1"/>
  <c r="CN292" i="5" a="1"/>
  <c r="CN292" i="5" s="1"/>
  <c r="CM292" i="5" a="1"/>
  <c r="CM292" i="5" s="1"/>
  <c r="CP291" i="5" a="1"/>
  <c r="CP291" i="5" s="1"/>
  <c r="CO291" i="5" a="1"/>
  <c r="CO291" i="5" s="1"/>
  <c r="CN291" i="5"/>
  <c r="CN291" i="5" a="1"/>
  <c r="CM291" i="5" a="1"/>
  <c r="CM291" i="5" s="1"/>
  <c r="CP290" i="5" a="1"/>
  <c r="CP290" i="5" s="1"/>
  <c r="CO290" i="5" a="1"/>
  <c r="CO290" i="5" s="1"/>
  <c r="CN290" i="5" a="1"/>
  <c r="CN290" i="5" s="1"/>
  <c r="CM290" i="5"/>
  <c r="CM290" i="5" a="1"/>
  <c r="CP289" i="5" a="1"/>
  <c r="CP289" i="5" s="1"/>
  <c r="CO289" i="5" a="1"/>
  <c r="CO289" i="5" s="1"/>
  <c r="CN289" i="5" a="1"/>
  <c r="CN289" i="5" s="1"/>
  <c r="CM289" i="5" a="1"/>
  <c r="CM289" i="5" s="1"/>
  <c r="CP288" i="5"/>
  <c r="CP288" i="5" a="1"/>
  <c r="CO288" i="5" a="1"/>
  <c r="CO288" i="5" s="1"/>
  <c r="CN288" i="5"/>
  <c r="CN288" i="5" a="1"/>
  <c r="CM288" i="5" a="1"/>
  <c r="CM288" i="5" s="1"/>
  <c r="CP287" i="5" a="1"/>
  <c r="CP287" i="5" s="1"/>
  <c r="CO287" i="5" a="1"/>
  <c r="CO287" i="5" s="1"/>
  <c r="CN287" i="5" a="1"/>
  <c r="CN287" i="5" s="1"/>
  <c r="CM287" i="5"/>
  <c r="CM287" i="5" a="1"/>
  <c r="CP286" i="5"/>
  <c r="CP286" i="5" a="1"/>
  <c r="CO286" i="5" a="1"/>
  <c r="CO286" i="5" s="1"/>
  <c r="CN286" i="5" a="1"/>
  <c r="CN286" i="5" s="1"/>
  <c r="CM286" i="5" a="1"/>
  <c r="CM286" i="5" s="1"/>
  <c r="CP285" i="5" a="1"/>
  <c r="CP285" i="5" s="1"/>
  <c r="CO285" i="5" a="1"/>
  <c r="CO285" i="5" s="1"/>
  <c r="CN285" i="5" a="1"/>
  <c r="CN285" i="5" s="1"/>
  <c r="CM285" i="5"/>
  <c r="CM285" i="5" a="1"/>
  <c r="CP284" i="5" a="1"/>
  <c r="CP284" i="5" s="1"/>
  <c r="CO284" i="5" a="1"/>
  <c r="CO284" i="5" s="1"/>
  <c r="CN284" i="5"/>
  <c r="CN284" i="5" a="1"/>
  <c r="CM284" i="5"/>
  <c r="CM284" i="5" a="1"/>
  <c r="CP283" i="5" a="1"/>
  <c r="CP283" i="5" s="1"/>
  <c r="CO283" i="5" a="1"/>
  <c r="CO283" i="5" s="1"/>
  <c r="CN283" i="5" a="1"/>
  <c r="CN283" i="5" s="1"/>
  <c r="CM283" i="5" a="1"/>
  <c r="CM283" i="5" s="1"/>
  <c r="CP282" i="5"/>
  <c r="CP282" i="5" a="1"/>
  <c r="CO282" i="5" a="1"/>
  <c r="CO282" i="5" s="1"/>
  <c r="CN282" i="5" a="1"/>
  <c r="CN282" i="5" s="1"/>
  <c r="CM282" i="5" a="1"/>
  <c r="CM282" i="5" s="1"/>
  <c r="CP281" i="5" a="1"/>
  <c r="CP281" i="5" s="1"/>
  <c r="CO281" i="5" a="1"/>
  <c r="CO281" i="5" s="1"/>
  <c r="CN281" i="5" a="1"/>
  <c r="CN281" i="5" s="1"/>
  <c r="CM281" i="5"/>
  <c r="CM281" i="5" a="1"/>
  <c r="CP280" i="5" a="1"/>
  <c r="CP280" i="5" s="1"/>
  <c r="CO280" i="5"/>
  <c r="CO280" i="5" a="1"/>
  <c r="CN280" i="5" a="1"/>
  <c r="CN280" i="5" s="1"/>
  <c r="CM280" i="5" a="1"/>
  <c r="CM280" i="5" s="1"/>
  <c r="CP279" i="5" a="1"/>
  <c r="CP279" i="5" s="1"/>
  <c r="CO279" i="5"/>
  <c r="CO279" i="5" a="1"/>
  <c r="CN279" i="5"/>
  <c r="CN279" i="5" a="1"/>
  <c r="CM279" i="5" a="1"/>
  <c r="CM279" i="5" s="1"/>
  <c r="CP278" i="5" a="1"/>
  <c r="CP278" i="5" s="1"/>
  <c r="CO278" i="5" a="1"/>
  <c r="CO278" i="5" s="1"/>
  <c r="CN278" i="5" a="1"/>
  <c r="CN278" i="5" s="1"/>
  <c r="CM278" i="5" a="1"/>
  <c r="CM278" i="5" s="1"/>
  <c r="CP277" i="5" a="1"/>
  <c r="CP277" i="5" s="1"/>
  <c r="CO277" i="5" a="1"/>
  <c r="CO277" i="5" s="1"/>
  <c r="CN277" i="5" a="1"/>
  <c r="CN277" i="5" s="1"/>
  <c r="CM277" i="5" a="1"/>
  <c r="CM277" i="5" s="1"/>
  <c r="CP276" i="5" a="1"/>
  <c r="CP276" i="5" s="1"/>
  <c r="CO276" i="5" a="1"/>
  <c r="CO276" i="5" s="1"/>
  <c r="CN276" i="5" a="1"/>
  <c r="CN276" i="5" s="1"/>
  <c r="CM276" i="5" a="1"/>
  <c r="CM276" i="5" s="1"/>
  <c r="CP275" i="5" a="1"/>
  <c r="CP275" i="5" s="1"/>
  <c r="CO275" i="5" a="1"/>
  <c r="CO275" i="5" s="1"/>
  <c r="CN275" i="5"/>
  <c r="CN275" i="5" a="1"/>
  <c r="CM275" i="5" a="1"/>
  <c r="CM275" i="5" s="1"/>
  <c r="CP274" i="5" a="1"/>
  <c r="CP274" i="5" s="1"/>
  <c r="CO274" i="5" a="1"/>
  <c r="CO274" i="5" s="1"/>
  <c r="CN274" i="5" a="1"/>
  <c r="CN274" i="5" s="1"/>
  <c r="CM274" i="5" a="1"/>
  <c r="CM274" i="5" s="1"/>
  <c r="CP273" i="5" a="1"/>
  <c r="CP273" i="5" s="1"/>
  <c r="CO273" i="5" a="1"/>
  <c r="CO273" i="5" s="1"/>
  <c r="CN273" i="5"/>
  <c r="CN273" i="5" a="1"/>
  <c r="CM273" i="5" a="1"/>
  <c r="CM273" i="5" s="1"/>
  <c r="CP272" i="5" a="1"/>
  <c r="CP272" i="5" s="1"/>
  <c r="CO272" i="5" a="1"/>
  <c r="CO272" i="5" s="1"/>
  <c r="CN272" i="5"/>
  <c r="CN272" i="5" a="1"/>
  <c r="CM272" i="5" a="1"/>
  <c r="CM272" i="5" s="1"/>
  <c r="CP271" i="5"/>
  <c r="CP271" i="5" a="1"/>
  <c r="CO271" i="5"/>
  <c r="CO271" i="5" a="1"/>
  <c r="CN271" i="5" a="1"/>
  <c r="CN271" i="5" s="1"/>
  <c r="CM271" i="5" a="1"/>
  <c r="CM271" i="5" s="1"/>
  <c r="CP270" i="5"/>
  <c r="CP270" i="5" a="1"/>
  <c r="CO270" i="5"/>
  <c r="CO270" i="5" a="1"/>
  <c r="CN270" i="5" a="1"/>
  <c r="CN270" i="5" s="1"/>
  <c r="CM270" i="5" a="1"/>
  <c r="CM270" i="5" s="1"/>
  <c r="CP269" i="5" a="1"/>
  <c r="CP269" i="5" s="1"/>
  <c r="CO269" i="5" a="1"/>
  <c r="CO269" i="5" s="1"/>
  <c r="CN269" i="5" a="1"/>
  <c r="CN269" i="5" s="1"/>
  <c r="CM269" i="5" a="1"/>
  <c r="CM269" i="5" s="1"/>
  <c r="CP268" i="5" a="1"/>
  <c r="CP268" i="5" s="1"/>
  <c r="CO268" i="5" a="1"/>
  <c r="CO268" i="5" s="1"/>
  <c r="CN268" i="5" a="1"/>
  <c r="CN268" i="5" s="1"/>
  <c r="CM268" i="5" a="1"/>
  <c r="CM268" i="5" s="1"/>
  <c r="CP267" i="5" a="1"/>
  <c r="CP267" i="5" s="1"/>
  <c r="CO267" i="5" a="1"/>
  <c r="CO267" i="5" s="1"/>
  <c r="CN267" i="5" a="1"/>
  <c r="CN267" i="5" s="1"/>
  <c r="CM267" i="5"/>
  <c r="CM267" i="5" a="1"/>
  <c r="CP266" i="5" a="1"/>
  <c r="CP266" i="5" s="1"/>
  <c r="CO266" i="5" a="1"/>
  <c r="CO266" i="5" s="1"/>
  <c r="CN266" i="5" a="1"/>
  <c r="CN266" i="5" s="1"/>
  <c r="CM266" i="5" a="1"/>
  <c r="CM266" i="5" s="1"/>
  <c r="CP265" i="5" a="1"/>
  <c r="CP265" i="5" s="1"/>
  <c r="CO265" i="5"/>
  <c r="CO265" i="5" a="1"/>
  <c r="CN265" i="5" a="1"/>
  <c r="CN265" i="5" s="1"/>
  <c r="CM265" i="5" a="1"/>
  <c r="CM265" i="5" s="1"/>
  <c r="CP264" i="5" a="1"/>
  <c r="CP264" i="5" s="1"/>
  <c r="CO264" i="5" a="1"/>
  <c r="CO264" i="5" s="1"/>
  <c r="CN264" i="5" a="1"/>
  <c r="CN264" i="5" s="1"/>
  <c r="CM264" i="5" a="1"/>
  <c r="CM264" i="5" s="1"/>
  <c r="CP263" i="5" a="1"/>
  <c r="CP263" i="5" s="1"/>
  <c r="CO263" i="5" a="1"/>
  <c r="CO263" i="5" s="1"/>
  <c r="CN263" i="5" a="1"/>
  <c r="CN263" i="5" s="1"/>
  <c r="CM263" i="5"/>
  <c r="CM263" i="5" a="1"/>
  <c r="CP262" i="5"/>
  <c r="CP262" i="5" a="1"/>
  <c r="CO262" i="5" a="1"/>
  <c r="CO262" i="5" s="1"/>
  <c r="CN262" i="5" a="1"/>
  <c r="CN262" i="5" s="1"/>
  <c r="CM262" i="5" a="1"/>
  <c r="CM262" i="5" s="1"/>
  <c r="CP261" i="5"/>
  <c r="CP261" i="5" a="1"/>
  <c r="CO261" i="5" a="1"/>
  <c r="CO261" i="5" s="1"/>
  <c r="CN261" i="5"/>
  <c r="CN261" i="5" a="1"/>
  <c r="CM261" i="5" a="1"/>
  <c r="CM261" i="5" s="1"/>
  <c r="CP260" i="5"/>
  <c r="CP260" i="5" a="1"/>
  <c r="CO260" i="5" a="1"/>
  <c r="CO260" i="5" s="1"/>
  <c r="CN260" i="5" a="1"/>
  <c r="CN260" i="5" s="1"/>
  <c r="CM260" i="5"/>
  <c r="CM260" i="5" a="1"/>
  <c r="CP259" i="5" a="1"/>
  <c r="CP259" i="5" s="1"/>
  <c r="CO259" i="5" a="1"/>
  <c r="CO259" i="5" s="1"/>
  <c r="CN259" i="5" a="1"/>
  <c r="CN259" i="5" s="1"/>
  <c r="CM259" i="5" a="1"/>
  <c r="CM259" i="5" s="1"/>
  <c r="CP258" i="5" a="1"/>
  <c r="CP258" i="5" s="1"/>
  <c r="CO258" i="5"/>
  <c r="CO258" i="5" a="1"/>
  <c r="CN258" i="5" a="1"/>
  <c r="CN258" i="5" s="1"/>
  <c r="CM258" i="5"/>
  <c r="CM258" i="5" a="1"/>
  <c r="CP257" i="5" a="1"/>
  <c r="CP257" i="5" s="1"/>
  <c r="CO257" i="5" a="1"/>
  <c r="CO257" i="5" s="1"/>
  <c r="CN257" i="5" a="1"/>
  <c r="CN257" i="5" s="1"/>
  <c r="CM257" i="5" a="1"/>
  <c r="CM257" i="5" s="1"/>
  <c r="CP256" i="5"/>
  <c r="CP256" i="5" a="1"/>
  <c r="CO256" i="5" a="1"/>
  <c r="CO256" i="5" s="1"/>
  <c r="CN256" i="5" a="1"/>
  <c r="CN256" i="5" s="1"/>
  <c r="CM256" i="5" a="1"/>
  <c r="CM256" i="5" s="1"/>
  <c r="CP255" i="5" a="1"/>
  <c r="CP255" i="5" s="1"/>
  <c r="CO255" i="5"/>
  <c r="CO255" i="5" a="1"/>
  <c r="CN255" i="5"/>
  <c r="CN255" i="5" a="1"/>
  <c r="CM255" i="5" a="1"/>
  <c r="CM255" i="5" s="1"/>
  <c r="CP254" i="5"/>
  <c r="CP254" i="5" a="1"/>
  <c r="CO254" i="5" a="1"/>
  <c r="CO254" i="5" s="1"/>
  <c r="CN254" i="5" a="1"/>
  <c r="CN254" i="5" s="1"/>
  <c r="CM254" i="5" a="1"/>
  <c r="CM254" i="5" s="1"/>
  <c r="CP253" i="5" a="1"/>
  <c r="CP253" i="5" s="1"/>
  <c r="CO253" i="5"/>
  <c r="CO253" i="5" a="1"/>
  <c r="CN253" i="5" a="1"/>
  <c r="CN253" i="5" s="1"/>
  <c r="CM253" i="5" a="1"/>
  <c r="CM253" i="5" s="1"/>
  <c r="CP252" i="5" a="1"/>
  <c r="CP252" i="5" s="1"/>
  <c r="CO252" i="5" a="1"/>
  <c r="CO252" i="5" s="1"/>
  <c r="CN252" i="5" a="1"/>
  <c r="CN252" i="5" s="1"/>
  <c r="CM252" i="5"/>
  <c r="CM252" i="5" a="1"/>
  <c r="CP251" i="5" a="1"/>
  <c r="CP251" i="5" s="1"/>
  <c r="CO251" i="5" a="1"/>
  <c r="CO251" i="5" s="1"/>
  <c r="CN251" i="5" a="1"/>
  <c r="CN251" i="5" s="1"/>
  <c r="CM251" i="5" a="1"/>
  <c r="CM251" i="5" s="1"/>
  <c r="CP250" i="5"/>
  <c r="CP250" i="5" a="1"/>
  <c r="CO250" i="5" a="1"/>
  <c r="CO250" i="5" s="1"/>
  <c r="CN250" i="5"/>
  <c r="CN250" i="5" a="1"/>
  <c r="CM250" i="5" a="1"/>
  <c r="CM250" i="5" s="1"/>
  <c r="CP249" i="5"/>
  <c r="CP249" i="5" a="1"/>
  <c r="CO249" i="5" a="1"/>
  <c r="CO249" i="5" s="1"/>
  <c r="CN249" i="5" a="1"/>
  <c r="CN249" i="5" s="1"/>
  <c r="CM249" i="5" a="1"/>
  <c r="CM249" i="5" s="1"/>
  <c r="CP248" i="5"/>
  <c r="CP248" i="5" a="1"/>
  <c r="CO248" i="5" a="1"/>
  <c r="CO248" i="5" s="1"/>
  <c r="CN248" i="5" a="1"/>
  <c r="CN248" i="5" s="1"/>
  <c r="CM248" i="5" a="1"/>
  <c r="CM248" i="5" s="1"/>
  <c r="CP247" i="5" a="1"/>
  <c r="CP247" i="5" s="1"/>
  <c r="CO247" i="5" a="1"/>
  <c r="CO247" i="5" s="1"/>
  <c r="CN247" i="5"/>
  <c r="CN247" i="5" a="1"/>
  <c r="CM247" i="5" a="1"/>
  <c r="CM247" i="5" s="1"/>
  <c r="CP246" i="5" a="1"/>
  <c r="CP246" i="5" s="1"/>
  <c r="CO246" i="5"/>
  <c r="CO246" i="5" a="1"/>
  <c r="CN246" i="5"/>
  <c r="CN246" i="5" a="1"/>
  <c r="CM246" i="5" a="1"/>
  <c r="CM246" i="5" s="1"/>
  <c r="CP245" i="5" a="1"/>
  <c r="CP245" i="5" s="1"/>
  <c r="CO245" i="5" a="1"/>
  <c r="CO245" i="5" s="1"/>
  <c r="CN245" i="5"/>
  <c r="CN245" i="5" a="1"/>
  <c r="CM245" i="5" a="1"/>
  <c r="CM245" i="5" s="1"/>
  <c r="CP244" i="5" a="1"/>
  <c r="CP244" i="5" s="1"/>
  <c r="CO244" i="5" a="1"/>
  <c r="CO244" i="5" s="1"/>
  <c r="CN244" i="5"/>
  <c r="CN244" i="5" a="1"/>
  <c r="CM244" i="5" a="1"/>
  <c r="CM244" i="5" s="1"/>
  <c r="CP243" i="5"/>
  <c r="CP243" i="5" a="1"/>
  <c r="CO243" i="5" a="1"/>
  <c r="CO243" i="5" s="1"/>
  <c r="CN243" i="5"/>
  <c r="CN243" i="5" a="1"/>
  <c r="CM243" i="5" a="1"/>
  <c r="CM243" i="5" s="1"/>
  <c r="CP242" i="5"/>
  <c r="CP242" i="5" a="1"/>
  <c r="CO242" i="5" a="1"/>
  <c r="CO242" i="5" s="1"/>
  <c r="CN242" i="5" a="1"/>
  <c r="CN242" i="5" s="1"/>
  <c r="CM242" i="5"/>
  <c r="CM242" i="5" a="1"/>
  <c r="CP241" i="5" a="1"/>
  <c r="CP241" i="5" s="1"/>
  <c r="CO241" i="5" a="1"/>
  <c r="CO241" i="5" s="1"/>
  <c r="CN241" i="5" a="1"/>
  <c r="CN241" i="5" s="1"/>
  <c r="CM241" i="5" a="1"/>
  <c r="CM241" i="5" s="1"/>
  <c r="CP240" i="5"/>
  <c r="CP240" i="5" a="1"/>
  <c r="CO240" i="5"/>
  <c r="CO240" i="5" a="1"/>
  <c r="CN240" i="5" a="1"/>
  <c r="CN240" i="5" s="1"/>
  <c r="CM240" i="5"/>
  <c r="CM240" i="5" a="1"/>
  <c r="CP239" i="5"/>
  <c r="CP239" i="5" a="1"/>
  <c r="CO239" i="5" a="1"/>
  <c r="CO239" i="5" s="1"/>
  <c r="CN239" i="5" a="1"/>
  <c r="CN239" i="5" s="1"/>
  <c r="CM239" i="5" a="1"/>
  <c r="CM239" i="5" s="1"/>
  <c r="CP238" i="5"/>
  <c r="CP238" i="5" a="1"/>
  <c r="CO238" i="5" a="1"/>
  <c r="CO238" i="5" s="1"/>
  <c r="CN238" i="5" a="1"/>
  <c r="CN238" i="5" s="1"/>
  <c r="CM238" i="5" a="1"/>
  <c r="CM238" i="5" s="1"/>
  <c r="CP237" i="5"/>
  <c r="CP237" i="5" a="1"/>
  <c r="CO237" i="5" a="1"/>
  <c r="CO237" i="5" s="1"/>
  <c r="CN237" i="5"/>
  <c r="CN237" i="5" a="1"/>
  <c r="CM237" i="5" a="1"/>
  <c r="CM237" i="5" s="1"/>
  <c r="CP236" i="5"/>
  <c r="CP236" i="5" a="1"/>
  <c r="CO236" i="5" a="1"/>
  <c r="CO236" i="5" s="1"/>
  <c r="CN236" i="5" a="1"/>
  <c r="CN236" i="5" s="1"/>
  <c r="CM236" i="5"/>
  <c r="CM236" i="5" a="1"/>
  <c r="CP235" i="5" a="1"/>
  <c r="CP235" i="5" s="1"/>
  <c r="CO235" i="5" a="1"/>
  <c r="CO235" i="5" s="1"/>
  <c r="CN235" i="5" a="1"/>
  <c r="CN235" i="5" s="1"/>
  <c r="CM235" i="5" a="1"/>
  <c r="CM235" i="5" s="1"/>
  <c r="CP234" i="5"/>
  <c r="CP234" i="5" a="1"/>
  <c r="CO234" i="5"/>
  <c r="CO234" i="5" a="1"/>
  <c r="CN234" i="5" a="1"/>
  <c r="CN234" i="5" s="1"/>
  <c r="CM234" i="5"/>
  <c r="CM234" i="5" a="1"/>
  <c r="CP233" i="5" a="1"/>
  <c r="CP233" i="5" s="1"/>
  <c r="CO233" i="5" a="1"/>
  <c r="CO233" i="5" s="1"/>
  <c r="CN233" i="5" a="1"/>
  <c r="CN233" i="5" s="1"/>
  <c r="CM233" i="5" a="1"/>
  <c r="CM233" i="5" s="1"/>
  <c r="CP232" i="5" a="1"/>
  <c r="CP232" i="5" s="1"/>
  <c r="CO232" i="5" a="1"/>
  <c r="CO232" i="5" s="1"/>
  <c r="CN232" i="5"/>
  <c r="CN232" i="5" a="1"/>
  <c r="CM232" i="5" a="1"/>
  <c r="CM232" i="5" s="1"/>
  <c r="CP231" i="5"/>
  <c r="CP231" i="5" a="1"/>
  <c r="CO231" i="5"/>
  <c r="CO231" i="5" a="1"/>
  <c r="CN231" i="5"/>
  <c r="CN231" i="5" a="1"/>
  <c r="CM231" i="5"/>
  <c r="CM231" i="5" a="1"/>
  <c r="CP230" i="5"/>
  <c r="CP230" i="5" a="1"/>
  <c r="CO230" i="5" a="1"/>
  <c r="CO230" i="5" s="1"/>
  <c r="CN230" i="5" a="1"/>
  <c r="CN230" i="5" s="1"/>
  <c r="CM230" i="5" a="1"/>
  <c r="CM230" i="5" s="1"/>
  <c r="CP229" i="5" a="1"/>
  <c r="CP229" i="5" s="1"/>
  <c r="CO229" i="5"/>
  <c r="CO229" i="5" a="1"/>
  <c r="CN229" i="5" a="1"/>
  <c r="CN229" i="5" s="1"/>
  <c r="CM229" i="5" a="1"/>
  <c r="CM229" i="5" s="1"/>
  <c r="CP228" i="5" a="1"/>
  <c r="CP228" i="5" s="1"/>
  <c r="CO228" i="5" a="1"/>
  <c r="CO228" i="5" s="1"/>
  <c r="CN228" i="5" a="1"/>
  <c r="CN228" i="5" s="1"/>
  <c r="CM228" i="5" a="1"/>
  <c r="CM228" i="5" s="1"/>
  <c r="CP227" i="5"/>
  <c r="CP227" i="5" a="1"/>
  <c r="CO227" i="5" a="1"/>
  <c r="CO227" i="5" s="1"/>
  <c r="CN227" i="5"/>
  <c r="CN227" i="5" a="1"/>
  <c r="CM227" i="5" a="1"/>
  <c r="CM227" i="5" s="1"/>
  <c r="CP226" i="5" a="1"/>
  <c r="CP226" i="5" s="1"/>
  <c r="CO226" i="5" a="1"/>
  <c r="CO226" i="5" s="1"/>
  <c r="CN226" i="5" a="1"/>
  <c r="CN226" i="5" s="1"/>
  <c r="CM226" i="5" a="1"/>
  <c r="CM226" i="5" s="1"/>
  <c r="CP225" i="5"/>
  <c r="CP225" i="5" a="1"/>
  <c r="CO225" i="5" a="1"/>
  <c r="CO225" i="5" s="1"/>
  <c r="CN225" i="5" a="1"/>
  <c r="CN225" i="5" s="1"/>
  <c r="CM225" i="5" a="1"/>
  <c r="CM225" i="5" s="1"/>
  <c r="CP224" i="5"/>
  <c r="CP224" i="5" a="1"/>
  <c r="CO224" i="5" a="1"/>
  <c r="CO224" i="5" s="1"/>
  <c r="CN224" i="5" a="1"/>
  <c r="CN224" i="5" s="1"/>
  <c r="CM224" i="5" a="1"/>
  <c r="CM224" i="5" s="1"/>
  <c r="CP223" i="5" a="1"/>
  <c r="CP223" i="5" s="1"/>
  <c r="CO223" i="5"/>
  <c r="CO223" i="5" a="1"/>
  <c r="CN223" i="5"/>
  <c r="CN223" i="5" a="1"/>
  <c r="CM223" i="5" a="1"/>
  <c r="CM223" i="5" s="1"/>
  <c r="CP222" i="5"/>
  <c r="CP222" i="5" a="1"/>
  <c r="CO222" i="5"/>
  <c r="CO222" i="5" a="1"/>
  <c r="CN222" i="5" a="1"/>
  <c r="CN222" i="5" s="1"/>
  <c r="CM222" i="5" a="1"/>
  <c r="CM222" i="5" s="1"/>
  <c r="CP221" i="5" a="1"/>
  <c r="CP221" i="5" s="1"/>
  <c r="CO221" i="5" a="1"/>
  <c r="CO221" i="5" s="1"/>
  <c r="CN221" i="5" a="1"/>
  <c r="CN221" i="5" s="1"/>
  <c r="CM221" i="5" a="1"/>
  <c r="CM221" i="5" s="1"/>
  <c r="CP220" i="5" a="1"/>
  <c r="CP220" i="5" s="1"/>
  <c r="CO220" i="5" a="1"/>
  <c r="CO220" i="5" s="1"/>
  <c r="CN220" i="5" a="1"/>
  <c r="CN220" i="5" s="1"/>
  <c r="CM220" i="5" a="1"/>
  <c r="CM220" i="5" s="1"/>
  <c r="CP219" i="5" a="1"/>
  <c r="CP219" i="5" s="1"/>
  <c r="CO219" i="5" a="1"/>
  <c r="CO219" i="5" s="1"/>
  <c r="CN219" i="5"/>
  <c r="CN219" i="5" a="1"/>
  <c r="CM219" i="5" a="1"/>
  <c r="CM219" i="5" s="1"/>
  <c r="CP218" i="5" a="1"/>
  <c r="CP218" i="5" s="1"/>
  <c r="CO218" i="5" a="1"/>
  <c r="CO218" i="5" s="1"/>
  <c r="CN218" i="5" a="1"/>
  <c r="CN218" i="5" s="1"/>
  <c r="CM218" i="5" a="1"/>
  <c r="CM218" i="5" s="1"/>
  <c r="CP217" i="5"/>
  <c r="CP217" i="5" a="1"/>
  <c r="CO217" i="5" a="1"/>
  <c r="CO217" i="5" s="1"/>
  <c r="CN217" i="5" a="1"/>
  <c r="CN217" i="5" s="1"/>
  <c r="CM217" i="5" a="1"/>
  <c r="CM217" i="5" s="1"/>
  <c r="CP216" i="5"/>
  <c r="CP216" i="5" a="1"/>
  <c r="CO216" i="5" a="1"/>
  <c r="CO216" i="5" s="1"/>
  <c r="CN216" i="5"/>
  <c r="CN216" i="5" a="1"/>
  <c r="CM216" i="5"/>
  <c r="CM216" i="5" a="1"/>
  <c r="CP215" i="5" a="1"/>
  <c r="CP215" i="5" s="1"/>
  <c r="CO215" i="5" a="1"/>
  <c r="CO215" i="5" s="1"/>
  <c r="CN215" i="5" a="1"/>
  <c r="CN215" i="5" s="1"/>
  <c r="CM215" i="5"/>
  <c r="CM215" i="5" a="1"/>
  <c r="CP214" i="5" a="1"/>
  <c r="CP214" i="5" s="1"/>
  <c r="CO214" i="5"/>
  <c r="CO214" i="5" a="1"/>
  <c r="CN214" i="5" a="1"/>
  <c r="CN214" i="5" s="1"/>
  <c r="CM214" i="5" a="1"/>
  <c r="CM214" i="5" s="1"/>
  <c r="CP213" i="5" a="1"/>
  <c r="CP213" i="5" s="1"/>
  <c r="CO213" i="5" a="1"/>
  <c r="CO213" i="5" s="1"/>
  <c r="CN213" i="5" a="1"/>
  <c r="CN213" i="5" s="1"/>
  <c r="CM213" i="5"/>
  <c r="CM213" i="5" a="1"/>
  <c r="CP212" i="5"/>
  <c r="CP212" i="5" a="1"/>
  <c r="CO212" i="5" a="1"/>
  <c r="CO212" i="5" s="1"/>
  <c r="CN212" i="5" a="1"/>
  <c r="CN212" i="5" s="1"/>
  <c r="CM212" i="5"/>
  <c r="CM212" i="5" a="1"/>
  <c r="CP211" i="5" a="1"/>
  <c r="CP211" i="5" s="1"/>
  <c r="CO211" i="5" a="1"/>
  <c r="CO211" i="5" s="1"/>
  <c r="CN211" i="5" a="1"/>
  <c r="CN211" i="5" s="1"/>
  <c r="CM211" i="5" a="1"/>
  <c r="CM211" i="5" s="1"/>
  <c r="CP210" i="5" a="1"/>
  <c r="CP210" i="5" s="1"/>
  <c r="CO210" i="5" a="1"/>
  <c r="CO210" i="5" s="1"/>
  <c r="CN210" i="5" a="1"/>
  <c r="CN210" i="5" s="1"/>
  <c r="CM210" i="5" a="1"/>
  <c r="CM210" i="5" s="1"/>
  <c r="CP209" i="5" a="1"/>
  <c r="CP209" i="5" s="1"/>
  <c r="CO209" i="5" a="1"/>
  <c r="CO209" i="5" s="1"/>
  <c r="CN209" i="5"/>
  <c r="CN209" i="5" a="1"/>
  <c r="CM209" i="5" a="1"/>
  <c r="CM209" i="5" s="1"/>
  <c r="CP208" i="5"/>
  <c r="CP208" i="5" a="1"/>
  <c r="CO208" i="5" a="1"/>
  <c r="CO208" i="5" s="1"/>
  <c r="CN208" i="5" a="1"/>
  <c r="CN208" i="5" s="1"/>
  <c r="CM208" i="5" a="1"/>
  <c r="CM208" i="5" s="1"/>
  <c r="CP207" i="5"/>
  <c r="CP207" i="5" a="1"/>
  <c r="CO207" i="5" a="1"/>
  <c r="CO207" i="5" s="1"/>
  <c r="CN207" i="5" a="1"/>
  <c r="CN207" i="5" s="1"/>
  <c r="CM207" i="5" a="1"/>
  <c r="CM207" i="5" s="1"/>
  <c r="CP206" i="5" a="1"/>
  <c r="CP206" i="5" s="1"/>
  <c r="CO206" i="5" a="1"/>
  <c r="CO206" i="5" s="1"/>
  <c r="CN206" i="5" a="1"/>
  <c r="CN206" i="5" s="1"/>
  <c r="CM206" i="5" a="1"/>
  <c r="CM206" i="5" s="1"/>
  <c r="CP205" i="5" a="1"/>
  <c r="CP205" i="5" s="1"/>
  <c r="CO205" i="5"/>
  <c r="CO205" i="5" a="1"/>
  <c r="CN205" i="5" a="1"/>
  <c r="CN205" i="5" s="1"/>
  <c r="CM205" i="5" a="1"/>
  <c r="CM205" i="5" s="1"/>
  <c r="CP204" i="5"/>
  <c r="CP204" i="5" a="1"/>
  <c r="CO204" i="5"/>
  <c r="CO204" i="5" a="1"/>
  <c r="CN204" i="5" a="1"/>
  <c r="CN204" i="5" s="1"/>
  <c r="CM204" i="5" a="1"/>
  <c r="CM204" i="5" s="1"/>
  <c r="CP203" i="5" a="1"/>
  <c r="CP203" i="5" s="1"/>
  <c r="CO203" i="5" a="1"/>
  <c r="CO203" i="5" s="1"/>
  <c r="CN203" i="5" a="1"/>
  <c r="CN203" i="5" s="1"/>
  <c r="CM203" i="5" a="1"/>
  <c r="CM203" i="5" s="1"/>
  <c r="CP202" i="5" a="1"/>
  <c r="CP202" i="5" s="1"/>
  <c r="CO202" i="5" a="1"/>
  <c r="CO202" i="5" s="1"/>
  <c r="CN202" i="5" a="1"/>
  <c r="CN202" i="5" s="1"/>
  <c r="CM202" i="5" a="1"/>
  <c r="CM202" i="5" s="1"/>
  <c r="CP201" i="5" a="1"/>
  <c r="CP201" i="5" s="1"/>
  <c r="CO201" i="5" a="1"/>
  <c r="CO201" i="5" s="1"/>
  <c r="CN201" i="5"/>
  <c r="CN201" i="5" a="1"/>
  <c r="CM201" i="5" a="1"/>
  <c r="CM201" i="5" s="1"/>
  <c r="CP200" i="5" a="1"/>
  <c r="CP200" i="5" s="1"/>
  <c r="CO200" i="5" a="1"/>
  <c r="CO200" i="5" s="1"/>
  <c r="CN200" i="5" a="1"/>
  <c r="CN200" i="5" s="1"/>
  <c r="CM200" i="5" a="1"/>
  <c r="CM200" i="5" s="1"/>
  <c r="CP199" i="5"/>
  <c r="CP199" i="5" a="1"/>
  <c r="CO199" i="5" a="1"/>
  <c r="CO199" i="5" s="1"/>
  <c r="CN199" i="5" a="1"/>
  <c r="CN199" i="5" s="1"/>
  <c r="CM199" i="5" a="1"/>
  <c r="CM199" i="5" s="1"/>
  <c r="CP198" i="5" a="1"/>
  <c r="CP198" i="5" s="1"/>
  <c r="CO198" i="5"/>
  <c r="CO198" i="5" a="1"/>
  <c r="CN198" i="5" a="1"/>
  <c r="CN198" i="5" s="1"/>
  <c r="CM198" i="5"/>
  <c r="CM198" i="5" a="1"/>
  <c r="CP197" i="5" a="1"/>
  <c r="CP197" i="5" s="1"/>
  <c r="CO197" i="5" a="1"/>
  <c r="CO197" i="5" s="1"/>
  <c r="CN197" i="5" a="1"/>
  <c r="CN197" i="5" s="1"/>
  <c r="CM197" i="5"/>
  <c r="CM197" i="5" a="1"/>
  <c r="CP196" i="5"/>
  <c r="CP196" i="5" a="1"/>
  <c r="CO196" i="5" a="1"/>
  <c r="CO196" i="5" s="1"/>
  <c r="CN196" i="5" a="1"/>
  <c r="CN196" i="5" s="1"/>
  <c r="CM196" i="5" a="1"/>
  <c r="CM196" i="5" s="1"/>
  <c r="CP195" i="5" a="1"/>
  <c r="CP195" i="5" s="1"/>
  <c r="CO195" i="5" a="1"/>
  <c r="CO195" i="5" s="1"/>
  <c r="CN195" i="5"/>
  <c r="CN195" i="5" a="1"/>
  <c r="CM195" i="5" a="1"/>
  <c r="CM195" i="5" s="1"/>
  <c r="CP194" i="5"/>
  <c r="CP194" i="5" a="1"/>
  <c r="CO194" i="5" a="1"/>
  <c r="CO194" i="5" s="1"/>
  <c r="CN194" i="5" a="1"/>
  <c r="CN194" i="5" s="1"/>
  <c r="CM194" i="5"/>
  <c r="CM194" i="5" a="1"/>
  <c r="CP193" i="5" a="1"/>
  <c r="CP193" i="5" s="1"/>
  <c r="CO193" i="5"/>
  <c r="CO193" i="5" a="1"/>
  <c r="CN193" i="5" a="1"/>
  <c r="CN193" i="5" s="1"/>
  <c r="CM193" i="5" a="1"/>
  <c r="CM193" i="5" s="1"/>
  <c r="CP192" i="5" a="1"/>
  <c r="CP192" i="5" s="1"/>
  <c r="CO192" i="5" a="1"/>
  <c r="CO192" i="5" s="1"/>
  <c r="CN192" i="5" a="1"/>
  <c r="CN192" i="5" s="1"/>
  <c r="CM192" i="5"/>
  <c r="CM192" i="5" a="1"/>
  <c r="CP191" i="5" a="1"/>
  <c r="CP191" i="5" s="1"/>
  <c r="CO191" i="5" a="1"/>
  <c r="CO191" i="5" s="1"/>
  <c r="CN191" i="5" a="1"/>
  <c r="CN191" i="5" s="1"/>
  <c r="CM191" i="5" a="1"/>
  <c r="CM191" i="5" s="1"/>
  <c r="CP190" i="5" a="1"/>
  <c r="CP190" i="5" s="1"/>
  <c r="CO190" i="5" a="1"/>
  <c r="CO190" i="5" s="1"/>
  <c r="CN190" i="5"/>
  <c r="CN190" i="5" a="1"/>
  <c r="CM190" i="5" a="1"/>
  <c r="CM190" i="5" s="1"/>
  <c r="CP189" i="5"/>
  <c r="CP189" i="5" a="1"/>
  <c r="CO189" i="5" a="1"/>
  <c r="CO189" i="5" s="1"/>
  <c r="CN189" i="5" a="1"/>
  <c r="CN189" i="5" s="1"/>
  <c r="CM189" i="5"/>
  <c r="CM189" i="5" a="1"/>
  <c r="CP188" i="5" a="1"/>
  <c r="CP188" i="5" s="1"/>
  <c r="CO188" i="5" a="1"/>
  <c r="CO188" i="5" s="1"/>
  <c r="CN188" i="5"/>
  <c r="CN188" i="5" a="1"/>
  <c r="CM188" i="5" a="1"/>
  <c r="CM188" i="5" s="1"/>
  <c r="CP187" i="5" a="1"/>
  <c r="CP187" i="5" s="1"/>
  <c r="CO187" i="5" a="1"/>
  <c r="CO187" i="5" s="1"/>
  <c r="CN187" i="5" a="1"/>
  <c r="CN187" i="5" s="1"/>
  <c r="CM187" i="5" a="1"/>
  <c r="CM187" i="5" s="1"/>
  <c r="CP186" i="5" a="1"/>
  <c r="CP186" i="5" s="1"/>
  <c r="CO186" i="5"/>
  <c r="CO186" i="5" a="1"/>
  <c r="CN186" i="5" a="1"/>
  <c r="CN186" i="5" s="1"/>
  <c r="CM186" i="5" a="1"/>
  <c r="CM186" i="5" s="1"/>
  <c r="CP185" i="5" a="1"/>
  <c r="CP185" i="5" s="1"/>
  <c r="CO185" i="5" a="1"/>
  <c r="CO185" i="5" s="1"/>
  <c r="CN185" i="5" a="1"/>
  <c r="CN185" i="5" s="1"/>
  <c r="CM185" i="5" a="1"/>
  <c r="CM185" i="5" s="1"/>
  <c r="CP184" i="5" a="1"/>
  <c r="CP184" i="5" s="1"/>
  <c r="CO184" i="5" a="1"/>
  <c r="CO184" i="5" s="1"/>
  <c r="CN184" i="5"/>
  <c r="CN184" i="5" a="1"/>
  <c r="CM184" i="5" a="1"/>
  <c r="CM184" i="5" s="1"/>
  <c r="CP183" i="5" a="1"/>
  <c r="CP183" i="5" s="1"/>
  <c r="CO183" i="5"/>
  <c r="CO183" i="5" a="1"/>
  <c r="CN183" i="5"/>
  <c r="CN183" i="5" a="1"/>
  <c r="CM183" i="5" a="1"/>
  <c r="CM183" i="5" s="1"/>
  <c r="CP182" i="5" a="1"/>
  <c r="CP182" i="5" s="1"/>
  <c r="CO182" i="5" a="1"/>
  <c r="CO182" i="5" s="1"/>
  <c r="CN182" i="5"/>
  <c r="CN182" i="5" a="1"/>
  <c r="CM182" i="5" a="1"/>
  <c r="CM182" i="5" s="1"/>
  <c r="CP181" i="5" a="1"/>
  <c r="CP181" i="5" s="1"/>
  <c r="CO181" i="5" a="1"/>
  <c r="CO181" i="5" s="1"/>
  <c r="CN181" i="5" a="1"/>
  <c r="CN181" i="5" s="1"/>
  <c r="CM181" i="5" a="1"/>
  <c r="CM181" i="5" s="1"/>
  <c r="CP180" i="5" a="1"/>
  <c r="CP180" i="5" s="1"/>
  <c r="CO180" i="5" a="1"/>
  <c r="CO180" i="5" s="1"/>
  <c r="CN180" i="5" a="1"/>
  <c r="CN180" i="5" s="1"/>
  <c r="CM180" i="5"/>
  <c r="CM180" i="5" a="1"/>
  <c r="CP179" i="5" a="1"/>
  <c r="CP179" i="5" s="1"/>
  <c r="CO179" i="5" a="1"/>
  <c r="CO179" i="5" s="1"/>
  <c r="CN179" i="5"/>
  <c r="CN179" i="5" a="1"/>
  <c r="CM179" i="5" a="1"/>
  <c r="CM179" i="5" s="1"/>
  <c r="CP178" i="5" a="1"/>
  <c r="CP178" i="5" s="1"/>
  <c r="CO178" i="5" a="1"/>
  <c r="CO178" i="5" s="1"/>
  <c r="CN178" i="5" a="1"/>
  <c r="CN178" i="5" s="1"/>
  <c r="CM178" i="5" a="1"/>
  <c r="CM178" i="5" s="1"/>
  <c r="CP177" i="5" a="1"/>
  <c r="CP177" i="5" s="1"/>
  <c r="CO177" i="5" a="1"/>
  <c r="CO177" i="5" s="1"/>
  <c r="CN177" i="5" a="1"/>
  <c r="CN177" i="5" s="1"/>
  <c r="CM177" i="5" a="1"/>
  <c r="CM177" i="5" s="1"/>
  <c r="CP176" i="5"/>
  <c r="CP176" i="5" a="1"/>
  <c r="CO176" i="5" a="1"/>
  <c r="CO176" i="5" s="1"/>
  <c r="CN176" i="5" a="1"/>
  <c r="CN176" i="5" s="1"/>
  <c r="CM176" i="5" a="1"/>
  <c r="CM176" i="5" s="1"/>
  <c r="CP175" i="5" a="1"/>
  <c r="CP175" i="5" s="1"/>
  <c r="CO175" i="5" a="1"/>
  <c r="CO175" i="5" s="1"/>
  <c r="CN175" i="5" a="1"/>
  <c r="CN175" i="5" s="1"/>
  <c r="CM175" i="5" a="1"/>
  <c r="CM175" i="5" s="1"/>
  <c r="CP174" i="5" a="1"/>
  <c r="CP174" i="5" s="1"/>
  <c r="CO174" i="5" a="1"/>
  <c r="CO174" i="5" s="1"/>
  <c r="CN174" i="5" a="1"/>
  <c r="CN174" i="5" s="1"/>
  <c r="CM174" i="5"/>
  <c r="CM174" i="5" a="1"/>
  <c r="CP173" i="5"/>
  <c r="CP173" i="5" a="1"/>
  <c r="CO173" i="5" a="1"/>
  <c r="CO173" i="5" s="1"/>
  <c r="CN173" i="5" a="1"/>
  <c r="CN173" i="5" s="1"/>
  <c r="CM173" i="5" a="1"/>
  <c r="CM173" i="5" s="1"/>
  <c r="CP172" i="5"/>
  <c r="CP172" i="5" a="1"/>
  <c r="CO172" i="5" a="1"/>
  <c r="CO172" i="5" s="1"/>
  <c r="CN172" i="5" a="1"/>
  <c r="CN172" i="5" s="1"/>
  <c r="CM172" i="5" a="1"/>
  <c r="CM172" i="5" s="1"/>
  <c r="CP171" i="5"/>
  <c r="CP171" i="5" a="1"/>
  <c r="CO171" i="5" a="1"/>
  <c r="CO171" i="5" s="1"/>
  <c r="CN171" i="5" a="1"/>
  <c r="CN171" i="5" s="1"/>
  <c r="CM171" i="5"/>
  <c r="CM171" i="5" a="1"/>
  <c r="CP170" i="5" a="1"/>
  <c r="CP170" i="5" s="1"/>
  <c r="CO170" i="5" a="1"/>
  <c r="CO170" i="5" s="1"/>
  <c r="CN170" i="5"/>
  <c r="CN170" i="5" a="1"/>
  <c r="CM170" i="5" a="1"/>
  <c r="CM170" i="5" s="1"/>
  <c r="CP169" i="5" a="1"/>
  <c r="CP169" i="5" s="1"/>
  <c r="CO169" i="5" a="1"/>
  <c r="CO169" i="5" s="1"/>
  <c r="CN169" i="5" a="1"/>
  <c r="CN169" i="5" s="1"/>
  <c r="CM169" i="5" a="1"/>
  <c r="CM169" i="5" s="1"/>
  <c r="CP168" i="5" a="1"/>
  <c r="CP168" i="5" s="1"/>
  <c r="CO168" i="5"/>
  <c r="CO168" i="5" a="1"/>
  <c r="CN168" i="5" a="1"/>
  <c r="CN168" i="5" s="1"/>
  <c r="CM168" i="5"/>
  <c r="CM168" i="5" a="1"/>
  <c r="CP167" i="5" a="1"/>
  <c r="CP167" i="5" s="1"/>
  <c r="CO167" i="5" a="1"/>
  <c r="CO167" i="5" s="1"/>
  <c r="CN167" i="5"/>
  <c r="CN167" i="5" a="1"/>
  <c r="CM167" i="5" a="1"/>
  <c r="CM167" i="5" s="1"/>
  <c r="CP166" i="5" a="1"/>
  <c r="CP166" i="5" s="1"/>
  <c r="CO166" i="5" a="1"/>
  <c r="CO166" i="5" s="1"/>
  <c r="CN166" i="5" a="1"/>
  <c r="CN166" i="5" s="1"/>
  <c r="CM166" i="5" a="1"/>
  <c r="CM166" i="5" s="1"/>
  <c r="CP165" i="5" a="1"/>
  <c r="CP165" i="5" s="1"/>
  <c r="CO165" i="5" a="1"/>
  <c r="CO165" i="5" s="1"/>
  <c r="CN165" i="5"/>
  <c r="CN165" i="5" a="1"/>
  <c r="CM165" i="5" a="1"/>
  <c r="CM165" i="5" s="1"/>
  <c r="CP164" i="5"/>
  <c r="CP164" i="5" a="1"/>
  <c r="CO164" i="5" a="1"/>
  <c r="CO164" i="5" s="1"/>
  <c r="CN164" i="5"/>
  <c r="CN164" i="5" a="1"/>
  <c r="CM164" i="5" a="1"/>
  <c r="CM164" i="5" s="1"/>
  <c r="CP163" i="5" a="1"/>
  <c r="CP163" i="5" s="1"/>
  <c r="CO163" i="5" a="1"/>
  <c r="CO163" i="5" s="1"/>
  <c r="CN163" i="5" a="1"/>
  <c r="CN163" i="5" s="1"/>
  <c r="CM163" i="5" a="1"/>
  <c r="CM163" i="5" s="1"/>
  <c r="CP162" i="5" a="1"/>
  <c r="CP162" i="5" s="1"/>
  <c r="CO162" i="5"/>
  <c r="CO162" i="5" a="1"/>
  <c r="CN162" i="5"/>
  <c r="CN162" i="5" a="1"/>
  <c r="CM162" i="5"/>
  <c r="CM162" i="5" a="1"/>
  <c r="CP161" i="5" a="1"/>
  <c r="CP161" i="5" s="1"/>
  <c r="CO161" i="5" a="1"/>
  <c r="CO161" i="5" s="1"/>
  <c r="CN161" i="5" a="1"/>
  <c r="CN161" i="5" s="1"/>
  <c r="CM161" i="5" a="1"/>
  <c r="CM161" i="5" s="1"/>
  <c r="CP160" i="5"/>
  <c r="CP160" i="5" a="1"/>
  <c r="CO160" i="5"/>
  <c r="CO160" i="5" a="1"/>
  <c r="CN160" i="5" a="1"/>
  <c r="CN160" i="5" s="1"/>
  <c r="CM160" i="5" a="1"/>
  <c r="CM160" i="5" s="1"/>
  <c r="CP159" i="5"/>
  <c r="CP159" i="5" a="1"/>
  <c r="CO159" i="5" a="1"/>
  <c r="CO159" i="5" s="1"/>
  <c r="CN159" i="5"/>
  <c r="CN159" i="5" a="1"/>
  <c r="CM159" i="5" a="1"/>
  <c r="CM159" i="5" s="1"/>
  <c r="CP158" i="5"/>
  <c r="CP158" i="5" a="1"/>
  <c r="CO158" i="5" a="1"/>
  <c r="CO158" i="5" s="1"/>
  <c r="CN158" i="5" a="1"/>
  <c r="CN158" i="5" s="1"/>
  <c r="CM158" i="5"/>
  <c r="CM158" i="5" a="1"/>
  <c r="CP157" i="5" a="1"/>
  <c r="CP157" i="5" s="1"/>
  <c r="CO157" i="5"/>
  <c r="CO157" i="5" a="1"/>
  <c r="CN157" i="5" a="1"/>
  <c r="CN157" i="5" s="1"/>
  <c r="CM157" i="5" a="1"/>
  <c r="CM157" i="5" s="1"/>
  <c r="CP156" i="5" a="1"/>
  <c r="CP156" i="5" s="1"/>
  <c r="CO156" i="5" a="1"/>
  <c r="CO156" i="5" s="1"/>
  <c r="CN156" i="5"/>
  <c r="CN156" i="5" a="1"/>
  <c r="CM156" i="5" a="1"/>
  <c r="CM156" i="5" s="1"/>
  <c r="CP155" i="5" a="1"/>
  <c r="CP155" i="5" s="1"/>
  <c r="CO155" i="5" a="1"/>
  <c r="CO155" i="5" s="1"/>
  <c r="CN155" i="5" a="1"/>
  <c r="CN155" i="5" s="1"/>
  <c r="CM155" i="5" a="1"/>
  <c r="CM155" i="5" s="1"/>
  <c r="CP154" i="5" a="1"/>
  <c r="CP154" i="5" s="1"/>
  <c r="CO154" i="5" a="1"/>
  <c r="CO154" i="5" s="1"/>
  <c r="CN154" i="5"/>
  <c r="CN154" i="5" a="1"/>
  <c r="CM154" i="5" a="1"/>
  <c r="CM154" i="5" s="1"/>
  <c r="CP153" i="5"/>
  <c r="CP153" i="5" a="1"/>
  <c r="CO153" i="5" a="1"/>
  <c r="CO153" i="5" s="1"/>
  <c r="CN153" i="5"/>
  <c r="CN153" i="5" a="1"/>
  <c r="CM153" i="5" a="1"/>
  <c r="CM153" i="5" s="1"/>
  <c r="CP152" i="5" a="1"/>
  <c r="CP152" i="5" s="1"/>
  <c r="CO152" i="5" a="1"/>
  <c r="CO152" i="5" s="1"/>
  <c r="CN152" i="5" a="1"/>
  <c r="CN152" i="5" s="1"/>
  <c r="CM152" i="5" a="1"/>
  <c r="CM152" i="5" s="1"/>
  <c r="CP151" i="5" a="1"/>
  <c r="CP151" i="5" s="1"/>
  <c r="CO151" i="5" a="1"/>
  <c r="CO151" i="5" s="1"/>
  <c r="CN151" i="5"/>
  <c r="CN151" i="5" a="1"/>
  <c r="CM151" i="5" a="1"/>
  <c r="CM151" i="5" s="1"/>
  <c r="CP150" i="5" a="1"/>
  <c r="CP150" i="5" s="1"/>
  <c r="CO150" i="5"/>
  <c r="CO150" i="5" a="1"/>
  <c r="CN150" i="5" a="1"/>
  <c r="CN150" i="5" s="1"/>
  <c r="CM150" i="5"/>
  <c r="CM150" i="5" a="1"/>
  <c r="CP149" i="5" a="1"/>
  <c r="CP149" i="5" s="1"/>
  <c r="CO149" i="5" a="1"/>
  <c r="CO149" i="5" s="1"/>
  <c r="CN149" i="5" a="1"/>
  <c r="CN149" i="5" s="1"/>
  <c r="CM149" i="5" a="1"/>
  <c r="CM149" i="5" s="1"/>
  <c r="CP148" i="5" a="1"/>
  <c r="CP148" i="5" s="1"/>
  <c r="CO148" i="5" a="1"/>
  <c r="CO148" i="5" s="1"/>
  <c r="CN148" i="5" a="1"/>
  <c r="CN148" i="5" s="1"/>
  <c r="CM148" i="5" a="1"/>
  <c r="CM148" i="5" s="1"/>
  <c r="CP147" i="5" a="1"/>
  <c r="CP147" i="5" s="1"/>
  <c r="CO147" i="5"/>
  <c r="CO147" i="5" a="1"/>
  <c r="CN147" i="5"/>
  <c r="CN147" i="5" a="1"/>
  <c r="CM147" i="5" a="1"/>
  <c r="CM147" i="5" s="1"/>
  <c r="CP146" i="5"/>
  <c r="CP146" i="5" a="1"/>
  <c r="CO146" i="5" a="1"/>
  <c r="CO146" i="5" s="1"/>
  <c r="CN146" i="5"/>
  <c r="CN146" i="5" a="1"/>
  <c r="CM146" i="5" a="1"/>
  <c r="CM146" i="5" s="1"/>
  <c r="CP145" i="5"/>
  <c r="CP145" i="5" a="1"/>
  <c r="CO145" i="5" a="1"/>
  <c r="CO145" i="5" s="1"/>
  <c r="CN145" i="5" a="1"/>
  <c r="CN145" i="5" s="1"/>
  <c r="CM145" i="5" a="1"/>
  <c r="CM145" i="5" s="1"/>
  <c r="CP144" i="5"/>
  <c r="CP144" i="5" a="1"/>
  <c r="CO144" i="5" a="1"/>
  <c r="CO144" i="5" s="1"/>
  <c r="CN144" i="5"/>
  <c r="CN144" i="5" a="1"/>
  <c r="CM144" i="5"/>
  <c r="CM144" i="5" a="1"/>
  <c r="CP143" i="5" a="1"/>
  <c r="CP143" i="5" s="1"/>
  <c r="CO143" i="5" a="1"/>
  <c r="CO143" i="5" s="1"/>
  <c r="CN143" i="5" a="1"/>
  <c r="CN143" i="5" s="1"/>
  <c r="CM143" i="5"/>
  <c r="CM143" i="5" a="1"/>
  <c r="CP142" i="5" a="1"/>
  <c r="CP142" i="5" s="1"/>
  <c r="CO142" i="5"/>
  <c r="CO142" i="5" a="1"/>
  <c r="CN142" i="5" a="1"/>
  <c r="CN142" i="5" s="1"/>
  <c r="CM142" i="5" a="1"/>
  <c r="CM142" i="5" s="1"/>
  <c r="CP141" i="5" a="1"/>
  <c r="CP141" i="5" s="1"/>
  <c r="CO141" i="5" a="1"/>
  <c r="CO141" i="5" s="1"/>
  <c r="CN141" i="5"/>
  <c r="CN141" i="5" a="1"/>
  <c r="CM141" i="5" a="1"/>
  <c r="CM141" i="5" s="1"/>
  <c r="CP140" i="5"/>
  <c r="CP140" i="5" a="1"/>
  <c r="CO140" i="5" a="1"/>
  <c r="CO140" i="5" s="1"/>
  <c r="CN140" i="5" a="1"/>
  <c r="CN140" i="5" s="1"/>
  <c r="CM140" i="5" a="1"/>
  <c r="CM140" i="5" s="1"/>
  <c r="CP139" i="5" a="1"/>
  <c r="CP139" i="5" s="1"/>
  <c r="CO139" i="5"/>
  <c r="CO139" i="5" a="1"/>
  <c r="CN139" i="5" a="1"/>
  <c r="CN139" i="5" s="1"/>
  <c r="CM139" i="5" a="1"/>
  <c r="CM139" i="5" s="1"/>
  <c r="CP138" i="5" a="1"/>
  <c r="CP138" i="5" s="1"/>
  <c r="CO138" i="5"/>
  <c r="CO138" i="5" a="1"/>
  <c r="CN138" i="5" a="1"/>
  <c r="CN138" i="5" s="1"/>
  <c r="CM138" i="5" a="1"/>
  <c r="CM138" i="5" s="1"/>
  <c r="CP137" i="5"/>
  <c r="CP137" i="5" a="1"/>
  <c r="CO137" i="5" a="1"/>
  <c r="CO137" i="5" s="1"/>
  <c r="CN137" i="5" a="1"/>
  <c r="CN137" i="5" s="1"/>
  <c r="CM137" i="5" a="1"/>
  <c r="CM137" i="5" s="1"/>
  <c r="CP136" i="5"/>
  <c r="CP136" i="5" a="1"/>
  <c r="CO136" i="5"/>
  <c r="CO136" i="5" a="1"/>
  <c r="CN136" i="5" a="1"/>
  <c r="CN136" i="5" s="1"/>
  <c r="CM136" i="5" a="1"/>
  <c r="CM136" i="5" s="1"/>
  <c r="CP135" i="5"/>
  <c r="CP135" i="5" a="1"/>
  <c r="CO135" i="5" a="1"/>
  <c r="CO135" i="5" s="1"/>
  <c r="CN135" i="5"/>
  <c r="CN135" i="5" a="1"/>
  <c r="CM135" i="5" a="1"/>
  <c r="CM135" i="5" s="1"/>
  <c r="CP134" i="5"/>
  <c r="CP134" i="5" a="1"/>
  <c r="CO134" i="5" a="1"/>
  <c r="CO134" i="5" s="1"/>
  <c r="CN134" i="5" a="1"/>
  <c r="CN134" i="5" s="1"/>
  <c r="CM134" i="5" a="1"/>
  <c r="CM134" i="5" s="1"/>
  <c r="CP133" i="5" a="1"/>
  <c r="CP133" i="5" s="1"/>
  <c r="CO133" i="5" a="1"/>
  <c r="CO133" i="5" s="1"/>
  <c r="CN133" i="5"/>
  <c r="CN133" i="5" a="1"/>
  <c r="CM133" i="5" a="1"/>
  <c r="CM133" i="5" s="1"/>
  <c r="CP132" i="5"/>
  <c r="CP132" i="5" a="1"/>
  <c r="CO132" i="5"/>
  <c r="CO132" i="5" a="1"/>
  <c r="CN132" i="5" a="1"/>
  <c r="CN132" i="5" s="1"/>
  <c r="CM132" i="5"/>
  <c r="CM132" i="5" a="1"/>
  <c r="CP131" i="5" a="1"/>
  <c r="CP131" i="5" s="1"/>
  <c r="CO131" i="5" a="1"/>
  <c r="CO131" i="5" s="1"/>
  <c r="CN131" i="5"/>
  <c r="CN131" i="5" a="1"/>
  <c r="CM131" i="5"/>
  <c r="CM131" i="5" a="1"/>
  <c r="CP130" i="5" a="1"/>
  <c r="CP130" i="5" s="1"/>
  <c r="CO130" i="5" a="1"/>
  <c r="CO130" i="5" s="1"/>
  <c r="CN130" i="5"/>
  <c r="CN130" i="5" a="1"/>
  <c r="CM130" i="5" a="1"/>
  <c r="CM130" i="5" s="1"/>
  <c r="CP129" i="5" a="1"/>
  <c r="CP129" i="5" s="1"/>
  <c r="CO129" i="5" a="1"/>
  <c r="CO129" i="5" s="1"/>
  <c r="CN129" i="5"/>
  <c r="CN129" i="5" a="1"/>
  <c r="CM129" i="5" a="1"/>
  <c r="CM129" i="5" s="1"/>
  <c r="CP128" i="5" a="1"/>
  <c r="CP128" i="5" s="1"/>
  <c r="CO128" i="5" a="1"/>
  <c r="CO128" i="5" s="1"/>
  <c r="CN128" i="5"/>
  <c r="CN128" i="5" a="1"/>
  <c r="CM128" i="5" a="1"/>
  <c r="CM128" i="5" s="1"/>
  <c r="CP127" i="5" a="1"/>
  <c r="CP127" i="5" s="1"/>
  <c r="CO127" i="5" a="1"/>
  <c r="CO127" i="5" s="1"/>
  <c r="CN127" i="5" a="1"/>
  <c r="CN127" i="5" s="1"/>
  <c r="CM127" i="5" a="1"/>
  <c r="CM127" i="5" s="1"/>
  <c r="CP126" i="5" a="1"/>
  <c r="CP126" i="5" s="1"/>
  <c r="CO126" i="5"/>
  <c r="CO126" i="5" a="1"/>
  <c r="CN126" i="5" a="1"/>
  <c r="CN126" i="5" s="1"/>
  <c r="CM126" i="5"/>
  <c r="CM126" i="5" a="1"/>
  <c r="CP125" i="5" a="1"/>
  <c r="CP125" i="5" s="1"/>
  <c r="CO125" i="5" a="1"/>
  <c r="CO125" i="5" s="1"/>
  <c r="CN125" i="5"/>
  <c r="CN125" i="5" a="1"/>
  <c r="CM125" i="5" a="1"/>
  <c r="CM125" i="5" s="1"/>
  <c r="CP124" i="5"/>
  <c r="CP124" i="5" a="1"/>
  <c r="CO124" i="5" a="1"/>
  <c r="CO124" i="5" s="1"/>
  <c r="CN124" i="5" a="1"/>
  <c r="CN124" i="5" s="1"/>
  <c r="CM124" i="5" a="1"/>
  <c r="CM124" i="5" s="1"/>
  <c r="CP123" i="5"/>
  <c r="CP123" i="5" a="1"/>
  <c r="CO123" i="5"/>
  <c r="CO123" i="5" a="1"/>
  <c r="CN123" i="5" a="1"/>
  <c r="CN123" i="5" s="1"/>
  <c r="CM123" i="5"/>
  <c r="CM123" i="5" a="1"/>
  <c r="CP122" i="5"/>
  <c r="CP122" i="5" a="1"/>
  <c r="CO122" i="5" a="1"/>
  <c r="CO122" i="5" s="1"/>
  <c r="CN122" i="5" a="1"/>
  <c r="CN122" i="5" s="1"/>
  <c r="CM122" i="5"/>
  <c r="CM122" i="5" a="1"/>
  <c r="CP121" i="5" a="1"/>
  <c r="CP121" i="5" s="1"/>
  <c r="CO121" i="5" a="1"/>
  <c r="CO121" i="5" s="1"/>
  <c r="CN121" i="5"/>
  <c r="CN121" i="5" a="1"/>
  <c r="CM121" i="5" a="1"/>
  <c r="CM121" i="5" s="1"/>
  <c r="CP120" i="5" a="1"/>
  <c r="CP120" i="5" s="1"/>
  <c r="CO120" i="5"/>
  <c r="CO120" i="5" a="1"/>
  <c r="CN120" i="5" a="1"/>
  <c r="CN120" i="5" s="1"/>
  <c r="CM120" i="5" a="1"/>
  <c r="CM120" i="5" s="1"/>
  <c r="CP119" i="5" a="1"/>
  <c r="CP119" i="5" s="1"/>
  <c r="CO119" i="5" a="1"/>
  <c r="CO119" i="5" s="1"/>
  <c r="CN119" i="5" a="1"/>
  <c r="CN119" i="5" s="1"/>
  <c r="CM119" i="5" a="1"/>
  <c r="CM119" i="5" s="1"/>
  <c r="CP118" i="5" a="1"/>
  <c r="CP118" i="5" s="1"/>
  <c r="CO118" i="5" a="1"/>
  <c r="CO118" i="5" s="1"/>
  <c r="CN118" i="5"/>
  <c r="CN118" i="5" a="1"/>
  <c r="CM118" i="5" a="1"/>
  <c r="CM118" i="5" s="1"/>
  <c r="CP117" i="5"/>
  <c r="CP117" i="5" a="1"/>
  <c r="CO117" i="5" a="1"/>
  <c r="CO117" i="5" s="1"/>
  <c r="CN117" i="5"/>
  <c r="CN117" i="5" a="1"/>
  <c r="CM117" i="5" a="1"/>
  <c r="CM117" i="5" s="1"/>
  <c r="CP116" i="5" a="1"/>
  <c r="CP116" i="5" s="1"/>
  <c r="CO116" i="5" a="1"/>
  <c r="CO116" i="5" s="1"/>
  <c r="CN116" i="5" a="1"/>
  <c r="CN116" i="5" s="1"/>
  <c r="CM116" i="5" a="1"/>
  <c r="CM116" i="5" s="1"/>
  <c r="CP115" i="5" a="1"/>
  <c r="CP115" i="5" s="1"/>
  <c r="CO115" i="5"/>
  <c r="CO115" i="5" a="1"/>
  <c r="CN115" i="5" a="1"/>
  <c r="CN115" i="5" s="1"/>
  <c r="CM115" i="5" a="1"/>
  <c r="CM115" i="5" s="1"/>
  <c r="CP114" i="5" a="1"/>
  <c r="CP114" i="5" s="1"/>
  <c r="CO114" i="5"/>
  <c r="CO114" i="5" a="1"/>
  <c r="CN114" i="5" a="1"/>
  <c r="CN114" i="5" s="1"/>
  <c r="CM114" i="5" a="1"/>
  <c r="CM114" i="5" s="1"/>
  <c r="CP113" i="5"/>
  <c r="CP113" i="5" a="1"/>
  <c r="CO113" i="5" a="1"/>
  <c r="CO113" i="5" s="1"/>
  <c r="CN113" i="5" a="1"/>
  <c r="CN113" i="5" s="1"/>
  <c r="CM113" i="5"/>
  <c r="CM113" i="5" a="1"/>
  <c r="CP112" i="5" a="1"/>
  <c r="CP112" i="5" s="1"/>
  <c r="CO112" i="5" a="1"/>
  <c r="CO112" i="5" s="1"/>
  <c r="CN112" i="5" a="1"/>
  <c r="CN112" i="5" s="1"/>
  <c r="CM112" i="5" a="1"/>
  <c r="CM112" i="5" s="1"/>
  <c r="CP111" i="5"/>
  <c r="CP111" i="5" a="1"/>
  <c r="CO111" i="5" a="1"/>
  <c r="CO111" i="5" s="1"/>
  <c r="CN111" i="5"/>
  <c r="CN111" i="5" a="1"/>
  <c r="CM111" i="5" a="1"/>
  <c r="CM111" i="5" s="1"/>
  <c r="CP110" i="5"/>
  <c r="CP110" i="5" a="1"/>
  <c r="CO110" i="5" a="1"/>
  <c r="CO110" i="5" s="1"/>
  <c r="CN110" i="5" a="1"/>
  <c r="CN110" i="5" s="1"/>
  <c r="CM110" i="5"/>
  <c r="CM110" i="5" a="1"/>
  <c r="CP109" i="5" a="1"/>
  <c r="CP109" i="5" s="1"/>
  <c r="CO109" i="5" a="1"/>
  <c r="CO109" i="5" s="1"/>
  <c r="CN109" i="5" a="1"/>
  <c r="CN109" i="5" s="1"/>
  <c r="CM109" i="5" a="1"/>
  <c r="CM109" i="5" s="1"/>
  <c r="CP108" i="5"/>
  <c r="CP108" i="5" a="1"/>
  <c r="CO108" i="5" a="1"/>
  <c r="CO108" i="5" s="1"/>
  <c r="CN108" i="5" a="1"/>
  <c r="CN108" i="5" s="1"/>
  <c r="CM108" i="5"/>
  <c r="CM108" i="5" a="1"/>
  <c r="CP107" i="5" a="1"/>
  <c r="CP107" i="5" s="1"/>
  <c r="CO107" i="5" a="1"/>
  <c r="CO107" i="5" s="1"/>
  <c r="CN107" i="5"/>
  <c r="CN107" i="5" a="1"/>
  <c r="CM107" i="5"/>
  <c r="CM107" i="5" a="1"/>
  <c r="CP106" i="5" a="1"/>
  <c r="CP106" i="5" s="1"/>
  <c r="CO106" i="5" a="1"/>
  <c r="CO106" i="5" s="1"/>
  <c r="CN106" i="5" a="1"/>
  <c r="CN106" i="5" s="1"/>
  <c r="CM106" i="5" a="1"/>
  <c r="CM106" i="5" s="1"/>
  <c r="CP105" i="5" a="1"/>
  <c r="CP105" i="5" s="1"/>
  <c r="CO105" i="5" a="1"/>
  <c r="CO105" i="5" s="1"/>
  <c r="CN105" i="5"/>
  <c r="CN105" i="5" a="1"/>
  <c r="CM105" i="5" a="1"/>
  <c r="CM105" i="5" s="1"/>
  <c r="CP104" i="5"/>
  <c r="CP104" i="5" a="1"/>
  <c r="CO104" i="5" a="1"/>
  <c r="CO104" i="5" s="1"/>
  <c r="CN104" i="5" a="1"/>
  <c r="CN104" i="5" s="1"/>
  <c r="CM104" i="5" a="1"/>
  <c r="CM104" i="5" s="1"/>
  <c r="CP103" i="5" a="1"/>
  <c r="CP103" i="5" s="1"/>
  <c r="CO103" i="5"/>
  <c r="CO103" i="5" a="1"/>
  <c r="CN103" i="5" a="1"/>
  <c r="CN103" i="5" s="1"/>
  <c r="CM103" i="5" a="1"/>
  <c r="CM103" i="5" s="1"/>
  <c r="CP102" i="5" a="1"/>
  <c r="CP102" i="5" s="1"/>
  <c r="CO102" i="5"/>
  <c r="CO102" i="5" a="1"/>
  <c r="CN102" i="5" a="1"/>
  <c r="CN102" i="5" s="1"/>
  <c r="CM102" i="5"/>
  <c r="CM102" i="5" a="1"/>
  <c r="CP101" i="5"/>
  <c r="CP101" i="5" a="1"/>
  <c r="CO101" i="5" a="1"/>
  <c r="CO101" i="5" s="1"/>
  <c r="CN101" i="5" a="1"/>
  <c r="CN101" i="5" s="1"/>
  <c r="CM101" i="5" a="1"/>
  <c r="CM101" i="5" s="1"/>
  <c r="CP100" i="5"/>
  <c r="CP100" i="5" a="1"/>
  <c r="CO100" i="5" a="1"/>
  <c r="CO100" i="5" s="1"/>
  <c r="CN100" i="5" a="1"/>
  <c r="CN100" i="5" s="1"/>
  <c r="CM100" i="5" a="1"/>
  <c r="CM100" i="5" s="1"/>
  <c r="CP99" i="5"/>
  <c r="CP99" i="5" a="1"/>
  <c r="CO99" i="5" a="1"/>
  <c r="CO99" i="5" s="1"/>
  <c r="CN99" i="5" a="1"/>
  <c r="CN99" i="5" s="1"/>
  <c r="CM99" i="5"/>
  <c r="CM99" i="5" a="1"/>
  <c r="CP98" i="5" a="1"/>
  <c r="CP98" i="5" s="1"/>
  <c r="CO98" i="5"/>
  <c r="CO98" i="5" a="1"/>
  <c r="CN98" i="5"/>
  <c r="CN98" i="5" a="1"/>
  <c r="CM98" i="5" a="1"/>
  <c r="CM98" i="5" s="1"/>
  <c r="CP97" i="5" a="1"/>
  <c r="CP97" i="5" s="1"/>
  <c r="CO97" i="5" a="1"/>
  <c r="CO97" i="5" s="1"/>
  <c r="CN97" i="5"/>
  <c r="CN97" i="5" a="1"/>
  <c r="CM97" i="5" a="1"/>
  <c r="CM97" i="5" s="1"/>
  <c r="CP96" i="5"/>
  <c r="CP96" i="5" a="1"/>
  <c r="CO96" i="5" a="1"/>
  <c r="CO96" i="5" s="1"/>
  <c r="CN96" i="5"/>
  <c r="CN96" i="5" a="1"/>
  <c r="CM96" i="5" a="1"/>
  <c r="CM96" i="5" s="1"/>
  <c r="CP95" i="5"/>
  <c r="CP95" i="5" a="1"/>
  <c r="CO95" i="5" a="1"/>
  <c r="CO95" i="5" s="1"/>
  <c r="CN95" i="5"/>
  <c r="CN95" i="5" a="1"/>
  <c r="CM95" i="5" a="1"/>
  <c r="CM95" i="5" s="1"/>
  <c r="CP94" i="5"/>
  <c r="CP94" i="5" a="1"/>
  <c r="CO94" i="5" a="1"/>
  <c r="CO94" i="5" s="1"/>
  <c r="CN94" i="5" a="1"/>
  <c r="CN94" i="5" s="1"/>
  <c r="CM94" i="5"/>
  <c r="CM94" i="5" a="1"/>
  <c r="CP93" i="5"/>
  <c r="CP93" i="5" a="1"/>
  <c r="CO93" i="5" a="1"/>
  <c r="CO93" i="5" s="1"/>
  <c r="CN93" i="5" a="1"/>
  <c r="CN93" i="5" s="1"/>
  <c r="CM93" i="5"/>
  <c r="CM93" i="5" a="1"/>
  <c r="CP92" i="5" a="1"/>
  <c r="CP92" i="5" s="1"/>
  <c r="CO92" i="5"/>
  <c r="CO92" i="5" a="1"/>
  <c r="CN92" i="5"/>
  <c r="CN92" i="5" a="1"/>
  <c r="CM92" i="5" a="1"/>
  <c r="CM92" i="5" s="1"/>
  <c r="CP91" i="5"/>
  <c r="CP91" i="5" a="1"/>
  <c r="CO91" i="5"/>
  <c r="CO91" i="5" a="1"/>
  <c r="CN91" i="5" a="1"/>
  <c r="CN91" i="5" s="1"/>
  <c r="CM91" i="5" a="1"/>
  <c r="CM91" i="5" s="1"/>
  <c r="CP90" i="5"/>
  <c r="CP90" i="5" a="1"/>
  <c r="CO90" i="5" a="1"/>
  <c r="CO90" i="5" s="1"/>
  <c r="CN90" i="5" a="1"/>
  <c r="CN90" i="5" s="1"/>
  <c r="CM90" i="5"/>
  <c r="CM90" i="5" a="1"/>
  <c r="CP89" i="5"/>
  <c r="CP89" i="5" a="1"/>
  <c r="CO89" i="5" a="1"/>
  <c r="CO89" i="5" s="1"/>
  <c r="CN89" i="5"/>
  <c r="CN89" i="5" a="1"/>
  <c r="CM89" i="5" a="1"/>
  <c r="CM89" i="5" s="1"/>
  <c r="CP88" i="5" a="1"/>
  <c r="CP88" i="5" s="1"/>
  <c r="CO88" i="5"/>
  <c r="CO88" i="5" a="1"/>
  <c r="CN88" i="5"/>
  <c r="CN88" i="5" a="1"/>
  <c r="CM88" i="5" a="1"/>
  <c r="CM88" i="5" s="1"/>
  <c r="CP87" i="5"/>
  <c r="CP87" i="5" a="1"/>
  <c r="CO87" i="5" a="1"/>
  <c r="CO87" i="5" s="1"/>
  <c r="CN87" i="5" a="1"/>
  <c r="CN87" i="5" s="1"/>
  <c r="CM87" i="5" a="1"/>
  <c r="CM87" i="5" s="1"/>
  <c r="CP86" i="5"/>
  <c r="CP86" i="5" a="1"/>
  <c r="CO86" i="5"/>
  <c r="CO86" i="5" a="1"/>
  <c r="CN86" i="5"/>
  <c r="CN86" i="5" a="1"/>
  <c r="CM86" i="5" a="1"/>
  <c r="CM86" i="5" s="1"/>
  <c r="CP85" i="5"/>
  <c r="CP85" i="5" a="1"/>
  <c r="CO85" i="5" a="1"/>
  <c r="CO85" i="5" s="1"/>
  <c r="CN85" i="5" a="1"/>
  <c r="CN85" i="5" s="1"/>
  <c r="CM85" i="5"/>
  <c r="CM85" i="5" a="1"/>
  <c r="CP84" i="5"/>
  <c r="CP84" i="5" a="1"/>
  <c r="CO84" i="5" a="1"/>
  <c r="CO84" i="5" s="1"/>
  <c r="CN84" i="5"/>
  <c r="CN84" i="5" a="1"/>
  <c r="CM84" i="5" a="1"/>
  <c r="CM84" i="5" s="1"/>
  <c r="CP83" i="5" a="1"/>
  <c r="CP83" i="5" s="1"/>
  <c r="CO83" i="5" a="1"/>
  <c r="CO83" i="5" s="1"/>
  <c r="CN83" i="5"/>
  <c r="CN83" i="5" a="1"/>
  <c r="CM83" i="5" a="1"/>
  <c r="CM83" i="5" s="1"/>
  <c r="CP82" i="5" a="1"/>
  <c r="CP82" i="5" s="1"/>
  <c r="CO82" i="5"/>
  <c r="CO82" i="5" a="1"/>
  <c r="CN82" i="5" a="1"/>
  <c r="CN82" i="5" s="1"/>
  <c r="CM82" i="5" a="1"/>
  <c r="CM82" i="5" s="1"/>
  <c r="CP81" i="5"/>
  <c r="CP81" i="5" a="1"/>
  <c r="CO81" i="5" a="1"/>
  <c r="CO81" i="5" s="1"/>
  <c r="CN81" i="5" a="1"/>
  <c r="CN81" i="5" s="1"/>
  <c r="CM81" i="5"/>
  <c r="CM81" i="5" a="1"/>
  <c r="CP80" i="5" a="1"/>
  <c r="CP80" i="5" s="1"/>
  <c r="CO80" i="5"/>
  <c r="CO80" i="5" a="1"/>
  <c r="CN80" i="5"/>
  <c r="CN80" i="5" a="1"/>
  <c r="CM80" i="5" a="1"/>
  <c r="CM80" i="5" s="1"/>
  <c r="CP79" i="5" a="1"/>
  <c r="CP79" i="5" s="1"/>
  <c r="CO79" i="5" a="1"/>
  <c r="CO79" i="5" s="1"/>
  <c r="CN79" i="5"/>
  <c r="CN79" i="5" a="1"/>
  <c r="CM79" i="5" a="1"/>
  <c r="CM79" i="5" s="1"/>
  <c r="CP78" i="5"/>
  <c r="CP78" i="5" a="1"/>
  <c r="CO78" i="5" a="1"/>
  <c r="CO78" i="5" s="1"/>
  <c r="CN78" i="5"/>
  <c r="CN78" i="5" a="1"/>
  <c r="CM78" i="5" a="1"/>
  <c r="CM78" i="5" s="1"/>
  <c r="CP77" i="5"/>
  <c r="CP77" i="5" a="1"/>
  <c r="CO77" i="5" a="1"/>
  <c r="CO77" i="5" s="1"/>
  <c r="CN77" i="5"/>
  <c r="CN77" i="5" a="1"/>
  <c r="CM77" i="5" a="1"/>
  <c r="CM77" i="5" s="1"/>
  <c r="CP76" i="5"/>
  <c r="CP76" i="5" a="1"/>
  <c r="CO76" i="5" a="1"/>
  <c r="CO76" i="5" s="1"/>
  <c r="CN76" i="5" a="1"/>
  <c r="CN76" i="5" s="1"/>
  <c r="CM76" i="5"/>
  <c r="CM76" i="5" a="1"/>
  <c r="CP75" i="5"/>
  <c r="CP75" i="5" a="1"/>
  <c r="CO75" i="5" a="1"/>
  <c r="CO75" i="5" s="1"/>
  <c r="CN75" i="5"/>
  <c r="CN75" i="5" a="1"/>
  <c r="CM75" i="5"/>
  <c r="CM75" i="5" a="1"/>
  <c r="CP74" i="5" a="1"/>
  <c r="CP74" i="5" s="1"/>
  <c r="CO74" i="5"/>
  <c r="CO74" i="5" a="1"/>
  <c r="CN74" i="5"/>
  <c r="CN74" i="5" a="1"/>
  <c r="CM74" i="5" a="1"/>
  <c r="CM74" i="5" s="1"/>
  <c r="CP73" i="5" a="1"/>
  <c r="CP73" i="5" s="1"/>
  <c r="CO73" i="5"/>
  <c r="CO73" i="5" a="1"/>
  <c r="CN73" i="5" a="1"/>
  <c r="CN73" i="5" s="1"/>
  <c r="CM73" i="5" a="1"/>
  <c r="CM73" i="5" s="1"/>
  <c r="CP72" i="5"/>
  <c r="CP72" i="5" a="1"/>
  <c r="CO72" i="5" a="1"/>
  <c r="CO72" i="5" s="1"/>
  <c r="CN72" i="5" a="1"/>
  <c r="CN72" i="5" s="1"/>
  <c r="CM72" i="5" a="1"/>
  <c r="CM72" i="5" s="1"/>
  <c r="CP71" i="5"/>
  <c r="CP71" i="5" a="1"/>
  <c r="CO71" i="5" a="1"/>
  <c r="CO71" i="5" s="1"/>
  <c r="CN71" i="5"/>
  <c r="CN71" i="5" a="1"/>
  <c r="CM71" i="5" a="1"/>
  <c r="CM71" i="5" s="1"/>
  <c r="CP70" i="5"/>
  <c r="CP70" i="5" a="1"/>
  <c r="CO70" i="5" a="1"/>
  <c r="CO70" i="5" s="1"/>
  <c r="CN70" i="5"/>
  <c r="CN70" i="5" a="1"/>
  <c r="CM70" i="5" a="1"/>
  <c r="CM70" i="5" s="1"/>
  <c r="CP69" i="5"/>
  <c r="CP69" i="5" a="1"/>
  <c r="CO69" i="5" a="1"/>
  <c r="CO69" i="5" s="1"/>
  <c r="CN69" i="5" a="1"/>
  <c r="CN69" i="5" s="1"/>
  <c r="CM69" i="5" a="1"/>
  <c r="CM69" i="5" s="1"/>
  <c r="CP68" i="5"/>
  <c r="CP68" i="5" a="1"/>
  <c r="CO68" i="5"/>
  <c r="CO68" i="5" a="1"/>
  <c r="CN68" i="5"/>
  <c r="CN68" i="5" a="1"/>
  <c r="CM68" i="5" a="1"/>
  <c r="CM68" i="5" s="1"/>
  <c r="CP67" i="5"/>
  <c r="CP67" i="5" a="1"/>
  <c r="CO67" i="5" a="1"/>
  <c r="CO67" i="5" s="1"/>
  <c r="CN67" i="5"/>
  <c r="CN67" i="5" a="1"/>
  <c r="CM67" i="5"/>
  <c r="CM67" i="5" a="1"/>
  <c r="CP66" i="5"/>
  <c r="CP66" i="5" a="1"/>
  <c r="CO66" i="5" a="1"/>
  <c r="CO66" i="5" s="1"/>
  <c r="CN66" i="5"/>
  <c r="CN66" i="5" a="1"/>
  <c r="CM66" i="5" a="1"/>
  <c r="CM66" i="5" s="1"/>
  <c r="CP65" i="5" a="1"/>
  <c r="CP65" i="5" s="1"/>
  <c r="CO65" i="5"/>
  <c r="CO65" i="5" a="1"/>
  <c r="CN65" i="5"/>
  <c r="CN65" i="5" a="1"/>
  <c r="CM65" i="5" a="1"/>
  <c r="CM65" i="5" s="1"/>
  <c r="CP64" i="5" a="1"/>
  <c r="CP64" i="5" s="1"/>
  <c r="CO64" i="5"/>
  <c r="CO64" i="5" a="1"/>
  <c r="CN64" i="5"/>
  <c r="CN64" i="5" a="1"/>
  <c r="CM64" i="5" a="1"/>
  <c r="CM64" i="5" s="1"/>
  <c r="CP63" i="5"/>
  <c r="CP63" i="5" a="1"/>
  <c r="CO63" i="5" a="1"/>
  <c r="CO63" i="5" s="1"/>
  <c r="CN63" i="5" a="1"/>
  <c r="CN63" i="5" s="1"/>
  <c r="CM63" i="5"/>
  <c r="CM63" i="5" a="1"/>
  <c r="CP62" i="5" a="1"/>
  <c r="CP62" i="5" s="1"/>
  <c r="CO62" i="5"/>
  <c r="CO62" i="5" a="1"/>
  <c r="CN62" i="5"/>
  <c r="CN62" i="5" a="1"/>
  <c r="CM62" i="5" a="1"/>
  <c r="CM62" i="5" s="1"/>
  <c r="CP61" i="5" a="1"/>
  <c r="CP61" i="5" s="1"/>
  <c r="CO61" i="5" a="1"/>
  <c r="CO61" i="5" s="1"/>
  <c r="CN61" i="5"/>
  <c r="CN61" i="5" a="1"/>
  <c r="CM61" i="5" a="1"/>
  <c r="CM61" i="5" s="1"/>
  <c r="CP60" i="5"/>
  <c r="CP60" i="5" a="1"/>
  <c r="CO60" i="5" a="1"/>
  <c r="CO60" i="5" s="1"/>
  <c r="CN60" i="5"/>
  <c r="CN60" i="5" a="1"/>
  <c r="CM60" i="5" a="1"/>
  <c r="CM60" i="5" s="1"/>
  <c r="CP59" i="5"/>
  <c r="CP59" i="5" a="1"/>
  <c r="CO59" i="5" a="1"/>
  <c r="CO59" i="5" s="1"/>
  <c r="CN59" i="5"/>
  <c r="CN59" i="5" a="1"/>
  <c r="CM59" i="5" a="1"/>
  <c r="CM59" i="5" s="1"/>
  <c r="CP58" i="5"/>
  <c r="CP58" i="5" a="1"/>
  <c r="CO58" i="5" a="1"/>
  <c r="CO58" i="5" s="1"/>
  <c r="CN58" i="5" a="1"/>
  <c r="CN58" i="5" s="1"/>
  <c r="CM58" i="5"/>
  <c r="CM58" i="5" a="1"/>
  <c r="CP57" i="5"/>
  <c r="CP57" i="5" a="1"/>
  <c r="CO57" i="5" a="1"/>
  <c r="CO57" i="5" s="1"/>
  <c r="CN57" i="5" a="1"/>
  <c r="CN57" i="5" s="1"/>
  <c r="CM57" i="5"/>
  <c r="CM57" i="5" a="1"/>
  <c r="CP56" i="5" a="1"/>
  <c r="CP56" i="5" s="1"/>
  <c r="CO56" i="5"/>
  <c r="CO56" i="5" a="1"/>
  <c r="CN56" i="5"/>
  <c r="CN56" i="5" a="1"/>
  <c r="CM56" i="5" a="1"/>
  <c r="CM56" i="5" s="1"/>
  <c r="CP55" i="5"/>
  <c r="CP55" i="5" a="1"/>
  <c r="CO55" i="5"/>
  <c r="CO55" i="5" a="1"/>
  <c r="CN55" i="5" a="1"/>
  <c r="CN55" i="5" s="1"/>
  <c r="CM55" i="5" a="1"/>
  <c r="CM55" i="5" s="1"/>
  <c r="CP54" i="5"/>
  <c r="CP54" i="5" a="1"/>
  <c r="CO54" i="5" a="1"/>
  <c r="CO54" i="5" s="1"/>
  <c r="CN54" i="5" a="1"/>
  <c r="CN54" i="5" s="1"/>
  <c r="CM54" i="5"/>
  <c r="CM54" i="5" a="1"/>
  <c r="CP53" i="5"/>
  <c r="CP53" i="5" a="1"/>
  <c r="CO53" i="5" a="1"/>
  <c r="CO53" i="5" s="1"/>
  <c r="CN53" i="5"/>
  <c r="CN53" i="5" a="1"/>
  <c r="CM53" i="5" a="1"/>
  <c r="CM53" i="5" s="1"/>
  <c r="CP52" i="5"/>
  <c r="CP52" i="5" a="1"/>
  <c r="CO52" i="5" a="1"/>
  <c r="CO52" i="5" s="1"/>
  <c r="CN52" i="5"/>
  <c r="CN52" i="5" a="1"/>
  <c r="CM52" i="5" a="1"/>
  <c r="CM52" i="5" s="1"/>
  <c r="CP51" i="5"/>
  <c r="CP51" i="5" a="1"/>
  <c r="CO51" i="5" a="1"/>
  <c r="CO51" i="5" s="1"/>
  <c r="CN51" i="5" a="1"/>
  <c r="CN51" i="5" s="1"/>
  <c r="CM51" i="5"/>
  <c r="CM51" i="5" a="1"/>
  <c r="CP50" i="5"/>
  <c r="CP50" i="5" a="1"/>
  <c r="CO50" i="5"/>
  <c r="CO50" i="5" a="1"/>
  <c r="CN50" i="5"/>
  <c r="CN50" i="5" a="1"/>
  <c r="CM50" i="5" a="1"/>
  <c r="CM50" i="5" s="1"/>
  <c r="CP49" i="5"/>
  <c r="CP49" i="5" a="1"/>
  <c r="CO49" i="5" a="1"/>
  <c r="CO49" i="5" s="1"/>
  <c r="CN49" i="5"/>
  <c r="CN49" i="5" a="1"/>
  <c r="CM49" i="5"/>
  <c r="CM49" i="5" a="1"/>
  <c r="CP48" i="5"/>
  <c r="CP48" i="5" a="1"/>
  <c r="CO48" i="5" a="1"/>
  <c r="CO48" i="5" s="1"/>
  <c r="CN48" i="5"/>
  <c r="CN48" i="5" a="1"/>
  <c r="CM48" i="5" a="1"/>
  <c r="CM48" i="5" s="1"/>
  <c r="CP47" i="5" a="1"/>
  <c r="CP47" i="5" s="1"/>
  <c r="CO47" i="5"/>
  <c r="CO47" i="5" a="1"/>
  <c r="CN47" i="5"/>
  <c r="CN47" i="5" a="1"/>
  <c r="CM47" i="5" a="1"/>
  <c r="CM47" i="5" s="1"/>
  <c r="CP46" i="5" a="1"/>
  <c r="CP46" i="5" s="1"/>
  <c r="CO46" i="5"/>
  <c r="CO46" i="5" a="1"/>
  <c r="CN46" i="5" a="1"/>
  <c r="CN46" i="5" s="1"/>
  <c r="CM46" i="5" a="1"/>
  <c r="CM46" i="5" s="1"/>
  <c r="CP45" i="5"/>
  <c r="CP45" i="5" a="1"/>
  <c r="CO45" i="5" a="1"/>
  <c r="CO45" i="5" s="1"/>
  <c r="CN45" i="5" a="1"/>
  <c r="CN45" i="5" s="1"/>
  <c r="CM45" i="5"/>
  <c r="CM45" i="5" a="1"/>
  <c r="CP44" i="5" a="1"/>
  <c r="CP44" i="5" s="1"/>
  <c r="CO44" i="5" a="1"/>
  <c r="CO44" i="5" s="1"/>
  <c r="CN44" i="5"/>
  <c r="CN44" i="5" a="1"/>
  <c r="CM44" i="5" a="1"/>
  <c r="CM44" i="5" s="1"/>
  <c r="CP43" i="5" a="1"/>
  <c r="CP43" i="5" s="1"/>
  <c r="CO43" i="5" a="1"/>
  <c r="CO43" i="5" s="1"/>
  <c r="CN43" i="5"/>
  <c r="CN43" i="5" a="1"/>
  <c r="CM43" i="5"/>
  <c r="CM43" i="5" a="1"/>
  <c r="CP42" i="5"/>
  <c r="CP42" i="5" a="1"/>
  <c r="CO42" i="5" a="1"/>
  <c r="CO42" i="5" s="1"/>
  <c r="CN42" i="5"/>
  <c r="CN42" i="5" a="1"/>
  <c r="CM42" i="5" a="1"/>
  <c r="CM42" i="5" s="1"/>
  <c r="CP41" i="5"/>
  <c r="CP41" i="5" a="1"/>
  <c r="CO41" i="5" a="1"/>
  <c r="CO41" i="5" s="1"/>
  <c r="CN41" i="5"/>
  <c r="CN41" i="5" a="1"/>
  <c r="CM41" i="5" a="1"/>
  <c r="CM41" i="5" s="1"/>
  <c r="CP40" i="5"/>
  <c r="CP40" i="5" a="1"/>
  <c r="CO40" i="5" a="1"/>
  <c r="CO40" i="5" s="1"/>
  <c r="CN40" i="5" a="1"/>
  <c r="CN40" i="5" s="1"/>
  <c r="CM40" i="5"/>
  <c r="CM40" i="5" a="1"/>
  <c r="CP39" i="5"/>
  <c r="CP39" i="5" a="1"/>
  <c r="CO39" i="5" a="1"/>
  <c r="CO39" i="5" s="1"/>
  <c r="CN39" i="5" a="1"/>
  <c r="CN39" i="5" s="1"/>
  <c r="CM39" i="5"/>
  <c r="CM39" i="5" a="1"/>
  <c r="CP38" i="5" a="1"/>
  <c r="CP38" i="5" s="1"/>
  <c r="CO38" i="5"/>
  <c r="CO38" i="5" a="1"/>
  <c r="CN38" i="5"/>
  <c r="CN38" i="5" a="1"/>
  <c r="CM38" i="5" a="1"/>
  <c r="CM38" i="5" s="1"/>
  <c r="CP37" i="5"/>
  <c r="CP37" i="5" a="1"/>
  <c r="CO37" i="5"/>
  <c r="CO37" i="5" a="1"/>
  <c r="CN37" i="5" a="1"/>
  <c r="CN37" i="5" s="1"/>
  <c r="CM37" i="5" a="1"/>
  <c r="CM37" i="5" s="1"/>
  <c r="CP36" i="5"/>
  <c r="CP36" i="5" a="1"/>
  <c r="CO36" i="5" a="1"/>
  <c r="CO36" i="5" s="1"/>
  <c r="CN36" i="5" a="1"/>
  <c r="CN36" i="5" s="1"/>
  <c r="CM36" i="5"/>
  <c r="CM36" i="5" a="1"/>
  <c r="CP35" i="5"/>
  <c r="CP35" i="5" a="1"/>
  <c r="CO35" i="5" a="1"/>
  <c r="CO35" i="5" s="1"/>
  <c r="CN35" i="5"/>
  <c r="CN35" i="5" a="1"/>
  <c r="CM35" i="5" a="1"/>
  <c r="CM35" i="5" s="1"/>
  <c r="CP34" i="5" a="1"/>
  <c r="CP34" i="5" s="1"/>
  <c r="CO34" i="5" a="1"/>
  <c r="CO34" i="5" s="1"/>
  <c r="CN34" i="5"/>
  <c r="CN34" i="5" a="1"/>
  <c r="CM34" i="5" a="1"/>
  <c r="CM34" i="5" s="1"/>
  <c r="CP33" i="5"/>
  <c r="CP33" i="5" a="1"/>
  <c r="CO33" i="5" a="1"/>
  <c r="CO33" i="5" s="1"/>
  <c r="CN33" i="5" a="1"/>
  <c r="CN33" i="5" s="1"/>
  <c r="CM33" i="5" a="1"/>
  <c r="CM33" i="5" s="1"/>
  <c r="CP32" i="5" a="1"/>
  <c r="CP32" i="5" s="1"/>
  <c r="CO32" i="5"/>
  <c r="CO32" i="5" a="1"/>
  <c r="CN32" i="5"/>
  <c r="CN32" i="5" a="1"/>
  <c r="CM32" i="5" a="1"/>
  <c r="CM32" i="5" s="1"/>
  <c r="CP31" i="5"/>
  <c r="CP31" i="5" a="1"/>
  <c r="CO31" i="5" a="1"/>
  <c r="CO31" i="5" s="1"/>
  <c r="CN31" i="5" a="1"/>
  <c r="CN31" i="5" s="1"/>
  <c r="CM31" i="5"/>
  <c r="CM31" i="5" a="1"/>
  <c r="CP30" i="5"/>
  <c r="CP30" i="5" a="1"/>
  <c r="CO30" i="5" a="1"/>
  <c r="CO30" i="5" s="1"/>
  <c r="CN30" i="5"/>
  <c r="CN30" i="5" a="1"/>
  <c r="CM30" i="5" a="1"/>
  <c r="CM30" i="5" s="1"/>
  <c r="CP29" i="5" a="1"/>
  <c r="CP29" i="5" s="1"/>
  <c r="CO29" i="5" a="1"/>
  <c r="CO29" i="5" s="1"/>
  <c r="CN29" i="5"/>
  <c r="CN29" i="5" a="1"/>
  <c r="CM29" i="5" a="1"/>
  <c r="CM29" i="5" s="1"/>
  <c r="CP28" i="5" a="1"/>
  <c r="CP28" i="5" s="1"/>
  <c r="CO28" i="5"/>
  <c r="CO28" i="5" a="1"/>
  <c r="CN28" i="5"/>
  <c r="CN28" i="5" a="1"/>
  <c r="CM28" i="5" a="1"/>
  <c r="CM28" i="5" s="1"/>
  <c r="CP27" i="5"/>
  <c r="CP27" i="5" a="1"/>
  <c r="CO27" i="5" a="1"/>
  <c r="CO27" i="5" s="1"/>
  <c r="CN27" i="5" a="1"/>
  <c r="CN27" i="5" s="1"/>
  <c r="CM27" i="5"/>
  <c r="CM27" i="5" a="1"/>
  <c r="CP26" i="5" a="1"/>
  <c r="CP26" i="5" s="1"/>
  <c r="CO26" i="5" a="1"/>
  <c r="CO26" i="5" s="1"/>
  <c r="CN26" i="5"/>
  <c r="CN26" i="5" a="1"/>
  <c r="CM26" i="5" a="1"/>
  <c r="CM26" i="5" s="1"/>
  <c r="CP25" i="5" a="1"/>
  <c r="CP25" i="5" s="1"/>
  <c r="CO25" i="5" a="1"/>
  <c r="CO25" i="5" s="1"/>
  <c r="CN25" i="5"/>
  <c r="CN25" i="5" a="1"/>
  <c r="CM25" i="5"/>
  <c r="CM25" i="5" a="1"/>
  <c r="CP24" i="5"/>
  <c r="CP24" i="5" a="1"/>
  <c r="CO24" i="5" a="1"/>
  <c r="CO24" i="5" s="1"/>
  <c r="CN24" i="5"/>
  <c r="CN24" i="5" a="1"/>
  <c r="CM24" i="5" a="1"/>
  <c r="CM24" i="5" s="1"/>
  <c r="CP23" i="5"/>
  <c r="CP23" i="5" a="1"/>
  <c r="CO23" i="5" a="1"/>
  <c r="CO23" i="5" s="1"/>
  <c r="CN23" i="5"/>
  <c r="CN23" i="5" a="1"/>
  <c r="CM23" i="5" a="1"/>
  <c r="CM23" i="5" s="1"/>
  <c r="CP22" i="5"/>
  <c r="CP22" i="5" a="1"/>
  <c r="CO22" i="5" a="1"/>
  <c r="CO22" i="5" s="1"/>
  <c r="CN22" i="5" a="1"/>
  <c r="CN22" i="5" s="1"/>
  <c r="CM22" i="5"/>
  <c r="CM22" i="5" a="1"/>
  <c r="CP21" i="5"/>
  <c r="CP21" i="5" a="1"/>
  <c r="CO21" i="5" a="1"/>
  <c r="CO21" i="5" s="1"/>
  <c r="CN21" i="5"/>
  <c r="CN21" i="5" a="1"/>
  <c r="CM21" i="5"/>
  <c r="CM21" i="5" a="1"/>
  <c r="CP20" i="5" a="1"/>
  <c r="CP20" i="5" s="1"/>
  <c r="CO20" i="5"/>
  <c r="CO20" i="5" a="1"/>
  <c r="CN20" i="5"/>
  <c r="CN20" i="5" a="1"/>
  <c r="CM20" i="5" a="1"/>
  <c r="CM20" i="5" s="1"/>
  <c r="CP19" i="5" a="1"/>
  <c r="CP19" i="5" s="1"/>
  <c r="CO19" i="5"/>
  <c r="CO19" i="5" a="1"/>
  <c r="CN19" i="5" a="1"/>
  <c r="CN19" i="5" s="1"/>
  <c r="CM19" i="5" a="1"/>
  <c r="CM19" i="5" s="1"/>
  <c r="CP18" i="5"/>
  <c r="CP18" i="5" a="1"/>
  <c r="CO18" i="5" a="1"/>
  <c r="CO18" i="5" s="1"/>
  <c r="CN18" i="5" a="1"/>
  <c r="CN18" i="5" s="1"/>
  <c r="CM18" i="5" a="1"/>
  <c r="CM18" i="5" s="1"/>
  <c r="CP17" i="5"/>
  <c r="CP17" i="5" a="1"/>
  <c r="CO17" i="5" a="1"/>
  <c r="CO17" i="5" s="1"/>
  <c r="CN17" i="5"/>
  <c r="CN17" i="5" a="1"/>
  <c r="CM17" i="5" a="1"/>
  <c r="CM17" i="5" s="1"/>
  <c r="CP16" i="5"/>
  <c r="CP16" i="5" a="1"/>
  <c r="CO16" i="5" a="1"/>
  <c r="CO16" i="5" s="1"/>
  <c r="CN16" i="5"/>
  <c r="CN16" i="5" a="1"/>
  <c r="CM16" i="5" a="1"/>
  <c r="CM16" i="5" s="1"/>
  <c r="CP15" i="5"/>
  <c r="CP15" i="5" a="1"/>
  <c r="CO15" i="5" a="1"/>
  <c r="CO15" i="5" s="1"/>
  <c r="CN15" i="5" a="1"/>
  <c r="CN15" i="5" s="1"/>
  <c r="CM15" i="5" a="1"/>
  <c r="CM15" i="5" s="1"/>
  <c r="CP14" i="5"/>
  <c r="CP14" i="5" a="1"/>
  <c r="CO14" i="5"/>
  <c r="CO14" i="5" a="1"/>
  <c r="CN14" i="5"/>
  <c r="CN14" i="5" a="1"/>
  <c r="CM14" i="5" a="1"/>
  <c r="CM14" i="5" s="1"/>
  <c r="CP13" i="5"/>
  <c r="CP13" i="5" a="1"/>
  <c r="CO13" i="5" a="1"/>
  <c r="CO13" i="5" s="1"/>
  <c r="CN13" i="5"/>
  <c r="CN13" i="5" a="1"/>
  <c r="CM13" i="5"/>
  <c r="CM13" i="5" a="1"/>
  <c r="F26" i="19"/>
  <c r="R8" i="5" a="1"/>
  <c r="R8" i="5" s="1"/>
  <c r="R9" i="5" a="1"/>
  <c r="R9" i="5" s="1"/>
  <c r="R10" i="5" a="1"/>
  <c r="R10" i="5" s="1"/>
  <c r="R11" i="5" a="1"/>
  <c r="R11" i="5" s="1"/>
  <c r="R12" i="5" a="1"/>
  <c r="R12" i="5" s="1"/>
  <c r="R13" i="5" a="1"/>
  <c r="R13" i="5" s="1"/>
  <c r="R14" i="5" a="1"/>
  <c r="R14" i="5" s="1"/>
  <c r="R15" i="5" a="1"/>
  <c r="R15" i="5" s="1"/>
  <c r="R16" i="5" a="1"/>
  <c r="R16" i="5" s="1"/>
  <c r="R17" i="5" a="1"/>
  <c r="R17" i="5" s="1"/>
  <c r="R18" i="5" a="1"/>
  <c r="R18" i="5" s="1"/>
  <c r="R19" i="5" a="1"/>
  <c r="R19" i="5"/>
  <c r="R20" i="5" a="1"/>
  <c r="R20" i="5" s="1"/>
  <c r="R21" i="5" a="1"/>
  <c r="R21" i="5" s="1"/>
  <c r="R22" i="5" a="1"/>
  <c r="R22" i="5" s="1"/>
  <c r="R23" i="5" a="1"/>
  <c r="R23" i="5" s="1"/>
  <c r="R24" i="5" a="1"/>
  <c r="R24" i="5" s="1"/>
  <c r="R25" i="5" a="1"/>
  <c r="R25" i="5" s="1"/>
  <c r="R26" i="5" a="1"/>
  <c r="R26" i="5" s="1"/>
  <c r="R27" i="5" a="1"/>
  <c r="R27" i="5" s="1"/>
  <c r="R28" i="5" a="1"/>
  <c r="R28" i="5" s="1"/>
  <c r="R29" i="5" a="1"/>
  <c r="R29" i="5" s="1"/>
  <c r="R30" i="5" a="1"/>
  <c r="R30" i="5" s="1"/>
  <c r="R31" i="5" a="1"/>
  <c r="R31" i="5" s="1"/>
  <c r="R32" i="5" a="1"/>
  <c r="R32" i="5" s="1"/>
  <c r="R33" i="5" a="1"/>
  <c r="R33" i="5" s="1"/>
  <c r="R34" i="5" a="1"/>
  <c r="R34" i="5" s="1"/>
  <c r="R35" i="5" a="1"/>
  <c r="R35" i="5" s="1"/>
  <c r="R36" i="5" a="1"/>
  <c r="R36" i="5" s="1"/>
  <c r="R37" i="5" a="1"/>
  <c r="R37" i="5" s="1"/>
  <c r="R38" i="5" a="1"/>
  <c r="R38" i="5" s="1"/>
  <c r="R39" i="5" a="1"/>
  <c r="R39" i="5" s="1"/>
  <c r="R40" i="5" a="1"/>
  <c r="R40" i="5" s="1"/>
  <c r="R41" i="5" a="1"/>
  <c r="R41" i="5" s="1"/>
  <c r="R42" i="5" a="1"/>
  <c r="R42" i="5" s="1"/>
  <c r="R43" i="5" a="1"/>
  <c r="R43" i="5" s="1"/>
  <c r="R44" i="5" a="1"/>
  <c r="R44" i="5" s="1"/>
  <c r="R45" i="5" a="1"/>
  <c r="R45" i="5" s="1"/>
  <c r="R46" i="5" a="1"/>
  <c r="R46" i="5" s="1"/>
  <c r="R47" i="5" a="1"/>
  <c r="R47" i="5" s="1"/>
  <c r="R48" i="5" a="1"/>
  <c r="R48" i="5" s="1"/>
  <c r="R49" i="5" a="1"/>
  <c r="R49" i="5" s="1"/>
  <c r="R50" i="5" a="1"/>
  <c r="R50" i="5" s="1"/>
  <c r="R51" i="5" a="1"/>
  <c r="R51" i="5" s="1"/>
  <c r="R52" i="5" a="1"/>
  <c r="R52" i="5" s="1"/>
  <c r="R53" i="5" a="1"/>
  <c r="R53" i="5" s="1"/>
  <c r="R54" i="5" a="1"/>
  <c r="R54" i="5" s="1"/>
  <c r="R55" i="5" a="1"/>
  <c r="R55" i="5" s="1"/>
  <c r="R56" i="5" a="1"/>
  <c r="R56" i="5" s="1"/>
  <c r="R57" i="5" a="1"/>
  <c r="R57" i="5" s="1"/>
  <c r="R58" i="5" a="1"/>
  <c r="R58" i="5" s="1"/>
  <c r="R59" i="5" a="1"/>
  <c r="R59" i="5" s="1"/>
  <c r="R60" i="5" a="1"/>
  <c r="R60" i="5" s="1"/>
  <c r="R61" i="5" a="1"/>
  <c r="R61" i="5" s="1"/>
  <c r="R62" i="5" a="1"/>
  <c r="R62" i="5" s="1"/>
  <c r="R63" i="5" a="1"/>
  <c r="R63" i="5" s="1"/>
  <c r="R64" i="5" a="1"/>
  <c r="R64" i="5" s="1"/>
  <c r="R65" i="5" a="1"/>
  <c r="R65" i="5" s="1"/>
  <c r="R66" i="5" a="1"/>
  <c r="R66" i="5" s="1"/>
  <c r="R67" i="5" a="1"/>
  <c r="R67" i="5" s="1"/>
  <c r="R68" i="5" a="1"/>
  <c r="R68" i="5" s="1"/>
  <c r="R69" i="5" a="1"/>
  <c r="R69" i="5" s="1"/>
  <c r="R70" i="5" a="1"/>
  <c r="R70" i="5" s="1"/>
  <c r="R71" i="5" a="1"/>
  <c r="R71" i="5" s="1"/>
  <c r="R72" i="5" a="1"/>
  <c r="R72" i="5" s="1"/>
  <c r="R73" i="5" a="1"/>
  <c r="R73" i="5" s="1"/>
  <c r="R74" i="5" a="1"/>
  <c r="R74" i="5" s="1"/>
  <c r="R75" i="5" a="1"/>
  <c r="R75" i="5" s="1"/>
  <c r="R76" i="5" a="1"/>
  <c r="R76" i="5" s="1"/>
  <c r="R77" i="5" a="1"/>
  <c r="R77" i="5" s="1"/>
  <c r="R78" i="5" a="1"/>
  <c r="R78" i="5" s="1"/>
  <c r="R79" i="5" a="1"/>
  <c r="R79" i="5" s="1"/>
  <c r="R80" i="5" a="1"/>
  <c r="R80" i="5" s="1"/>
  <c r="R81" i="5" a="1"/>
  <c r="R81" i="5" s="1"/>
  <c r="R82" i="5" a="1"/>
  <c r="R82" i="5" s="1"/>
  <c r="R83" i="5" a="1"/>
  <c r="R83" i="5" s="1"/>
  <c r="R84" i="5" a="1"/>
  <c r="R84" i="5" s="1"/>
  <c r="R85" i="5" a="1"/>
  <c r="R85" i="5" s="1"/>
  <c r="R86" i="5" a="1"/>
  <c r="R86" i="5" s="1"/>
  <c r="R87" i="5" a="1"/>
  <c r="R87" i="5" s="1"/>
  <c r="R88" i="5" a="1"/>
  <c r="R88" i="5" s="1"/>
  <c r="R89" i="5" a="1"/>
  <c r="R89" i="5" s="1"/>
  <c r="R90" i="5" a="1"/>
  <c r="R90" i="5" s="1"/>
  <c r="R91" i="5" a="1"/>
  <c r="R91" i="5" s="1"/>
  <c r="R92" i="5" a="1"/>
  <c r="R92" i="5" s="1"/>
  <c r="R93" i="5" a="1"/>
  <c r="R93" i="5" s="1"/>
  <c r="R94" i="5" a="1"/>
  <c r="R94" i="5" s="1"/>
  <c r="R95" i="5" a="1"/>
  <c r="R95" i="5" s="1"/>
  <c r="R96" i="5" a="1"/>
  <c r="R96" i="5" s="1"/>
  <c r="R97" i="5" a="1"/>
  <c r="R97" i="5" s="1"/>
  <c r="R98" i="5" a="1"/>
  <c r="R98" i="5" s="1"/>
  <c r="R99" i="5" a="1"/>
  <c r="R99" i="5" s="1"/>
  <c r="R100" i="5" a="1"/>
  <c r="R100" i="5" s="1"/>
  <c r="R101" i="5" a="1"/>
  <c r="R101" i="5" s="1"/>
  <c r="R102" i="5" a="1"/>
  <c r="R102" i="5" s="1"/>
  <c r="R103" i="5" a="1"/>
  <c r="R103" i="5" s="1"/>
  <c r="R104" i="5" a="1"/>
  <c r="R104" i="5" s="1"/>
  <c r="R105" i="5" a="1"/>
  <c r="R105" i="5" s="1"/>
  <c r="R106" i="5" a="1"/>
  <c r="R106" i="5" s="1"/>
  <c r="R107" i="5" a="1"/>
  <c r="R107" i="5" s="1"/>
  <c r="R108" i="5" a="1"/>
  <c r="R108" i="5" s="1"/>
  <c r="R109" i="5" a="1"/>
  <c r="R109" i="5" s="1"/>
  <c r="R110" i="5" a="1"/>
  <c r="R110" i="5" s="1"/>
  <c r="R111" i="5" a="1"/>
  <c r="R111" i="5" s="1"/>
  <c r="R112" i="5" a="1"/>
  <c r="R112" i="5" s="1"/>
  <c r="R113" i="5" a="1"/>
  <c r="R113" i="5" s="1"/>
  <c r="R114" i="5" a="1"/>
  <c r="R114" i="5" s="1"/>
  <c r="R115" i="5" a="1"/>
  <c r="R115" i="5" s="1"/>
  <c r="R116" i="5" a="1"/>
  <c r="R116" i="5" s="1"/>
  <c r="R117" i="5" a="1"/>
  <c r="R117" i="5" s="1"/>
  <c r="R118" i="5" a="1"/>
  <c r="R118" i="5" s="1"/>
  <c r="R119" i="5" a="1"/>
  <c r="R119" i="5" s="1"/>
  <c r="R120" i="5" a="1"/>
  <c r="R120" i="5" s="1"/>
  <c r="R121" i="5" a="1"/>
  <c r="R121" i="5" s="1"/>
  <c r="R122" i="5" a="1"/>
  <c r="R122" i="5" s="1"/>
  <c r="R123" i="5" a="1"/>
  <c r="R123" i="5" s="1"/>
  <c r="R124" i="5" a="1"/>
  <c r="R124" i="5" s="1"/>
  <c r="R125" i="5" a="1"/>
  <c r="R125" i="5" s="1"/>
  <c r="R126" i="5" a="1"/>
  <c r="R126" i="5" s="1"/>
  <c r="R127" i="5" a="1"/>
  <c r="R127" i="5" s="1"/>
  <c r="R128" i="5" a="1"/>
  <c r="R128" i="5" s="1"/>
  <c r="R129" i="5" a="1"/>
  <c r="R129" i="5" s="1"/>
  <c r="R130" i="5" a="1"/>
  <c r="R130" i="5" s="1"/>
  <c r="R131" i="5" a="1"/>
  <c r="R131" i="5" s="1"/>
  <c r="R132" i="5" a="1"/>
  <c r="R132" i="5" s="1"/>
  <c r="R133" i="5" a="1"/>
  <c r="R133" i="5" s="1"/>
  <c r="R134" i="5" a="1"/>
  <c r="R134" i="5" s="1"/>
  <c r="R135" i="5" a="1"/>
  <c r="R135" i="5" s="1"/>
  <c r="R136" i="5" a="1"/>
  <c r="R136" i="5" s="1"/>
  <c r="R137" i="5" a="1"/>
  <c r="R137" i="5" s="1"/>
  <c r="R138" i="5" a="1"/>
  <c r="R138" i="5" s="1"/>
  <c r="R139" i="5" a="1"/>
  <c r="R139" i="5" s="1"/>
  <c r="R140" i="5" a="1"/>
  <c r="R140" i="5" s="1"/>
  <c r="R141" i="5" a="1"/>
  <c r="R141" i="5" s="1"/>
  <c r="R142" i="5" a="1"/>
  <c r="R142" i="5" s="1"/>
  <c r="R143" i="5" a="1"/>
  <c r="R143" i="5" s="1"/>
  <c r="R144" i="5" a="1"/>
  <c r="R144" i="5" s="1"/>
  <c r="R145" i="5" a="1"/>
  <c r="R145" i="5" s="1"/>
  <c r="R146" i="5" a="1"/>
  <c r="R146" i="5" s="1"/>
  <c r="R147" i="5" a="1"/>
  <c r="R147" i="5" s="1"/>
  <c r="R148" i="5" a="1"/>
  <c r="R148" i="5" s="1"/>
  <c r="R149" i="5" a="1"/>
  <c r="R149" i="5" s="1"/>
  <c r="R150" i="5" a="1"/>
  <c r="R150" i="5" s="1"/>
  <c r="R151" i="5" a="1"/>
  <c r="R151" i="5"/>
  <c r="R152" i="5" a="1"/>
  <c r="R152" i="5" s="1"/>
  <c r="R153" i="5" a="1"/>
  <c r="R153" i="5" s="1"/>
  <c r="R154" i="5" a="1"/>
  <c r="R154" i="5" s="1"/>
  <c r="R155" i="5" a="1"/>
  <c r="R155" i="5" s="1"/>
  <c r="R156" i="5" a="1"/>
  <c r="R156" i="5" s="1"/>
  <c r="R157" i="5" a="1"/>
  <c r="R157" i="5" s="1"/>
  <c r="R158" i="5" a="1"/>
  <c r="R158" i="5" s="1"/>
  <c r="R159" i="5" a="1"/>
  <c r="R159" i="5" s="1"/>
  <c r="R160" i="5" a="1"/>
  <c r="R160" i="5" s="1"/>
  <c r="R161" i="5" a="1"/>
  <c r="R161" i="5" s="1"/>
  <c r="R162" i="5" a="1"/>
  <c r="R162" i="5" s="1"/>
  <c r="R163" i="5" a="1"/>
  <c r="R163" i="5" s="1"/>
  <c r="R164" i="5" a="1"/>
  <c r="R164" i="5" s="1"/>
  <c r="R165" i="5" a="1"/>
  <c r="R165" i="5" s="1"/>
  <c r="R166" i="5" a="1"/>
  <c r="R166" i="5" s="1"/>
  <c r="R167" i="5" a="1"/>
  <c r="R167" i="5" s="1"/>
  <c r="R168" i="5" a="1"/>
  <c r="R168" i="5" s="1"/>
  <c r="R169" i="5" a="1"/>
  <c r="R169" i="5" s="1"/>
  <c r="R170" i="5" a="1"/>
  <c r="R170" i="5" s="1"/>
  <c r="R171" i="5" a="1"/>
  <c r="R171" i="5" s="1"/>
  <c r="R172" i="5" a="1"/>
  <c r="R172" i="5" s="1"/>
  <c r="R173" i="5" a="1"/>
  <c r="R173" i="5" s="1"/>
  <c r="R174" i="5" a="1"/>
  <c r="R174" i="5" s="1"/>
  <c r="R175" i="5" a="1"/>
  <c r="R175" i="5" s="1"/>
  <c r="R176" i="5" a="1"/>
  <c r="R176" i="5" s="1"/>
  <c r="R177" i="5" a="1"/>
  <c r="R177" i="5" s="1"/>
  <c r="R178" i="5" a="1"/>
  <c r="R178" i="5" s="1"/>
  <c r="R179" i="5" a="1"/>
  <c r="R179" i="5" s="1"/>
  <c r="R180" i="5" a="1"/>
  <c r="R180" i="5" s="1"/>
  <c r="R181" i="5" a="1"/>
  <c r="R181" i="5" s="1"/>
  <c r="R182" i="5" a="1"/>
  <c r="R182" i="5" s="1"/>
  <c r="R183" i="5" a="1"/>
  <c r="R183" i="5" s="1"/>
  <c r="R184" i="5" a="1"/>
  <c r="R184" i="5" s="1"/>
  <c r="R185" i="5" a="1"/>
  <c r="R185" i="5" s="1"/>
  <c r="R186" i="5" a="1"/>
  <c r="R186" i="5" s="1"/>
  <c r="R187" i="5" a="1"/>
  <c r="R187" i="5" s="1"/>
  <c r="R188" i="5" a="1"/>
  <c r="R188" i="5" s="1"/>
  <c r="R189" i="5" a="1"/>
  <c r="R189" i="5" s="1"/>
  <c r="R190" i="5" a="1"/>
  <c r="R190" i="5" s="1"/>
  <c r="R191" i="5" a="1"/>
  <c r="R191" i="5" s="1"/>
  <c r="R192" i="5" a="1"/>
  <c r="R192" i="5" s="1"/>
  <c r="R193" i="5" a="1"/>
  <c r="R193" i="5" s="1"/>
  <c r="R194" i="5" a="1"/>
  <c r="R194" i="5" s="1"/>
  <c r="R195" i="5" a="1"/>
  <c r="R195" i="5" s="1"/>
  <c r="R196" i="5" a="1"/>
  <c r="R196" i="5" s="1"/>
  <c r="R197" i="5" a="1"/>
  <c r="R197" i="5" s="1"/>
  <c r="R198" i="5" a="1"/>
  <c r="R198" i="5" s="1"/>
  <c r="R199" i="5" a="1"/>
  <c r="R199" i="5" s="1"/>
  <c r="R200" i="5" a="1"/>
  <c r="R200" i="5" s="1"/>
  <c r="R201" i="5" a="1"/>
  <c r="R201" i="5" s="1"/>
  <c r="R202" i="5" a="1"/>
  <c r="R202" i="5" s="1"/>
  <c r="R203" i="5" a="1"/>
  <c r="R203" i="5" s="1"/>
  <c r="R204" i="5" a="1"/>
  <c r="R204" i="5" s="1"/>
  <c r="R205" i="5" a="1"/>
  <c r="R205" i="5" s="1"/>
  <c r="R206" i="5" a="1"/>
  <c r="R206" i="5" s="1"/>
  <c r="R207" i="5" a="1"/>
  <c r="R207" i="5" s="1"/>
  <c r="R208" i="5" a="1"/>
  <c r="R208" i="5" s="1"/>
  <c r="R209" i="5" a="1"/>
  <c r="R209" i="5" s="1"/>
  <c r="R210" i="5" a="1"/>
  <c r="R210" i="5" s="1"/>
  <c r="R211" i="5" a="1"/>
  <c r="R211" i="5" s="1"/>
  <c r="R212" i="5" a="1"/>
  <c r="R212" i="5" s="1"/>
  <c r="R213" i="5" a="1"/>
  <c r="R213" i="5" s="1"/>
  <c r="R214" i="5" a="1"/>
  <c r="R214" i="5" s="1"/>
  <c r="R215" i="5" a="1"/>
  <c r="R215" i="5" s="1"/>
  <c r="R216" i="5" a="1"/>
  <c r="R216" i="5" s="1"/>
  <c r="R217" i="5" a="1"/>
  <c r="R217" i="5" s="1"/>
  <c r="R218" i="5" a="1"/>
  <c r="R218" i="5" s="1"/>
  <c r="R219" i="5" a="1"/>
  <c r="R219" i="5" s="1"/>
  <c r="R220" i="5" a="1"/>
  <c r="R220" i="5" s="1"/>
  <c r="R221" i="5" a="1"/>
  <c r="R221" i="5" s="1"/>
  <c r="R222" i="5" a="1"/>
  <c r="R222" i="5" s="1"/>
  <c r="R223" i="5" a="1"/>
  <c r="R223" i="5" s="1"/>
  <c r="R224" i="5" a="1"/>
  <c r="R224" i="5" s="1"/>
  <c r="R225" i="5" a="1"/>
  <c r="R225" i="5" s="1"/>
  <c r="R226" i="5" a="1"/>
  <c r="R226" i="5" s="1"/>
  <c r="R227" i="5" a="1"/>
  <c r="R227" i="5" s="1"/>
  <c r="R228" i="5" a="1"/>
  <c r="R228" i="5" s="1"/>
  <c r="R229" i="5" a="1"/>
  <c r="R229" i="5" s="1"/>
  <c r="R230" i="5" a="1"/>
  <c r="R230" i="5" s="1"/>
  <c r="R231" i="5" a="1"/>
  <c r="R231" i="5" s="1"/>
  <c r="R232" i="5" a="1"/>
  <c r="R232" i="5" s="1"/>
  <c r="R233" i="5" a="1"/>
  <c r="R233" i="5" s="1"/>
  <c r="R234" i="5" a="1"/>
  <c r="R234" i="5" s="1"/>
  <c r="R235" i="5" a="1"/>
  <c r="R235" i="5" s="1"/>
  <c r="R236" i="5" a="1"/>
  <c r="R236" i="5" s="1"/>
  <c r="R237" i="5" a="1"/>
  <c r="R237" i="5" s="1"/>
  <c r="R238" i="5" a="1"/>
  <c r="R238" i="5" s="1"/>
  <c r="R239" i="5" a="1"/>
  <c r="R239" i="5" s="1"/>
  <c r="R240" i="5" a="1"/>
  <c r="R240" i="5" s="1"/>
  <c r="R241" i="5" a="1"/>
  <c r="R241" i="5" s="1"/>
  <c r="R242" i="5" a="1"/>
  <c r="R242" i="5" s="1"/>
  <c r="R243" i="5" a="1"/>
  <c r="R243" i="5" s="1"/>
  <c r="R244" i="5" a="1"/>
  <c r="R244" i="5" s="1"/>
  <c r="R245" i="5" a="1"/>
  <c r="R245" i="5" s="1"/>
  <c r="R246" i="5" a="1"/>
  <c r="R246" i="5" s="1"/>
  <c r="R247" i="5" a="1"/>
  <c r="R247" i="5" s="1"/>
  <c r="R248" i="5" a="1"/>
  <c r="R248" i="5" s="1"/>
  <c r="R249" i="5" a="1"/>
  <c r="R249" i="5" s="1"/>
  <c r="R250" i="5" a="1"/>
  <c r="R250" i="5" s="1"/>
  <c r="R251" i="5" a="1"/>
  <c r="R251" i="5" s="1"/>
  <c r="R252" i="5" a="1"/>
  <c r="R252" i="5" s="1"/>
  <c r="R253" i="5" a="1"/>
  <c r="R253" i="5" s="1"/>
  <c r="R254" i="5" a="1"/>
  <c r="R254" i="5" s="1"/>
  <c r="R255" i="5" a="1"/>
  <c r="R255" i="5" s="1"/>
  <c r="R256" i="5" a="1"/>
  <c r="R256" i="5" s="1"/>
  <c r="R257" i="5" a="1"/>
  <c r="R257" i="5" s="1"/>
  <c r="R258" i="5" a="1"/>
  <c r="R258" i="5" s="1"/>
  <c r="R259" i="5" a="1"/>
  <c r="R259" i="5" s="1"/>
  <c r="R260" i="5" a="1"/>
  <c r="R260" i="5" s="1"/>
  <c r="R261" i="5" a="1"/>
  <c r="R261" i="5" s="1"/>
  <c r="R262" i="5" a="1"/>
  <c r="R262" i="5" s="1"/>
  <c r="R263" i="5" a="1"/>
  <c r="R263" i="5" s="1"/>
  <c r="R264" i="5" a="1"/>
  <c r="R264" i="5" s="1"/>
  <c r="R265" i="5" a="1"/>
  <c r="R265" i="5" s="1"/>
  <c r="R266" i="5" a="1"/>
  <c r="R266" i="5" s="1"/>
  <c r="R267" i="5" a="1"/>
  <c r="R267" i="5" s="1"/>
  <c r="R268" i="5" a="1"/>
  <c r="R268" i="5" s="1"/>
  <c r="R269" i="5" a="1"/>
  <c r="R269" i="5" s="1"/>
  <c r="R270" i="5" a="1"/>
  <c r="R270" i="5" s="1"/>
  <c r="R271" i="5" a="1"/>
  <c r="R271" i="5" s="1"/>
  <c r="R272" i="5" a="1"/>
  <c r="R272" i="5" s="1"/>
  <c r="R273" i="5" a="1"/>
  <c r="R273" i="5" s="1"/>
  <c r="R274" i="5" a="1"/>
  <c r="R274" i="5" s="1"/>
  <c r="R275" i="5" a="1"/>
  <c r="R275" i="5" s="1"/>
  <c r="R276" i="5" a="1"/>
  <c r="R276" i="5" s="1"/>
  <c r="R277" i="5" a="1"/>
  <c r="R277" i="5" s="1"/>
  <c r="R278" i="5" a="1"/>
  <c r="R278" i="5" s="1"/>
  <c r="R279" i="5" a="1"/>
  <c r="R279" i="5" s="1"/>
  <c r="R280" i="5" a="1"/>
  <c r="R280" i="5" s="1"/>
  <c r="R281" i="5" a="1"/>
  <c r="R281" i="5" s="1"/>
  <c r="R282" i="5" a="1"/>
  <c r="R282" i="5" s="1"/>
  <c r="R283" i="5" a="1"/>
  <c r="R283" i="5" s="1"/>
  <c r="R284" i="5" a="1"/>
  <c r="R284" i="5" s="1"/>
  <c r="R285" i="5" a="1"/>
  <c r="R285" i="5" s="1"/>
  <c r="R286" i="5" a="1"/>
  <c r="R286" i="5" s="1"/>
  <c r="R287" i="5" a="1"/>
  <c r="R287" i="5" s="1"/>
  <c r="R288" i="5" a="1"/>
  <c r="R288" i="5" s="1"/>
  <c r="R289" i="5" a="1"/>
  <c r="R289" i="5" s="1"/>
  <c r="R290" i="5" a="1"/>
  <c r="R290" i="5" s="1"/>
  <c r="R291" i="5" a="1"/>
  <c r="R291" i="5" s="1"/>
  <c r="R292" i="5" a="1"/>
  <c r="R292" i="5" s="1"/>
  <c r="R293" i="5" a="1"/>
  <c r="R293" i="5" s="1"/>
  <c r="R294" i="5" a="1"/>
  <c r="R294" i="5" s="1"/>
  <c r="R295" i="5" a="1"/>
  <c r="R295" i="5"/>
  <c r="R296" i="5" a="1"/>
  <c r="R296" i="5" s="1"/>
  <c r="R297" i="5" a="1"/>
  <c r="R297" i="5" s="1"/>
  <c r="R298" i="5" a="1"/>
  <c r="R298" i="5" s="1"/>
  <c r="R299" i="5" a="1"/>
  <c r="R299" i="5" s="1"/>
  <c r="R300" i="5" a="1"/>
  <c r="R300" i="5" s="1"/>
  <c r="R301" i="5" a="1"/>
  <c r="R301" i="5" s="1"/>
  <c r="R302" i="5" a="1"/>
  <c r="R302" i="5" s="1"/>
  <c r="R303" i="5" a="1"/>
  <c r="R303" i="5" s="1"/>
  <c r="R304" i="5" a="1"/>
  <c r="R304" i="5" s="1"/>
  <c r="R305" i="5" a="1"/>
  <c r="R305" i="5" s="1"/>
  <c r="R306" i="5" a="1"/>
  <c r="R306" i="5" s="1"/>
  <c r="R307" i="5" a="1"/>
  <c r="R307" i="5" s="1"/>
  <c r="R308" i="5" a="1"/>
  <c r="R308" i="5" s="1"/>
  <c r="R309" i="5" a="1"/>
  <c r="R309" i="5" s="1"/>
  <c r="R310" i="5" a="1"/>
  <c r="R310" i="5" s="1"/>
  <c r="R311" i="5" a="1"/>
  <c r="R311" i="5" s="1"/>
  <c r="R312" i="5" a="1"/>
  <c r="R312" i="5" s="1"/>
  <c r="R313" i="5" a="1"/>
  <c r="R313" i="5" s="1"/>
  <c r="R314" i="5" a="1"/>
  <c r="R314" i="5" s="1"/>
  <c r="R315" i="5" a="1"/>
  <c r="R315" i="5" s="1"/>
  <c r="R316" i="5" a="1"/>
  <c r="R316" i="5" s="1"/>
  <c r="R317" i="5" a="1"/>
  <c r="R317" i="5" s="1"/>
  <c r="R318" i="5" a="1"/>
  <c r="R318" i="5" s="1"/>
  <c r="R319" i="5" a="1"/>
  <c r="R319" i="5" s="1"/>
  <c r="R320" i="5" a="1"/>
  <c r="R320" i="5" s="1"/>
  <c r="R321" i="5" a="1"/>
  <c r="R321" i="5" s="1"/>
  <c r="R322" i="5" a="1"/>
  <c r="R322" i="5" s="1"/>
  <c r="R323" i="5" a="1"/>
  <c r="R323" i="5" s="1"/>
  <c r="R324" i="5" a="1"/>
  <c r="R324" i="5" s="1"/>
  <c r="R325" i="5" a="1"/>
  <c r="R325" i="5"/>
  <c r="R326" i="5" a="1"/>
  <c r="R326" i="5" s="1"/>
  <c r="R327" i="5" a="1"/>
  <c r="R327" i="5" s="1"/>
  <c r="R328" i="5" a="1"/>
  <c r="R328" i="5" s="1"/>
  <c r="R329" i="5" a="1"/>
  <c r="R329" i="5" s="1"/>
  <c r="R330" i="5" a="1"/>
  <c r="R330" i="5" s="1"/>
  <c r="R331" i="5" a="1"/>
  <c r="R331" i="5" s="1"/>
  <c r="R332" i="5" a="1"/>
  <c r="R332" i="5" s="1"/>
  <c r="R333" i="5" a="1"/>
  <c r="R333" i="5" s="1"/>
  <c r="R334" i="5" a="1"/>
  <c r="R334" i="5" s="1"/>
  <c r="R335" i="5" a="1"/>
  <c r="R335" i="5" s="1"/>
  <c r="R336" i="5" a="1"/>
  <c r="R336" i="5" s="1"/>
  <c r="R337" i="5" a="1"/>
  <c r="R337" i="5" s="1"/>
  <c r="R338" i="5" a="1"/>
  <c r="R338" i="5" s="1"/>
  <c r="R339" i="5" a="1"/>
  <c r="R339" i="5" s="1"/>
  <c r="R340" i="5" a="1"/>
  <c r="R340" i="5" s="1"/>
  <c r="R341" i="5" a="1"/>
  <c r="R341" i="5" s="1"/>
  <c r="R342" i="5" a="1"/>
  <c r="R342" i="5" s="1"/>
  <c r="R343" i="5" a="1"/>
  <c r="R343" i="5" s="1"/>
  <c r="R344" i="5" a="1"/>
  <c r="R344" i="5" s="1"/>
  <c r="R345" i="5" a="1"/>
  <c r="R345" i="5" s="1"/>
  <c r="R346" i="5" a="1"/>
  <c r="R346" i="5" s="1"/>
  <c r="R347" i="5" a="1"/>
  <c r="R347" i="5" s="1"/>
  <c r="R348" i="5" a="1"/>
  <c r="R348" i="5" s="1"/>
  <c r="R349" i="5" a="1"/>
  <c r="R349" i="5" s="1"/>
  <c r="R350" i="5" a="1"/>
  <c r="R350" i="5" s="1"/>
  <c r="R351" i="5" a="1"/>
  <c r="R351" i="5" s="1"/>
  <c r="R352" i="5" a="1"/>
  <c r="R352" i="5" s="1"/>
  <c r="R353" i="5" a="1"/>
  <c r="R353" i="5" s="1"/>
  <c r="R354" i="5" a="1"/>
  <c r="R354" i="5" s="1"/>
  <c r="R355" i="5" a="1"/>
  <c r="R355" i="5" s="1"/>
  <c r="R356" i="5" a="1"/>
  <c r="R356" i="5" s="1"/>
  <c r="R357" i="5" a="1"/>
  <c r="R357" i="5" s="1"/>
  <c r="R358" i="5" a="1"/>
  <c r="R358" i="5" s="1"/>
  <c r="R359" i="5" a="1"/>
  <c r="R359" i="5" s="1"/>
  <c r="R360" i="5" a="1"/>
  <c r="R360" i="5" s="1"/>
  <c r="R361" i="5" a="1"/>
  <c r="R361" i="5" s="1"/>
  <c r="R362" i="5" a="1"/>
  <c r="R362" i="5" s="1"/>
  <c r="R363" i="5" a="1"/>
  <c r="R363" i="5" s="1"/>
  <c r="R364" i="5" a="1"/>
  <c r="R364" i="5" s="1"/>
  <c r="R365" i="5" a="1"/>
  <c r="R365" i="5" s="1"/>
  <c r="R366" i="5" a="1"/>
  <c r="R366" i="5" s="1"/>
  <c r="R367" i="5" a="1"/>
  <c r="R367" i="5"/>
  <c r="R368" i="5" a="1"/>
  <c r="R368" i="5" s="1"/>
  <c r="R369" i="5" a="1"/>
  <c r="R369" i="5" s="1"/>
  <c r="R370" i="5" a="1"/>
  <c r="R370" i="5" s="1"/>
  <c r="R371" i="5" a="1"/>
  <c r="R371" i="5" s="1"/>
  <c r="R372" i="5" a="1"/>
  <c r="R372" i="5" s="1"/>
  <c r="R373" i="5" a="1"/>
  <c r="R373" i="5" s="1"/>
  <c r="R374" i="5" a="1"/>
  <c r="R374" i="5" s="1"/>
  <c r="R375" i="5" a="1"/>
  <c r="R375" i="5" s="1"/>
  <c r="R376" i="5" a="1"/>
  <c r="R376" i="5" s="1"/>
  <c r="R377" i="5" a="1"/>
  <c r="R377" i="5" s="1"/>
  <c r="R378" i="5" a="1"/>
  <c r="R378" i="5" s="1"/>
  <c r="R379" i="5" a="1"/>
  <c r="R379" i="5" s="1"/>
  <c r="R380" i="5" a="1"/>
  <c r="R380" i="5" s="1"/>
  <c r="R381" i="5" a="1"/>
  <c r="R381" i="5" s="1"/>
  <c r="R382" i="5" a="1"/>
  <c r="R382" i="5" s="1"/>
  <c r="R383" i="5" a="1"/>
  <c r="R383" i="5" s="1"/>
  <c r="R384" i="5" a="1"/>
  <c r="R384" i="5" s="1"/>
  <c r="R385" i="5" a="1"/>
  <c r="R385" i="5" s="1"/>
  <c r="R386" i="5" a="1"/>
  <c r="R386" i="5" s="1"/>
  <c r="R387" i="5" a="1"/>
  <c r="R387" i="5" s="1"/>
  <c r="R388" i="5" a="1"/>
  <c r="R388" i="5" s="1"/>
  <c r="R389" i="5" a="1"/>
  <c r="R389" i="5" s="1"/>
  <c r="R390" i="5" a="1"/>
  <c r="R390" i="5" s="1"/>
  <c r="R391" i="5" a="1"/>
  <c r="R391" i="5" s="1"/>
  <c r="R392" i="5" a="1"/>
  <c r="R392" i="5" s="1"/>
  <c r="R393" i="5" a="1"/>
  <c r="R393" i="5" s="1"/>
  <c r="R394" i="5" a="1"/>
  <c r="R394" i="5" s="1"/>
  <c r="R395" i="5" a="1"/>
  <c r="R395" i="5" s="1"/>
  <c r="R396" i="5" a="1"/>
  <c r="R396" i="5" s="1"/>
  <c r="R397" i="5" a="1"/>
  <c r="R397" i="5" s="1"/>
  <c r="R398" i="5" a="1"/>
  <c r="R398" i="5" s="1"/>
  <c r="R399" i="5" a="1"/>
  <c r="R399" i="5" s="1"/>
  <c r="R400" i="5" a="1"/>
  <c r="R400" i="5" s="1"/>
  <c r="R401" i="5" a="1"/>
  <c r="R401" i="5" s="1"/>
  <c r="R402" i="5" a="1"/>
  <c r="R402" i="5" s="1"/>
  <c r="R403" i="5" a="1"/>
  <c r="R403" i="5" s="1"/>
  <c r="R404" i="5" a="1"/>
  <c r="R404" i="5" s="1"/>
  <c r="R405" i="5" a="1"/>
  <c r="R405" i="5" s="1"/>
  <c r="R406" i="5" a="1"/>
  <c r="R406" i="5" s="1"/>
  <c r="R407" i="5" a="1"/>
  <c r="R407" i="5" s="1"/>
  <c r="R408" i="5" a="1"/>
  <c r="R408" i="5" s="1"/>
  <c r="R409" i="5" a="1"/>
  <c r="R409" i="5" s="1"/>
  <c r="R410" i="5" a="1"/>
  <c r="R410" i="5" s="1"/>
  <c r="R411" i="5" a="1"/>
  <c r="R411" i="5" s="1"/>
  <c r="R412" i="5" a="1"/>
  <c r="R412" i="5" s="1"/>
  <c r="R413" i="5" a="1"/>
  <c r="R413" i="5" s="1"/>
  <c r="R414" i="5" a="1"/>
  <c r="R414" i="5" s="1"/>
  <c r="R415" i="5" a="1"/>
  <c r="R415" i="5" s="1"/>
  <c r="R416" i="5" a="1"/>
  <c r="R416" i="5" s="1"/>
  <c r="R417" i="5" a="1"/>
  <c r="R417" i="5" s="1"/>
  <c r="R418" i="5" a="1"/>
  <c r="R418" i="5" s="1"/>
  <c r="R419" i="5" a="1"/>
  <c r="R419" i="5" s="1"/>
  <c r="R420" i="5" a="1"/>
  <c r="R420" i="5" s="1"/>
  <c r="R421" i="5" a="1"/>
  <c r="R421" i="5" s="1"/>
  <c r="R422" i="5" a="1"/>
  <c r="R422" i="5" s="1"/>
  <c r="R423" i="5" a="1"/>
  <c r="R423" i="5" s="1"/>
  <c r="R424" i="5" a="1"/>
  <c r="R424" i="5" s="1"/>
  <c r="R425" i="5" a="1"/>
  <c r="R425" i="5" s="1"/>
  <c r="R426" i="5" a="1"/>
  <c r="R426" i="5" s="1"/>
  <c r="R427" i="5" a="1"/>
  <c r="R427" i="5" s="1"/>
  <c r="R428" i="5" a="1"/>
  <c r="R428" i="5" s="1"/>
  <c r="R429" i="5" a="1"/>
  <c r="R429" i="5" s="1"/>
  <c r="R430" i="5" a="1"/>
  <c r="R430" i="5" s="1"/>
  <c r="R431" i="5" a="1"/>
  <c r="R431" i="5" s="1"/>
  <c r="R432" i="5" a="1"/>
  <c r="R432" i="5" s="1"/>
  <c r="R433" i="5" a="1"/>
  <c r="R433" i="5" s="1"/>
  <c r="R434" i="5" a="1"/>
  <c r="R434" i="5" s="1"/>
  <c r="R435" i="5" a="1"/>
  <c r="R435" i="5" s="1"/>
  <c r="R436" i="5" a="1"/>
  <c r="R436" i="5" s="1"/>
  <c r="R437" i="5" a="1"/>
  <c r="R437" i="5" s="1"/>
  <c r="R438" i="5" a="1"/>
  <c r="R438" i="5" s="1"/>
  <c r="R439" i="5" a="1"/>
  <c r="R439" i="5" s="1"/>
  <c r="R440" i="5" a="1"/>
  <c r="R440" i="5" s="1"/>
  <c r="R441" i="5" a="1"/>
  <c r="R441" i="5" s="1"/>
  <c r="R442" i="5" a="1"/>
  <c r="R442" i="5" s="1"/>
  <c r="R443" i="5" a="1"/>
  <c r="R443" i="5" s="1"/>
  <c r="R444" i="5" a="1"/>
  <c r="R444" i="5" s="1"/>
  <c r="R445" i="5" a="1"/>
  <c r="R445" i="5" s="1"/>
  <c r="R446" i="5" a="1"/>
  <c r="R446" i="5" s="1"/>
  <c r="R447" i="5" a="1"/>
  <c r="R447" i="5" s="1"/>
  <c r="R448" i="5" a="1"/>
  <c r="R448" i="5" s="1"/>
  <c r="R449" i="5" a="1"/>
  <c r="R449" i="5" s="1"/>
  <c r="R450" i="5" a="1"/>
  <c r="R450" i="5" s="1"/>
  <c r="R451" i="5" a="1"/>
  <c r="R451" i="5" s="1"/>
  <c r="R452" i="5" a="1"/>
  <c r="R452" i="5" s="1"/>
  <c r="R453" i="5" a="1"/>
  <c r="R453" i="5" s="1"/>
  <c r="R454" i="5" a="1"/>
  <c r="R454" i="5" s="1"/>
  <c r="R455" i="5" a="1"/>
  <c r="R455" i="5" s="1"/>
  <c r="R456" i="5" a="1"/>
  <c r="R456" i="5" s="1"/>
  <c r="R457" i="5" a="1"/>
  <c r="R457" i="5" s="1"/>
  <c r="R458" i="5" a="1"/>
  <c r="R458" i="5" s="1"/>
  <c r="R459" i="5" a="1"/>
  <c r="R459" i="5" s="1"/>
  <c r="R460" i="5" a="1"/>
  <c r="R460" i="5" s="1"/>
  <c r="R461" i="5" a="1"/>
  <c r="R461" i="5" s="1"/>
  <c r="R462" i="5" a="1"/>
  <c r="R462" i="5" s="1"/>
  <c r="R463" i="5" a="1"/>
  <c r="R463" i="5" s="1"/>
  <c r="R464" i="5" a="1"/>
  <c r="R464" i="5" s="1"/>
  <c r="R465" i="5" a="1"/>
  <c r="R465" i="5" s="1"/>
  <c r="R466" i="5" a="1"/>
  <c r="R466" i="5" s="1"/>
  <c r="R467" i="5" a="1"/>
  <c r="R467" i="5" s="1"/>
  <c r="R468" i="5" a="1"/>
  <c r="R468" i="5" s="1"/>
  <c r="R469" i="5" a="1"/>
  <c r="R469" i="5" s="1"/>
  <c r="R470" i="5" a="1"/>
  <c r="R470" i="5" s="1"/>
  <c r="R471" i="5" a="1"/>
  <c r="R471" i="5" s="1"/>
  <c r="R472" i="5" a="1"/>
  <c r="R472" i="5" s="1"/>
  <c r="R473" i="5" a="1"/>
  <c r="R473" i="5" s="1"/>
  <c r="R474" i="5" a="1"/>
  <c r="R474" i="5" s="1"/>
  <c r="R475" i="5" a="1"/>
  <c r="R475" i="5" s="1"/>
  <c r="R476" i="5" a="1"/>
  <c r="R476" i="5" s="1"/>
  <c r="R477" i="5" a="1"/>
  <c r="R477" i="5" s="1"/>
  <c r="R478" i="5" a="1"/>
  <c r="R478" i="5" s="1"/>
  <c r="R479" i="5" a="1"/>
  <c r="R479" i="5" s="1"/>
  <c r="R480" i="5" a="1"/>
  <c r="R480" i="5" s="1"/>
  <c r="R481" i="5" a="1"/>
  <c r="R481" i="5"/>
  <c r="R482" i="5" a="1"/>
  <c r="R482" i="5" s="1"/>
  <c r="R483" i="5" a="1"/>
  <c r="R483" i="5" s="1"/>
  <c r="R484" i="5" a="1"/>
  <c r="R484" i="5" s="1"/>
  <c r="R485" i="5" a="1"/>
  <c r="R485" i="5" s="1"/>
  <c r="R486" i="5" a="1"/>
  <c r="R486" i="5" s="1"/>
  <c r="R487" i="5" a="1"/>
  <c r="R487" i="5" s="1"/>
  <c r="R488" i="5" a="1"/>
  <c r="R488" i="5" s="1"/>
  <c r="R489" i="5" a="1"/>
  <c r="R489" i="5" s="1"/>
  <c r="R490" i="5" a="1"/>
  <c r="R490" i="5" s="1"/>
  <c r="R491" i="5" a="1"/>
  <c r="R491" i="5" s="1"/>
  <c r="R492" i="5" a="1"/>
  <c r="R492" i="5" s="1"/>
  <c r="R493" i="5" a="1"/>
  <c r="R493" i="5" s="1"/>
  <c r="R494" i="5" a="1"/>
  <c r="R494" i="5" s="1"/>
  <c r="R495" i="5" a="1"/>
  <c r="R495" i="5" s="1"/>
  <c r="R496" i="5" a="1"/>
  <c r="R496" i="5" s="1"/>
  <c r="R497" i="5" a="1"/>
  <c r="R497" i="5" s="1"/>
  <c r="R498" i="5" a="1"/>
  <c r="R498" i="5" s="1"/>
  <c r="R499" i="5" a="1"/>
  <c r="R499" i="5" s="1"/>
  <c r="R500" i="5" a="1"/>
  <c r="R500" i="5" s="1"/>
  <c r="R501" i="5" a="1"/>
  <c r="R501" i="5" s="1"/>
  <c r="R502" i="5" a="1"/>
  <c r="R502" i="5" s="1"/>
  <c r="R503" i="5" a="1"/>
  <c r="R503" i="5" s="1"/>
  <c r="R504" i="5" a="1"/>
  <c r="R504" i="5" s="1"/>
  <c r="R505" i="5" a="1"/>
  <c r="R505" i="5" s="1"/>
  <c r="R7" i="5" a="1"/>
  <c r="R7" i="5" s="1"/>
  <c r="R6" i="5" a="1"/>
  <c r="R6" i="5" s="1"/>
  <c r="BB7" i="5" a="1"/>
  <c r="BB7" i="5" s="1"/>
  <c r="CP7" i="5" s="1" a="1"/>
  <c r="CP7" i="5" s="1"/>
  <c r="BB8" i="5" a="1"/>
  <c r="BB8" i="5" s="1"/>
  <c r="CN8" i="5" s="1" a="1"/>
  <c r="CN8" i="5" s="1"/>
  <c r="BB9" i="5" a="1"/>
  <c r="BB9" i="5" s="1"/>
  <c r="CP9" i="5" s="1" a="1"/>
  <c r="CP9" i="5" s="1"/>
  <c r="BB10" i="5" a="1"/>
  <c r="BB10" i="5" s="1"/>
  <c r="CN10" i="5" s="1" a="1"/>
  <c r="CN10" i="5" s="1"/>
  <c r="BB11" i="5" a="1"/>
  <c r="BB11" i="5" s="1"/>
  <c r="CP11" i="5" s="1" a="1"/>
  <c r="CP11" i="5" s="1"/>
  <c r="BB12" i="5" a="1"/>
  <c r="BB12" i="5" s="1"/>
  <c r="CN12" i="5" s="1" a="1"/>
  <c r="CN12" i="5" s="1"/>
  <c r="BB13" i="5" a="1"/>
  <c r="BB13" i="5" s="1"/>
  <c r="BB14" i="5" a="1"/>
  <c r="BB14" i="5" s="1"/>
  <c r="BB15" i="5" a="1"/>
  <c r="BB15" i="5" s="1"/>
  <c r="BB16" i="5" a="1"/>
  <c r="BB16" i="5" s="1"/>
  <c r="BB17" i="5" a="1"/>
  <c r="BB17" i="5" s="1"/>
  <c r="BB18" i="5" a="1"/>
  <c r="BB18" i="5" s="1"/>
  <c r="BB19" i="5" a="1"/>
  <c r="BB19" i="5" s="1"/>
  <c r="BB20" i="5" a="1"/>
  <c r="BB20" i="5" s="1"/>
  <c r="BB21" i="5" a="1"/>
  <c r="BB21" i="5" s="1"/>
  <c r="BB22" i="5" a="1"/>
  <c r="BB22" i="5" s="1"/>
  <c r="BB23" i="5" a="1"/>
  <c r="BB23" i="5" s="1"/>
  <c r="BB24" i="5" a="1"/>
  <c r="BB24" i="5" s="1"/>
  <c r="BB25" i="5" a="1"/>
  <c r="BB25" i="5" s="1"/>
  <c r="BB26" i="5" a="1"/>
  <c r="BB26" i="5" s="1"/>
  <c r="BB27" i="5" a="1"/>
  <c r="BB27" i="5" s="1"/>
  <c r="BB28" i="5" a="1"/>
  <c r="BB28" i="5" s="1"/>
  <c r="BB29" i="5" a="1"/>
  <c r="BB29" i="5" s="1"/>
  <c r="BB30" i="5" a="1"/>
  <c r="BB30" i="5" s="1"/>
  <c r="BB31" i="5" a="1"/>
  <c r="BB31" i="5" s="1"/>
  <c r="BB32" i="5" a="1"/>
  <c r="BB32" i="5" s="1"/>
  <c r="BB33" i="5" a="1"/>
  <c r="BB33" i="5" s="1"/>
  <c r="BB34" i="5" a="1"/>
  <c r="BB34" i="5" s="1"/>
  <c r="BB35" i="5" a="1"/>
  <c r="BB35" i="5" s="1"/>
  <c r="BB36" i="5" a="1"/>
  <c r="BB36" i="5" s="1"/>
  <c r="BB37" i="5" a="1"/>
  <c r="BB37" i="5" s="1"/>
  <c r="BB38" i="5" a="1"/>
  <c r="BB38" i="5" s="1"/>
  <c r="BB39" i="5" a="1"/>
  <c r="BB39" i="5" s="1"/>
  <c r="BB40" i="5" a="1"/>
  <c r="BB40" i="5" s="1"/>
  <c r="BB41" i="5" a="1"/>
  <c r="BB41" i="5" s="1"/>
  <c r="BB42" i="5" a="1"/>
  <c r="BB42" i="5" s="1"/>
  <c r="BB43" i="5" a="1"/>
  <c r="BB43" i="5" s="1"/>
  <c r="BB44" i="5" a="1"/>
  <c r="BB44" i="5" s="1"/>
  <c r="BB45" i="5" a="1"/>
  <c r="BB45" i="5" s="1"/>
  <c r="BB46" i="5" a="1"/>
  <c r="BB46" i="5" s="1"/>
  <c r="BB47" i="5" a="1"/>
  <c r="BB47" i="5" s="1"/>
  <c r="BB48" i="5" a="1"/>
  <c r="BB48" i="5" s="1"/>
  <c r="BB49" i="5" a="1"/>
  <c r="BB49" i="5" s="1"/>
  <c r="BB50" i="5" a="1"/>
  <c r="BB50" i="5" s="1"/>
  <c r="BB51" i="5" a="1"/>
  <c r="BB51" i="5" s="1"/>
  <c r="BB52" i="5" a="1"/>
  <c r="BB52" i="5" s="1"/>
  <c r="BB53" i="5" a="1"/>
  <c r="BB53" i="5" s="1"/>
  <c r="BB54" i="5" a="1"/>
  <c r="BB54" i="5" s="1"/>
  <c r="BB55" i="5" a="1"/>
  <c r="BB55" i="5" s="1"/>
  <c r="BB56" i="5" a="1"/>
  <c r="BB56" i="5" s="1"/>
  <c r="BB57" i="5" a="1"/>
  <c r="BB57" i="5" s="1"/>
  <c r="BB58" i="5" a="1"/>
  <c r="BB58" i="5" s="1"/>
  <c r="BB59" i="5" a="1"/>
  <c r="BB59" i="5" s="1"/>
  <c r="BB60" i="5" a="1"/>
  <c r="BB60" i="5" s="1"/>
  <c r="BB61" i="5" a="1"/>
  <c r="BB61" i="5" s="1"/>
  <c r="BB62" i="5" a="1"/>
  <c r="BB62" i="5" s="1"/>
  <c r="BB63" i="5" a="1"/>
  <c r="BB63" i="5" s="1"/>
  <c r="BB64" i="5" a="1"/>
  <c r="BB64" i="5" s="1"/>
  <c r="BB65" i="5" a="1"/>
  <c r="BB65" i="5" s="1"/>
  <c r="BB66" i="5" a="1"/>
  <c r="BB66" i="5" s="1"/>
  <c r="BB67" i="5" a="1"/>
  <c r="BB67" i="5" s="1"/>
  <c r="BB68" i="5" a="1"/>
  <c r="BB68" i="5" s="1"/>
  <c r="BB69" i="5" a="1"/>
  <c r="BB69" i="5" s="1"/>
  <c r="BB70" i="5" a="1"/>
  <c r="BB70" i="5" s="1"/>
  <c r="BB71" i="5" a="1"/>
  <c r="BB71" i="5" s="1"/>
  <c r="BB72" i="5" a="1"/>
  <c r="BB72" i="5" s="1"/>
  <c r="BB73" i="5" a="1"/>
  <c r="BB73" i="5" s="1"/>
  <c r="BB74" i="5" a="1"/>
  <c r="BB74" i="5" s="1"/>
  <c r="BB75" i="5" a="1"/>
  <c r="BB75" i="5" s="1"/>
  <c r="BB76" i="5" a="1"/>
  <c r="BB76" i="5" s="1"/>
  <c r="BB77" i="5" a="1"/>
  <c r="BB77" i="5" s="1"/>
  <c r="BB78" i="5" a="1"/>
  <c r="BB78" i="5" s="1"/>
  <c r="BB79" i="5" a="1"/>
  <c r="BB79" i="5" s="1"/>
  <c r="BB80" i="5" a="1"/>
  <c r="BB80" i="5" s="1"/>
  <c r="BB81" i="5" a="1"/>
  <c r="BB81" i="5" s="1"/>
  <c r="BB82" i="5" a="1"/>
  <c r="BB82" i="5" s="1"/>
  <c r="BB83" i="5" a="1"/>
  <c r="BB83" i="5" s="1"/>
  <c r="BB84" i="5" a="1"/>
  <c r="BB84" i="5" s="1"/>
  <c r="BB85" i="5" a="1"/>
  <c r="BB85" i="5" s="1"/>
  <c r="BB86" i="5" a="1"/>
  <c r="BB86" i="5" s="1"/>
  <c r="BB87" i="5" a="1"/>
  <c r="BB87" i="5" s="1"/>
  <c r="BB88" i="5" a="1"/>
  <c r="BB88" i="5" s="1"/>
  <c r="BB89" i="5" a="1"/>
  <c r="BB89" i="5" s="1"/>
  <c r="BB90" i="5" a="1"/>
  <c r="BB90" i="5" s="1"/>
  <c r="BB91" i="5" a="1"/>
  <c r="BB91" i="5" s="1"/>
  <c r="BB92" i="5" a="1"/>
  <c r="BB92" i="5" s="1"/>
  <c r="BB93" i="5" a="1"/>
  <c r="BB93" i="5" s="1"/>
  <c r="BB94" i="5" a="1"/>
  <c r="BB94" i="5" s="1"/>
  <c r="BB95" i="5" a="1"/>
  <c r="BB95" i="5" s="1"/>
  <c r="BB96" i="5" a="1"/>
  <c r="BB96" i="5" s="1"/>
  <c r="BB97" i="5" a="1"/>
  <c r="BB97" i="5" s="1"/>
  <c r="BB98" i="5" a="1"/>
  <c r="BB98" i="5" s="1"/>
  <c r="BB99" i="5" a="1"/>
  <c r="BB99" i="5" s="1"/>
  <c r="BB100" i="5" a="1"/>
  <c r="BB100" i="5" s="1"/>
  <c r="BB101" i="5" a="1"/>
  <c r="BB101" i="5" s="1"/>
  <c r="BB102" i="5" a="1"/>
  <c r="BB102" i="5" s="1"/>
  <c r="BB103" i="5" a="1"/>
  <c r="BB103" i="5" s="1"/>
  <c r="BB104" i="5" a="1"/>
  <c r="BB104" i="5" s="1"/>
  <c r="BB105" i="5" a="1"/>
  <c r="BB105" i="5" s="1"/>
  <c r="BB106" i="5" a="1"/>
  <c r="BB106" i="5" s="1"/>
  <c r="BB107" i="5" a="1"/>
  <c r="BB107" i="5" s="1"/>
  <c r="BB108" i="5" a="1"/>
  <c r="BB108" i="5" s="1"/>
  <c r="BB109" i="5" a="1"/>
  <c r="BB109" i="5" s="1"/>
  <c r="BB110" i="5" a="1"/>
  <c r="BB110" i="5" s="1"/>
  <c r="BB111" i="5" a="1"/>
  <c r="BB111" i="5" s="1"/>
  <c r="BB112" i="5" a="1"/>
  <c r="BB112" i="5" s="1"/>
  <c r="BB113" i="5" a="1"/>
  <c r="BB113" i="5" s="1"/>
  <c r="BB114" i="5" a="1"/>
  <c r="BB114" i="5" s="1"/>
  <c r="BB115" i="5" a="1"/>
  <c r="BB115" i="5" s="1"/>
  <c r="BB116" i="5" a="1"/>
  <c r="BB116" i="5" s="1"/>
  <c r="BB117" i="5" a="1"/>
  <c r="BB117" i="5" s="1"/>
  <c r="BB118" i="5" a="1"/>
  <c r="BB118" i="5" s="1"/>
  <c r="BB119" i="5" a="1"/>
  <c r="BB119" i="5" s="1"/>
  <c r="BB120" i="5" a="1"/>
  <c r="BB120" i="5" s="1"/>
  <c r="BB121" i="5" a="1"/>
  <c r="BB121" i="5" s="1"/>
  <c r="BB122" i="5" a="1"/>
  <c r="BB122" i="5" s="1"/>
  <c r="BB123" i="5" a="1"/>
  <c r="BB123" i="5" s="1"/>
  <c r="BB124" i="5" a="1"/>
  <c r="BB124" i="5" s="1"/>
  <c r="BB125" i="5" a="1"/>
  <c r="BB125" i="5" s="1"/>
  <c r="BB126" i="5" a="1"/>
  <c r="BB126" i="5" s="1"/>
  <c r="BB127" i="5" a="1"/>
  <c r="BB127" i="5" s="1"/>
  <c r="BB128" i="5" a="1"/>
  <c r="BB128" i="5" s="1"/>
  <c r="BB129" i="5" a="1"/>
  <c r="BB129" i="5" s="1"/>
  <c r="BB130" i="5" a="1"/>
  <c r="BB130" i="5" s="1"/>
  <c r="BB131" i="5" a="1"/>
  <c r="BB131" i="5" s="1"/>
  <c r="BB132" i="5" a="1"/>
  <c r="BB132" i="5" s="1"/>
  <c r="BB133" i="5" a="1"/>
  <c r="BB133" i="5" s="1"/>
  <c r="BB134" i="5" a="1"/>
  <c r="BB134" i="5" s="1"/>
  <c r="BB135" i="5" a="1"/>
  <c r="BB135" i="5" s="1"/>
  <c r="BB136" i="5" a="1"/>
  <c r="BB136" i="5" s="1"/>
  <c r="BB137" i="5" a="1"/>
  <c r="BB137" i="5" s="1"/>
  <c r="BB138" i="5" a="1"/>
  <c r="BB138" i="5" s="1"/>
  <c r="BB139" i="5" a="1"/>
  <c r="BB139" i="5" s="1"/>
  <c r="BB140" i="5" a="1"/>
  <c r="BB140" i="5" s="1"/>
  <c r="BB141" i="5" a="1"/>
  <c r="BB141" i="5" s="1"/>
  <c r="BB142" i="5" a="1"/>
  <c r="BB142" i="5" s="1"/>
  <c r="BB143" i="5" a="1"/>
  <c r="BB143" i="5" s="1"/>
  <c r="BB144" i="5" a="1"/>
  <c r="BB144" i="5" s="1"/>
  <c r="BB145" i="5" a="1"/>
  <c r="BB145" i="5" s="1"/>
  <c r="BB146" i="5" a="1"/>
  <c r="BB146" i="5" s="1"/>
  <c r="BB147" i="5" a="1"/>
  <c r="BB147" i="5" s="1"/>
  <c r="BB148" i="5" a="1"/>
  <c r="BB148" i="5" s="1"/>
  <c r="BB149" i="5" a="1"/>
  <c r="BB149" i="5" s="1"/>
  <c r="BB150" i="5" a="1"/>
  <c r="BB150" i="5" s="1"/>
  <c r="BB151" i="5" a="1"/>
  <c r="BB151" i="5" s="1"/>
  <c r="BB152" i="5" a="1"/>
  <c r="BB152" i="5" s="1"/>
  <c r="BB153" i="5" a="1"/>
  <c r="BB153" i="5" s="1"/>
  <c r="BB154" i="5" a="1"/>
  <c r="BB154" i="5" s="1"/>
  <c r="BB155" i="5" a="1"/>
  <c r="BB155" i="5" s="1"/>
  <c r="BB156" i="5" a="1"/>
  <c r="BB156" i="5" s="1"/>
  <c r="BB157" i="5" a="1"/>
  <c r="BB157" i="5" s="1"/>
  <c r="BB158" i="5" a="1"/>
  <c r="BB158" i="5" s="1"/>
  <c r="BB159" i="5" a="1"/>
  <c r="BB159" i="5" s="1"/>
  <c r="BB160" i="5" a="1"/>
  <c r="BB160" i="5" s="1"/>
  <c r="BB161" i="5" a="1"/>
  <c r="BB161" i="5" s="1"/>
  <c r="BB162" i="5" a="1"/>
  <c r="BB162" i="5" s="1"/>
  <c r="BB163" i="5" a="1"/>
  <c r="BB163" i="5" s="1"/>
  <c r="BB164" i="5" a="1"/>
  <c r="BB164" i="5" s="1"/>
  <c r="BB165" i="5" a="1"/>
  <c r="BB165" i="5" s="1"/>
  <c r="BB166" i="5" a="1"/>
  <c r="BB166" i="5" s="1"/>
  <c r="BB167" i="5" a="1"/>
  <c r="BB167" i="5" s="1"/>
  <c r="BB168" i="5" a="1"/>
  <c r="BB168" i="5" s="1"/>
  <c r="BB169" i="5" a="1"/>
  <c r="BB169" i="5" s="1"/>
  <c r="BB170" i="5" a="1"/>
  <c r="BB170" i="5" s="1"/>
  <c r="BB171" i="5" a="1"/>
  <c r="BB171" i="5" s="1"/>
  <c r="BB172" i="5" a="1"/>
  <c r="BB172" i="5" s="1"/>
  <c r="BB173" i="5" a="1"/>
  <c r="BB173" i="5" s="1"/>
  <c r="BB174" i="5" a="1"/>
  <c r="BB174" i="5" s="1"/>
  <c r="BB175" i="5" a="1"/>
  <c r="BB175" i="5" s="1"/>
  <c r="BB176" i="5" a="1"/>
  <c r="BB176" i="5" s="1"/>
  <c r="BB177" i="5" a="1"/>
  <c r="BB177" i="5" s="1"/>
  <c r="BB178" i="5" a="1"/>
  <c r="BB178" i="5" s="1"/>
  <c r="BB179" i="5" a="1"/>
  <c r="BB179" i="5" s="1"/>
  <c r="BB180" i="5" a="1"/>
  <c r="BB180" i="5" s="1"/>
  <c r="BB181" i="5" a="1"/>
  <c r="BB181" i="5" s="1"/>
  <c r="BB182" i="5" a="1"/>
  <c r="BB182" i="5" s="1"/>
  <c r="BB183" i="5" a="1"/>
  <c r="BB183" i="5" s="1"/>
  <c r="BB184" i="5" a="1"/>
  <c r="BB184" i="5" s="1"/>
  <c r="BB185" i="5" a="1"/>
  <c r="BB185" i="5" s="1"/>
  <c r="BB186" i="5" a="1"/>
  <c r="BB186" i="5" s="1"/>
  <c r="BB187" i="5" a="1"/>
  <c r="BB187" i="5" s="1"/>
  <c r="BB188" i="5" a="1"/>
  <c r="BB188" i="5" s="1"/>
  <c r="BB189" i="5" a="1"/>
  <c r="BB189" i="5" s="1"/>
  <c r="BB190" i="5" a="1"/>
  <c r="BB190" i="5" s="1"/>
  <c r="BB191" i="5" a="1"/>
  <c r="BB191" i="5" s="1"/>
  <c r="BB192" i="5" a="1"/>
  <c r="BB192" i="5" s="1"/>
  <c r="BB193" i="5" a="1"/>
  <c r="BB193" i="5" s="1"/>
  <c r="BB194" i="5" a="1"/>
  <c r="BB194" i="5" s="1"/>
  <c r="BB195" i="5" a="1"/>
  <c r="BB195" i="5" s="1"/>
  <c r="BB196" i="5" a="1"/>
  <c r="BB196" i="5" s="1"/>
  <c r="BB197" i="5" a="1"/>
  <c r="BB197" i="5" s="1"/>
  <c r="BB198" i="5" a="1"/>
  <c r="BB198" i="5" s="1"/>
  <c r="BB199" i="5" a="1"/>
  <c r="BB199" i="5" s="1"/>
  <c r="BB200" i="5" a="1"/>
  <c r="BB200" i="5" s="1"/>
  <c r="BB201" i="5" a="1"/>
  <c r="BB201" i="5" s="1"/>
  <c r="BB202" i="5" a="1"/>
  <c r="BB202" i="5" s="1"/>
  <c r="BB203" i="5" a="1"/>
  <c r="BB203" i="5" s="1"/>
  <c r="BB204" i="5" a="1"/>
  <c r="BB204" i="5" s="1"/>
  <c r="BB205" i="5" a="1"/>
  <c r="BB205" i="5" s="1"/>
  <c r="BB206" i="5" a="1"/>
  <c r="BB206" i="5" s="1"/>
  <c r="BB207" i="5" a="1"/>
  <c r="BB207" i="5" s="1"/>
  <c r="BB208" i="5" a="1"/>
  <c r="BB208" i="5" s="1"/>
  <c r="BB209" i="5" a="1"/>
  <c r="BB209" i="5" s="1"/>
  <c r="BB210" i="5" a="1"/>
  <c r="BB210" i="5" s="1"/>
  <c r="BB211" i="5" a="1"/>
  <c r="BB211" i="5" s="1"/>
  <c r="BB212" i="5" a="1"/>
  <c r="BB212" i="5" s="1"/>
  <c r="BB213" i="5" a="1"/>
  <c r="BB213" i="5" s="1"/>
  <c r="BB214" i="5" a="1"/>
  <c r="BB214" i="5" s="1"/>
  <c r="BB215" i="5" a="1"/>
  <c r="BB215" i="5" s="1"/>
  <c r="BB216" i="5" a="1"/>
  <c r="BB216" i="5" s="1"/>
  <c r="BB217" i="5" a="1"/>
  <c r="BB217" i="5" s="1"/>
  <c r="BB218" i="5" a="1"/>
  <c r="BB218" i="5" s="1"/>
  <c r="BB219" i="5" a="1"/>
  <c r="BB219" i="5" s="1"/>
  <c r="BB220" i="5" a="1"/>
  <c r="BB220" i="5" s="1"/>
  <c r="BB221" i="5" a="1"/>
  <c r="BB221" i="5" s="1"/>
  <c r="BB222" i="5" a="1"/>
  <c r="BB222" i="5" s="1"/>
  <c r="BB223" i="5" a="1"/>
  <c r="BB223" i="5" s="1"/>
  <c r="BB224" i="5" a="1"/>
  <c r="BB224" i="5" s="1"/>
  <c r="BB225" i="5" a="1"/>
  <c r="BB225" i="5" s="1"/>
  <c r="BB226" i="5" a="1"/>
  <c r="BB226" i="5" s="1"/>
  <c r="BB227" i="5" a="1"/>
  <c r="BB227" i="5" s="1"/>
  <c r="BB228" i="5" a="1"/>
  <c r="BB228" i="5" s="1"/>
  <c r="BB229" i="5" a="1"/>
  <c r="BB229" i="5" s="1"/>
  <c r="BB230" i="5" a="1"/>
  <c r="BB230" i="5" s="1"/>
  <c r="BB231" i="5" a="1"/>
  <c r="BB231" i="5" s="1"/>
  <c r="BB232" i="5" a="1"/>
  <c r="BB232" i="5" s="1"/>
  <c r="BB233" i="5" a="1"/>
  <c r="BB233" i="5" s="1"/>
  <c r="BB234" i="5" a="1"/>
  <c r="BB234" i="5" s="1"/>
  <c r="BB235" i="5" a="1"/>
  <c r="BB235" i="5" s="1"/>
  <c r="BB236" i="5" a="1"/>
  <c r="BB236" i="5" s="1"/>
  <c r="BB237" i="5" a="1"/>
  <c r="BB237" i="5" s="1"/>
  <c r="BB238" i="5" a="1"/>
  <c r="BB238" i="5" s="1"/>
  <c r="BB239" i="5" a="1"/>
  <c r="BB239" i="5" s="1"/>
  <c r="BB240" i="5" a="1"/>
  <c r="BB240" i="5" s="1"/>
  <c r="BB241" i="5" a="1"/>
  <c r="BB241" i="5" s="1"/>
  <c r="BB242" i="5" a="1"/>
  <c r="BB242" i="5" s="1"/>
  <c r="BB243" i="5" a="1"/>
  <c r="BB243" i="5" s="1"/>
  <c r="BB244" i="5" a="1"/>
  <c r="BB244" i="5" s="1"/>
  <c r="BB245" i="5" a="1"/>
  <c r="BB245" i="5" s="1"/>
  <c r="BB246" i="5" a="1"/>
  <c r="BB246" i="5" s="1"/>
  <c r="BB247" i="5" a="1"/>
  <c r="BB247" i="5" s="1"/>
  <c r="BB248" i="5" a="1"/>
  <c r="BB248" i="5" s="1"/>
  <c r="BB249" i="5" a="1"/>
  <c r="BB249" i="5" s="1"/>
  <c r="BB250" i="5" a="1"/>
  <c r="BB250" i="5" s="1"/>
  <c r="BB251" i="5" a="1"/>
  <c r="BB251" i="5" s="1"/>
  <c r="BB252" i="5" a="1"/>
  <c r="BB252" i="5" s="1"/>
  <c r="BB253" i="5" a="1"/>
  <c r="BB253" i="5" s="1"/>
  <c r="BB254" i="5" a="1"/>
  <c r="BB254" i="5" s="1"/>
  <c r="BB255" i="5" a="1"/>
  <c r="BB255" i="5" s="1"/>
  <c r="BB256" i="5" a="1"/>
  <c r="BB256" i="5" s="1"/>
  <c r="BB257" i="5" a="1"/>
  <c r="BB257" i="5" s="1"/>
  <c r="BB258" i="5" a="1"/>
  <c r="BB258" i="5" s="1"/>
  <c r="BB259" i="5" a="1"/>
  <c r="BB259" i="5" s="1"/>
  <c r="BB260" i="5" a="1"/>
  <c r="BB260" i="5" s="1"/>
  <c r="BB261" i="5" a="1"/>
  <c r="BB261" i="5" s="1"/>
  <c r="BB262" i="5" a="1"/>
  <c r="BB262" i="5" s="1"/>
  <c r="BB263" i="5" a="1"/>
  <c r="BB263" i="5" s="1"/>
  <c r="BB264" i="5" a="1"/>
  <c r="BB264" i="5" s="1"/>
  <c r="BB265" i="5" a="1"/>
  <c r="BB265" i="5" s="1"/>
  <c r="BB266" i="5" a="1"/>
  <c r="BB266" i="5" s="1"/>
  <c r="BB267" i="5" a="1"/>
  <c r="BB267" i="5" s="1"/>
  <c r="BB268" i="5" a="1"/>
  <c r="BB268" i="5" s="1"/>
  <c r="BB269" i="5" a="1"/>
  <c r="BB269" i="5" s="1"/>
  <c r="BB270" i="5" a="1"/>
  <c r="BB270" i="5" s="1"/>
  <c r="BB271" i="5" a="1"/>
  <c r="BB271" i="5" s="1"/>
  <c r="BB272" i="5" a="1"/>
  <c r="BB272" i="5" s="1"/>
  <c r="BB273" i="5" a="1"/>
  <c r="BB273" i="5" s="1"/>
  <c r="BB274" i="5" a="1"/>
  <c r="BB274" i="5" s="1"/>
  <c r="BB275" i="5" a="1"/>
  <c r="BB275" i="5" s="1"/>
  <c r="BB276" i="5" a="1"/>
  <c r="BB276" i="5" s="1"/>
  <c r="BB277" i="5" a="1"/>
  <c r="BB277" i="5" s="1"/>
  <c r="BB278" i="5" a="1"/>
  <c r="BB278" i="5" s="1"/>
  <c r="BB279" i="5" a="1"/>
  <c r="BB279" i="5" s="1"/>
  <c r="BB280" i="5" a="1"/>
  <c r="BB280" i="5" s="1"/>
  <c r="BB281" i="5" a="1"/>
  <c r="BB281" i="5" s="1"/>
  <c r="BB282" i="5" a="1"/>
  <c r="BB282" i="5" s="1"/>
  <c r="BB283" i="5" a="1"/>
  <c r="BB283" i="5" s="1"/>
  <c r="BB284" i="5" a="1"/>
  <c r="BB284" i="5" s="1"/>
  <c r="BB285" i="5" a="1"/>
  <c r="BB285" i="5" s="1"/>
  <c r="BB286" i="5" a="1"/>
  <c r="BB286" i="5" s="1"/>
  <c r="BB287" i="5" a="1"/>
  <c r="BB287" i="5" s="1"/>
  <c r="BB288" i="5" a="1"/>
  <c r="BB288" i="5" s="1"/>
  <c r="BB289" i="5" a="1"/>
  <c r="BB289" i="5" s="1"/>
  <c r="BB290" i="5" a="1"/>
  <c r="BB290" i="5" s="1"/>
  <c r="BB291" i="5" a="1"/>
  <c r="BB291" i="5" s="1"/>
  <c r="BB292" i="5" a="1"/>
  <c r="BB292" i="5" s="1"/>
  <c r="BB293" i="5" a="1"/>
  <c r="BB293" i="5" s="1"/>
  <c r="BB294" i="5" a="1"/>
  <c r="BB294" i="5" s="1"/>
  <c r="BB295" i="5" a="1"/>
  <c r="BB295" i="5" s="1"/>
  <c r="BB296" i="5" a="1"/>
  <c r="BB296" i="5" s="1"/>
  <c r="BB297" i="5" a="1"/>
  <c r="BB297" i="5" s="1"/>
  <c r="BB298" i="5" a="1"/>
  <c r="BB298" i="5" s="1"/>
  <c r="BB299" i="5" a="1"/>
  <c r="BB299" i="5" s="1"/>
  <c r="BB300" i="5" a="1"/>
  <c r="BB300" i="5" s="1"/>
  <c r="BB301" i="5" a="1"/>
  <c r="BB301" i="5" s="1"/>
  <c r="BB302" i="5" a="1"/>
  <c r="BB302" i="5" s="1"/>
  <c r="BB303" i="5" a="1"/>
  <c r="BB303" i="5" s="1"/>
  <c r="BB304" i="5" a="1"/>
  <c r="BB304" i="5" s="1"/>
  <c r="BB305" i="5" a="1"/>
  <c r="BB305" i="5" s="1"/>
  <c r="BB306" i="5" a="1"/>
  <c r="BB306" i="5" s="1"/>
  <c r="BB307" i="5" a="1"/>
  <c r="BB307" i="5" s="1"/>
  <c r="BB308" i="5" a="1"/>
  <c r="BB308" i="5" s="1"/>
  <c r="BB309" i="5" a="1"/>
  <c r="BB309" i="5" s="1"/>
  <c r="BB310" i="5" a="1"/>
  <c r="BB310" i="5" s="1"/>
  <c r="BB311" i="5" a="1"/>
  <c r="BB311" i="5" s="1"/>
  <c r="BB312" i="5" a="1"/>
  <c r="BB312" i="5" s="1"/>
  <c r="BB313" i="5" a="1"/>
  <c r="BB313" i="5" s="1"/>
  <c r="BB314" i="5" a="1"/>
  <c r="BB314" i="5" s="1"/>
  <c r="BB315" i="5" a="1"/>
  <c r="BB315" i="5" s="1"/>
  <c r="BB316" i="5" a="1"/>
  <c r="BB316" i="5" s="1"/>
  <c r="BB317" i="5" a="1"/>
  <c r="BB317" i="5" s="1"/>
  <c r="BB318" i="5" a="1"/>
  <c r="BB318" i="5" s="1"/>
  <c r="BB319" i="5" a="1"/>
  <c r="BB319" i="5" s="1"/>
  <c r="BB320" i="5" a="1"/>
  <c r="BB320" i="5" s="1"/>
  <c r="BB321" i="5" a="1"/>
  <c r="BB321" i="5" s="1"/>
  <c r="BB322" i="5" a="1"/>
  <c r="BB322" i="5" s="1"/>
  <c r="BB323" i="5" a="1"/>
  <c r="BB323" i="5" s="1"/>
  <c r="BB324" i="5" a="1"/>
  <c r="BB324" i="5" s="1"/>
  <c r="BB325" i="5" a="1"/>
  <c r="BB325" i="5" s="1"/>
  <c r="BB326" i="5" a="1"/>
  <c r="BB326" i="5" s="1"/>
  <c r="BB327" i="5" a="1"/>
  <c r="BB327" i="5" s="1"/>
  <c r="BB328" i="5" a="1"/>
  <c r="BB328" i="5" s="1"/>
  <c r="BB329" i="5" a="1"/>
  <c r="BB329" i="5" s="1"/>
  <c r="BB330" i="5" a="1"/>
  <c r="BB330" i="5" s="1"/>
  <c r="BB331" i="5" a="1"/>
  <c r="BB331" i="5" s="1"/>
  <c r="BB332" i="5" a="1"/>
  <c r="BB332" i="5" s="1"/>
  <c r="BB333" i="5" a="1"/>
  <c r="BB333" i="5" s="1"/>
  <c r="BB334" i="5" a="1"/>
  <c r="BB334" i="5" s="1"/>
  <c r="BB335" i="5" a="1"/>
  <c r="BB335" i="5" s="1"/>
  <c r="BB336" i="5" a="1"/>
  <c r="BB336" i="5" s="1"/>
  <c r="BB337" i="5" a="1"/>
  <c r="BB337" i="5" s="1"/>
  <c r="BB338" i="5" a="1"/>
  <c r="BB338" i="5" s="1"/>
  <c r="BB339" i="5" a="1"/>
  <c r="BB339" i="5" s="1"/>
  <c r="BB340" i="5" a="1"/>
  <c r="BB340" i="5" s="1"/>
  <c r="BB341" i="5" a="1"/>
  <c r="BB341" i="5" s="1"/>
  <c r="BB342" i="5" a="1"/>
  <c r="BB342" i="5" s="1"/>
  <c r="BB343" i="5" a="1"/>
  <c r="BB343" i="5" s="1"/>
  <c r="BB344" i="5" a="1"/>
  <c r="BB344" i="5" s="1"/>
  <c r="BB345" i="5" a="1"/>
  <c r="BB345" i="5" s="1"/>
  <c r="BB346" i="5" a="1"/>
  <c r="BB346" i="5" s="1"/>
  <c r="BB347" i="5" a="1"/>
  <c r="BB347" i="5" s="1"/>
  <c r="BB348" i="5" a="1"/>
  <c r="BB348" i="5" s="1"/>
  <c r="BB349" i="5" a="1"/>
  <c r="BB349" i="5" s="1"/>
  <c r="BB350" i="5" a="1"/>
  <c r="BB350" i="5" s="1"/>
  <c r="BB351" i="5" a="1"/>
  <c r="BB351" i="5" s="1"/>
  <c r="BB352" i="5" a="1"/>
  <c r="BB352" i="5" s="1"/>
  <c r="BB353" i="5" a="1"/>
  <c r="BB353" i="5" s="1"/>
  <c r="BB354" i="5" a="1"/>
  <c r="BB354" i="5" s="1"/>
  <c r="BB355" i="5" a="1"/>
  <c r="BB355" i="5" s="1"/>
  <c r="BB356" i="5" a="1"/>
  <c r="BB356" i="5" s="1"/>
  <c r="BB357" i="5" a="1"/>
  <c r="BB357" i="5" s="1"/>
  <c r="BB358" i="5" a="1"/>
  <c r="BB358" i="5" s="1"/>
  <c r="BB359" i="5" a="1"/>
  <c r="BB359" i="5" s="1"/>
  <c r="BB360" i="5" a="1"/>
  <c r="BB360" i="5" s="1"/>
  <c r="BB361" i="5" a="1"/>
  <c r="BB361" i="5" s="1"/>
  <c r="BB362" i="5" a="1"/>
  <c r="BB362" i="5" s="1"/>
  <c r="BB363" i="5" a="1"/>
  <c r="BB363" i="5" s="1"/>
  <c r="BB364" i="5" a="1"/>
  <c r="BB364" i="5" s="1"/>
  <c r="BB365" i="5" a="1"/>
  <c r="BB365" i="5" s="1"/>
  <c r="BB366" i="5" a="1"/>
  <c r="BB366" i="5" s="1"/>
  <c r="BB367" i="5" a="1"/>
  <c r="BB367" i="5" s="1"/>
  <c r="BB368" i="5" a="1"/>
  <c r="BB368" i="5" s="1"/>
  <c r="BB369" i="5" a="1"/>
  <c r="BB369" i="5" s="1"/>
  <c r="BB370" i="5" a="1"/>
  <c r="BB370" i="5" s="1"/>
  <c r="BB371" i="5" a="1"/>
  <c r="BB371" i="5" s="1"/>
  <c r="BB372" i="5" a="1"/>
  <c r="BB372" i="5" s="1"/>
  <c r="BB373" i="5" a="1"/>
  <c r="BB373" i="5" s="1"/>
  <c r="BB374" i="5" a="1"/>
  <c r="BB374" i="5" s="1"/>
  <c r="BB375" i="5" a="1"/>
  <c r="BB375" i="5" s="1"/>
  <c r="BB376" i="5" a="1"/>
  <c r="BB376" i="5" s="1"/>
  <c r="BB377" i="5" a="1"/>
  <c r="BB377" i="5" s="1"/>
  <c r="BB378" i="5" a="1"/>
  <c r="BB378" i="5" s="1"/>
  <c r="BB379" i="5" a="1"/>
  <c r="BB379" i="5" s="1"/>
  <c r="BB380" i="5" a="1"/>
  <c r="BB380" i="5" s="1"/>
  <c r="BB381" i="5" a="1"/>
  <c r="BB381" i="5" s="1"/>
  <c r="BB382" i="5" a="1"/>
  <c r="BB382" i="5" s="1"/>
  <c r="BB383" i="5" a="1"/>
  <c r="BB383" i="5" s="1"/>
  <c r="BB384" i="5" a="1"/>
  <c r="BB384" i="5" s="1"/>
  <c r="BB385" i="5" a="1"/>
  <c r="BB385" i="5" s="1"/>
  <c r="BB386" i="5" a="1"/>
  <c r="BB386" i="5" s="1"/>
  <c r="BB387" i="5" a="1"/>
  <c r="BB387" i="5" s="1"/>
  <c r="BB388" i="5" a="1"/>
  <c r="BB388" i="5" s="1"/>
  <c r="BB389" i="5" a="1"/>
  <c r="BB389" i="5" s="1"/>
  <c r="BB390" i="5" a="1"/>
  <c r="BB390" i="5" s="1"/>
  <c r="BB391" i="5" a="1"/>
  <c r="BB391" i="5" s="1"/>
  <c r="BB392" i="5" a="1"/>
  <c r="BB392" i="5" s="1"/>
  <c r="BB393" i="5" a="1"/>
  <c r="BB393" i="5" s="1"/>
  <c r="BB394" i="5" a="1"/>
  <c r="BB394" i="5" s="1"/>
  <c r="BB395" i="5" a="1"/>
  <c r="BB395" i="5" s="1"/>
  <c r="BB396" i="5" a="1"/>
  <c r="BB396" i="5" s="1"/>
  <c r="BB397" i="5" a="1"/>
  <c r="BB397" i="5" s="1"/>
  <c r="BB398" i="5" a="1"/>
  <c r="BB398" i="5" s="1"/>
  <c r="BB399" i="5" a="1"/>
  <c r="BB399" i="5" s="1"/>
  <c r="BB400" i="5" a="1"/>
  <c r="BB400" i="5" s="1"/>
  <c r="BB401" i="5" a="1"/>
  <c r="BB401" i="5" s="1"/>
  <c r="BB402" i="5" a="1"/>
  <c r="BB402" i="5" s="1"/>
  <c r="BB403" i="5" a="1"/>
  <c r="BB403" i="5" s="1"/>
  <c r="BB404" i="5" a="1"/>
  <c r="BB404" i="5" s="1"/>
  <c r="BB405" i="5" a="1"/>
  <c r="BB405" i="5" s="1"/>
  <c r="BB406" i="5" a="1"/>
  <c r="BB406" i="5" s="1"/>
  <c r="BB407" i="5" a="1"/>
  <c r="BB407" i="5" s="1"/>
  <c r="BB408" i="5" a="1"/>
  <c r="BB408" i="5" s="1"/>
  <c r="BB409" i="5" a="1"/>
  <c r="BB409" i="5" s="1"/>
  <c r="BB410" i="5" a="1"/>
  <c r="BB410" i="5" s="1"/>
  <c r="BB411" i="5" a="1"/>
  <c r="BB411" i="5" s="1"/>
  <c r="BB412" i="5" a="1"/>
  <c r="BB412" i="5" s="1"/>
  <c r="BB413" i="5" a="1"/>
  <c r="BB413" i="5" s="1"/>
  <c r="BB414" i="5" a="1"/>
  <c r="BB414" i="5" s="1"/>
  <c r="BB415" i="5" a="1"/>
  <c r="BB415" i="5" s="1"/>
  <c r="BB416" i="5" a="1"/>
  <c r="BB416" i="5" s="1"/>
  <c r="BB417" i="5" a="1"/>
  <c r="BB417" i="5" s="1"/>
  <c r="BB418" i="5" a="1"/>
  <c r="BB418" i="5" s="1"/>
  <c r="BB419" i="5" a="1"/>
  <c r="BB419" i="5" s="1"/>
  <c r="BB420" i="5" a="1"/>
  <c r="BB420" i="5" s="1"/>
  <c r="BB421" i="5" a="1"/>
  <c r="BB421" i="5" s="1"/>
  <c r="BB422" i="5" a="1"/>
  <c r="BB422" i="5" s="1"/>
  <c r="BB423" i="5" a="1"/>
  <c r="BB423" i="5" s="1"/>
  <c r="BB424" i="5" a="1"/>
  <c r="BB424" i="5" s="1"/>
  <c r="BB425" i="5" a="1"/>
  <c r="BB425" i="5" s="1"/>
  <c r="BB426" i="5" a="1"/>
  <c r="BB426" i="5" s="1"/>
  <c r="BB427" i="5" a="1"/>
  <c r="BB427" i="5" s="1"/>
  <c r="BB428" i="5" a="1"/>
  <c r="BB428" i="5" s="1"/>
  <c r="BB429" i="5" a="1"/>
  <c r="BB429" i="5" s="1"/>
  <c r="BB430" i="5" a="1"/>
  <c r="BB430" i="5" s="1"/>
  <c r="BB431" i="5" a="1"/>
  <c r="BB431" i="5" s="1"/>
  <c r="BB432" i="5" a="1"/>
  <c r="BB432" i="5" s="1"/>
  <c r="BB433" i="5" a="1"/>
  <c r="BB433" i="5" s="1"/>
  <c r="BB434" i="5" a="1"/>
  <c r="BB434" i="5" s="1"/>
  <c r="BB435" i="5" a="1"/>
  <c r="BB435" i="5" s="1"/>
  <c r="BB436" i="5" a="1"/>
  <c r="BB436" i="5" s="1"/>
  <c r="BB437" i="5" a="1"/>
  <c r="BB437" i="5" s="1"/>
  <c r="BB438" i="5" a="1"/>
  <c r="BB438" i="5" s="1"/>
  <c r="BB439" i="5" a="1"/>
  <c r="BB439" i="5" s="1"/>
  <c r="BB440" i="5" a="1"/>
  <c r="BB440" i="5" s="1"/>
  <c r="BB441" i="5" a="1"/>
  <c r="BB441" i="5" s="1"/>
  <c r="BB442" i="5" a="1"/>
  <c r="BB442" i="5" s="1"/>
  <c r="BB443" i="5" a="1"/>
  <c r="BB443" i="5" s="1"/>
  <c r="BB444" i="5" a="1"/>
  <c r="BB444" i="5" s="1"/>
  <c r="BB445" i="5" a="1"/>
  <c r="BB445" i="5" s="1"/>
  <c r="BB446" i="5" a="1"/>
  <c r="BB446" i="5" s="1"/>
  <c r="BB447" i="5" a="1"/>
  <c r="BB447" i="5" s="1"/>
  <c r="BB448" i="5" a="1"/>
  <c r="BB448" i="5" s="1"/>
  <c r="BB449" i="5" a="1"/>
  <c r="BB449" i="5" s="1"/>
  <c r="BB450" i="5" a="1"/>
  <c r="BB450" i="5" s="1"/>
  <c r="BB451" i="5" a="1"/>
  <c r="BB451" i="5" s="1"/>
  <c r="BB452" i="5" a="1"/>
  <c r="BB452" i="5" s="1"/>
  <c r="BB453" i="5" a="1"/>
  <c r="BB453" i="5" s="1"/>
  <c r="BB454" i="5" a="1"/>
  <c r="BB454" i="5" s="1"/>
  <c r="BB455" i="5" a="1"/>
  <c r="BB455" i="5" s="1"/>
  <c r="BB456" i="5" a="1"/>
  <c r="BB456" i="5" s="1"/>
  <c r="BB457" i="5" a="1"/>
  <c r="BB457" i="5" s="1"/>
  <c r="BB458" i="5" a="1"/>
  <c r="BB458" i="5" s="1"/>
  <c r="BB459" i="5" a="1"/>
  <c r="BB459" i="5" s="1"/>
  <c r="BB460" i="5" a="1"/>
  <c r="BB460" i="5" s="1"/>
  <c r="BB461" i="5" a="1"/>
  <c r="BB461" i="5" s="1"/>
  <c r="BB462" i="5" a="1"/>
  <c r="BB462" i="5" s="1"/>
  <c r="BB463" i="5" a="1"/>
  <c r="BB463" i="5" s="1"/>
  <c r="BB464" i="5" a="1"/>
  <c r="BB464" i="5" s="1"/>
  <c r="BB465" i="5" a="1"/>
  <c r="BB465" i="5" s="1"/>
  <c r="BB466" i="5" a="1"/>
  <c r="BB466" i="5" s="1"/>
  <c r="BB467" i="5" a="1"/>
  <c r="BB467" i="5" s="1"/>
  <c r="BB468" i="5" a="1"/>
  <c r="BB468" i="5" s="1"/>
  <c r="BB469" i="5" a="1"/>
  <c r="BB469" i="5" s="1"/>
  <c r="BB470" i="5" a="1"/>
  <c r="BB470" i="5" s="1"/>
  <c r="BB471" i="5" a="1"/>
  <c r="BB471" i="5" s="1"/>
  <c r="BB472" i="5" a="1"/>
  <c r="BB472" i="5" s="1"/>
  <c r="BB473" i="5" a="1"/>
  <c r="BB473" i="5" s="1"/>
  <c r="BB474" i="5" a="1"/>
  <c r="BB474" i="5" s="1"/>
  <c r="BB475" i="5" a="1"/>
  <c r="BB475" i="5" s="1"/>
  <c r="BB476" i="5" a="1"/>
  <c r="BB476" i="5" s="1"/>
  <c r="BB477" i="5" a="1"/>
  <c r="BB477" i="5" s="1"/>
  <c r="BB478" i="5" a="1"/>
  <c r="BB478" i="5" s="1"/>
  <c r="BB479" i="5" a="1"/>
  <c r="BB479" i="5" s="1"/>
  <c r="BB480" i="5" a="1"/>
  <c r="BB480" i="5" s="1"/>
  <c r="BB481" i="5" a="1"/>
  <c r="BB481" i="5" s="1"/>
  <c r="BB482" i="5" a="1"/>
  <c r="BB482" i="5" s="1"/>
  <c r="BB483" i="5" a="1"/>
  <c r="BB483" i="5" s="1"/>
  <c r="BB484" i="5" a="1"/>
  <c r="BB484" i="5" s="1"/>
  <c r="BB485" i="5" a="1"/>
  <c r="BB485" i="5" s="1"/>
  <c r="BB486" i="5" a="1"/>
  <c r="BB486" i="5" s="1"/>
  <c r="BB487" i="5" a="1"/>
  <c r="BB487" i="5" s="1"/>
  <c r="BB488" i="5" a="1"/>
  <c r="BB488" i="5" s="1"/>
  <c r="BB489" i="5" a="1"/>
  <c r="BB489" i="5" s="1"/>
  <c r="BB490" i="5" a="1"/>
  <c r="BB490" i="5" s="1"/>
  <c r="BB491" i="5" a="1"/>
  <c r="BB491" i="5" s="1"/>
  <c r="BB492" i="5" a="1"/>
  <c r="BB492" i="5" s="1"/>
  <c r="BB493" i="5" a="1"/>
  <c r="BB493" i="5" s="1"/>
  <c r="BB494" i="5" a="1"/>
  <c r="BB494" i="5" s="1"/>
  <c r="BB495" i="5" a="1"/>
  <c r="BB495" i="5" s="1"/>
  <c r="BB496" i="5" a="1"/>
  <c r="BB496" i="5" s="1"/>
  <c r="BB497" i="5" a="1"/>
  <c r="BB497" i="5" s="1"/>
  <c r="BB498" i="5" a="1"/>
  <c r="BB498" i="5" s="1"/>
  <c r="BB499" i="5" a="1"/>
  <c r="BB499" i="5" s="1"/>
  <c r="BB500" i="5" a="1"/>
  <c r="BB500" i="5" s="1"/>
  <c r="BB501" i="5" a="1"/>
  <c r="BB501" i="5" s="1"/>
  <c r="BB502" i="5" a="1"/>
  <c r="BB502" i="5" s="1"/>
  <c r="BB503" i="5" a="1"/>
  <c r="BB503" i="5" s="1"/>
  <c r="BB504" i="5" a="1"/>
  <c r="BB504" i="5" s="1"/>
  <c r="BB505" i="5" a="1"/>
  <c r="BB505" i="5" s="1"/>
  <c r="BB6" i="5" a="1"/>
  <c r="BB6" i="5" s="1"/>
  <c r="CP6" i="5" s="1" a="1"/>
  <c r="CP6" i="5" s="1"/>
  <c r="AX8" i="5" a="1"/>
  <c r="AX8" i="5" s="1"/>
  <c r="CV8" i="5" s="1"/>
  <c r="AX9" i="5" a="1"/>
  <c r="AX9" i="5" s="1"/>
  <c r="CT9" i="5" s="1"/>
  <c r="AX10" i="5" a="1"/>
  <c r="AX10" i="5" s="1"/>
  <c r="CZ10" i="5" s="1"/>
  <c r="AX11" i="5" a="1"/>
  <c r="AX11" i="5" s="1"/>
  <c r="AX12" i="5" a="1"/>
  <c r="AX12" i="5" s="1"/>
  <c r="CS12" i="5" s="1"/>
  <c r="AX13" i="5" a="1"/>
  <c r="AX13" i="5" s="1"/>
  <c r="CY13" i="5" s="1"/>
  <c r="AX14" i="5" a="1"/>
  <c r="AX14" i="5" s="1"/>
  <c r="AX15" i="5" a="1"/>
  <c r="AX15" i="5" s="1"/>
  <c r="CV15" i="5" s="1"/>
  <c r="AX16" i="5" a="1"/>
  <c r="AX16" i="5" s="1"/>
  <c r="CU16" i="5" s="1"/>
  <c r="AX17" i="5" a="1"/>
  <c r="AX17" i="5" s="1"/>
  <c r="CT17" i="5" s="1"/>
  <c r="AX18" i="5" a="1"/>
  <c r="AX18" i="5" s="1"/>
  <c r="CT18" i="5" s="1"/>
  <c r="AX19" i="5" a="1"/>
  <c r="AX19" i="5" s="1"/>
  <c r="CY19" i="5" s="1"/>
  <c r="AX20" i="5" a="1"/>
  <c r="AX20" i="5" s="1"/>
  <c r="CY20" i="5" s="1"/>
  <c r="AX21" i="5" a="1"/>
  <c r="AX21" i="5" s="1"/>
  <c r="CX21" i="5" s="1"/>
  <c r="AX22" i="5" a="1"/>
  <c r="AX22" i="5" s="1"/>
  <c r="CU22" i="5" s="1"/>
  <c r="AX23" i="5" a="1"/>
  <c r="AX23" i="5" s="1"/>
  <c r="AX24" i="5" a="1"/>
  <c r="AX24" i="5" s="1"/>
  <c r="AX25" i="5" a="1"/>
  <c r="AX25" i="5" s="1"/>
  <c r="DA25" i="5" s="1"/>
  <c r="AX26" i="5" a="1"/>
  <c r="AX26" i="5" s="1"/>
  <c r="CZ26" i="5" s="1"/>
  <c r="AX27" i="5" a="1"/>
  <c r="AX27" i="5" s="1"/>
  <c r="AX28" i="5" a="1"/>
  <c r="AX28" i="5" s="1"/>
  <c r="CT28" i="5" s="1"/>
  <c r="AX29" i="5" a="1"/>
  <c r="AX29" i="5" s="1"/>
  <c r="CX29" i="5" s="1"/>
  <c r="AX30" i="5" a="1"/>
  <c r="AX30" i="5" s="1"/>
  <c r="DA30" i="5" s="1"/>
  <c r="AX31" i="5" a="1"/>
  <c r="AX31" i="5" s="1"/>
  <c r="CZ31" i="5" s="1"/>
  <c r="AX32" i="5" a="1"/>
  <c r="AX32" i="5" s="1"/>
  <c r="DA32" i="5" s="1"/>
  <c r="AX33" i="5" a="1"/>
  <c r="AX33" i="5" s="1"/>
  <c r="DA33" i="5" s="1"/>
  <c r="AX34" i="5" a="1"/>
  <c r="AX34" i="5" s="1"/>
  <c r="AX35" i="5" a="1"/>
  <c r="AX35" i="5" s="1"/>
  <c r="AX36" i="5" a="1"/>
  <c r="AX36" i="5" s="1"/>
  <c r="DB36" i="5" s="1"/>
  <c r="AX37" i="5" a="1"/>
  <c r="AX37" i="5" s="1"/>
  <c r="AX38" i="5" a="1"/>
  <c r="AX38" i="5" s="1"/>
  <c r="AX39" i="5" a="1"/>
  <c r="AX39" i="5" s="1"/>
  <c r="CW39" i="5" s="1"/>
  <c r="AX40" i="5" a="1"/>
  <c r="AX40" i="5" s="1"/>
  <c r="DB40" i="5" s="1"/>
  <c r="AX41" i="5" a="1"/>
  <c r="AX41" i="5" s="1"/>
  <c r="DA41" i="5" s="1"/>
  <c r="AX42" i="5" a="1"/>
  <c r="AX42" i="5" s="1"/>
  <c r="CT42" i="5" s="1"/>
  <c r="AX43" i="5" a="1"/>
  <c r="AX43" i="5" s="1"/>
  <c r="CU43" i="5" s="1"/>
  <c r="AX44" i="5" a="1"/>
  <c r="AX44" i="5" s="1"/>
  <c r="CV44" i="5" s="1"/>
  <c r="AX45" i="5" a="1"/>
  <c r="AX45" i="5" s="1"/>
  <c r="DB45" i="5" s="1"/>
  <c r="AX46" i="5" a="1"/>
  <c r="AX46" i="5" s="1"/>
  <c r="CZ46" i="5" s="1"/>
  <c r="AX47" i="5" a="1"/>
  <c r="AX47" i="5" s="1"/>
  <c r="AX48" i="5" a="1"/>
  <c r="AX48" i="5" s="1"/>
  <c r="AX49" i="5" a="1"/>
  <c r="AX49" i="5" s="1"/>
  <c r="AX50" i="5" a="1"/>
  <c r="AX50" i="5" s="1"/>
  <c r="CZ50" i="5" s="1"/>
  <c r="AX51" i="5" a="1"/>
  <c r="AX51" i="5" s="1"/>
  <c r="CY51" i="5" s="1"/>
  <c r="AX52" i="5" a="1"/>
  <c r="AX52" i="5" s="1"/>
  <c r="CY52" i="5" s="1"/>
  <c r="AX53" i="5" a="1"/>
  <c r="AX53" i="5" s="1"/>
  <c r="CZ53" i="5" s="1"/>
  <c r="AX54" i="5" a="1"/>
  <c r="AX54" i="5" s="1"/>
  <c r="CX54" i="5" s="1"/>
  <c r="AX55" i="5" a="1"/>
  <c r="AX55" i="5" s="1"/>
  <c r="DA55" i="5" s="1"/>
  <c r="AX56" i="5" a="1"/>
  <c r="AX56" i="5" s="1"/>
  <c r="CU56" i="5" s="1"/>
  <c r="AX57" i="5" a="1"/>
  <c r="AX57" i="5" s="1"/>
  <c r="CU57" i="5" s="1"/>
  <c r="AX58" i="5" a="1"/>
  <c r="AX58" i="5" s="1"/>
  <c r="CT58" i="5" s="1"/>
  <c r="AX59" i="5" a="1"/>
  <c r="AX59" i="5" s="1"/>
  <c r="DA59" i="5" s="1"/>
  <c r="AX60" i="5" a="1"/>
  <c r="AX60" i="5" s="1"/>
  <c r="DA60" i="5" s="1"/>
  <c r="AX61" i="5" a="1"/>
  <c r="AX61" i="5" s="1"/>
  <c r="DA61" i="5" s="1"/>
  <c r="AX62" i="5" a="1"/>
  <c r="AX62" i="5" s="1"/>
  <c r="AX63" i="5" a="1"/>
  <c r="AX63" i="5" s="1"/>
  <c r="CS63" i="5" s="1"/>
  <c r="AX64" i="5" a="1"/>
  <c r="AX64" i="5" s="1"/>
  <c r="CW64" i="5" s="1"/>
  <c r="AX65" i="5" a="1"/>
  <c r="AX65" i="5" s="1"/>
  <c r="CX65" i="5" s="1"/>
  <c r="AX66" i="5" a="1"/>
  <c r="AX66" i="5" s="1"/>
  <c r="DB66" i="5" s="1"/>
  <c r="AX67" i="5" a="1"/>
  <c r="AX67" i="5" s="1"/>
  <c r="CX67" i="5" s="1"/>
  <c r="AX68" i="5" a="1"/>
  <c r="AX68" i="5" s="1"/>
  <c r="AX69" i="5" a="1"/>
  <c r="AX69" i="5" s="1"/>
  <c r="AX70" i="5" a="1"/>
  <c r="AX70" i="5" s="1"/>
  <c r="AX71" i="5" a="1"/>
  <c r="AX71" i="5" s="1"/>
  <c r="CW71" i="5" s="1"/>
  <c r="AX72" i="5" a="1"/>
  <c r="AX72" i="5" s="1"/>
  <c r="AX73" i="5" a="1"/>
  <c r="AX73" i="5" s="1"/>
  <c r="CX73" i="5" s="1"/>
  <c r="AX74" i="5" a="1"/>
  <c r="AX74" i="5" s="1"/>
  <c r="DA74" i="5" s="1"/>
  <c r="AX75" i="5" a="1"/>
  <c r="AX75" i="5" s="1"/>
  <c r="CY75" i="5" s="1"/>
  <c r="AX76" i="5" a="1"/>
  <c r="AX76" i="5" s="1"/>
  <c r="CU76" i="5" s="1"/>
  <c r="AX77" i="5" a="1"/>
  <c r="AX77" i="5" s="1"/>
  <c r="DB77" i="5" s="1"/>
  <c r="AX78" i="5" a="1"/>
  <c r="AX78" i="5" s="1"/>
  <c r="CZ78" i="5" s="1"/>
  <c r="AX79" i="5" a="1"/>
  <c r="AX79" i="5" s="1"/>
  <c r="CX79" i="5" s="1"/>
  <c r="AX80" i="5" a="1"/>
  <c r="AX80" i="5" s="1"/>
  <c r="CY80" i="5" s="1"/>
  <c r="AX81" i="5" a="1"/>
  <c r="AX81" i="5" s="1"/>
  <c r="DB81" i="5" s="1"/>
  <c r="AX82" i="5" a="1"/>
  <c r="AX82" i="5" s="1"/>
  <c r="CY82" i="5" s="1"/>
  <c r="AX83" i="5" a="1"/>
  <c r="AX83" i="5" s="1"/>
  <c r="DB83" i="5" s="1"/>
  <c r="AX84" i="5" a="1"/>
  <c r="AX84" i="5" s="1"/>
  <c r="CU84" i="5" s="1"/>
  <c r="AX85" i="5" a="1"/>
  <c r="AX85" i="5" s="1"/>
  <c r="CT85" i="5" s="1"/>
  <c r="AX86" i="5" a="1"/>
  <c r="AX86" i="5" s="1"/>
  <c r="DB86" i="5" s="1"/>
  <c r="AX87" i="5" a="1"/>
  <c r="AX87" i="5" s="1"/>
  <c r="DB87" i="5" s="1"/>
  <c r="AX88" i="5" a="1"/>
  <c r="AX88" i="5" s="1"/>
  <c r="CT88" i="5" s="1"/>
  <c r="AX89" i="5" a="1"/>
  <c r="AX89" i="5" s="1"/>
  <c r="DB89" i="5" s="1"/>
  <c r="AX90" i="5" a="1"/>
  <c r="AX90" i="5" s="1"/>
  <c r="DB90" i="5" s="1"/>
  <c r="AX91" i="5" a="1"/>
  <c r="AX91" i="5" s="1"/>
  <c r="DB91" i="5" s="1"/>
  <c r="AX92" i="5" a="1"/>
  <c r="AX92" i="5" s="1"/>
  <c r="CZ92" i="5" s="1"/>
  <c r="AX93" i="5" a="1"/>
  <c r="AX93" i="5" s="1"/>
  <c r="DB93" i="5" s="1"/>
  <c r="AX94" i="5" a="1"/>
  <c r="AX94" i="5" s="1"/>
  <c r="AX95" i="5" a="1"/>
  <c r="AX95" i="5" s="1"/>
  <c r="AX96" i="5" a="1"/>
  <c r="AX96" i="5" s="1"/>
  <c r="AX97" i="5" a="1"/>
  <c r="AX97" i="5" s="1"/>
  <c r="CU97" i="5" s="1"/>
  <c r="AX98" i="5" a="1"/>
  <c r="AX98" i="5" s="1"/>
  <c r="CW98" i="5" s="1"/>
  <c r="AX99" i="5" a="1"/>
  <c r="AX99" i="5" s="1"/>
  <c r="CZ99" i="5" s="1"/>
  <c r="AX100" i="5" a="1"/>
  <c r="AX100" i="5" s="1"/>
  <c r="CT100" i="5" s="1"/>
  <c r="AX101" i="5" a="1"/>
  <c r="AX101" i="5" s="1"/>
  <c r="DB101" i="5" s="1"/>
  <c r="AX102" i="5" a="1"/>
  <c r="AX102" i="5" s="1"/>
  <c r="CS102" i="5" s="1"/>
  <c r="AX103" i="5" a="1"/>
  <c r="AX103" i="5" s="1"/>
  <c r="CU103" i="5" s="1"/>
  <c r="AX104" i="5" a="1"/>
  <c r="AX104" i="5" s="1"/>
  <c r="AX105" i="5" a="1"/>
  <c r="AX105" i="5" s="1"/>
  <c r="CZ105" i="5" s="1"/>
  <c r="AX106" i="5" a="1"/>
  <c r="AX106" i="5" s="1"/>
  <c r="AX107" i="5" a="1"/>
  <c r="AX107" i="5" s="1"/>
  <c r="AX108" i="5" a="1"/>
  <c r="AX108" i="5" s="1"/>
  <c r="AX109" i="5" a="1"/>
  <c r="AX109" i="5" s="1"/>
  <c r="CU109" i="5" s="1"/>
  <c r="AX110" i="5" a="1"/>
  <c r="AX110" i="5" s="1"/>
  <c r="CT110" i="5" s="1"/>
  <c r="AX111" i="5" a="1"/>
  <c r="AX111" i="5" s="1"/>
  <c r="DA111" i="5" s="1"/>
  <c r="AX112" i="5" a="1"/>
  <c r="AX112" i="5" s="1"/>
  <c r="CT112" i="5" s="1"/>
  <c r="AX113" i="5" a="1"/>
  <c r="AX113" i="5" s="1"/>
  <c r="CT113" i="5" s="1"/>
  <c r="AX114" i="5" a="1"/>
  <c r="AX114" i="5" s="1"/>
  <c r="CS114" i="5" s="1"/>
  <c r="AX115" i="5" a="1"/>
  <c r="AX115" i="5" s="1"/>
  <c r="CW115" i="5" s="1"/>
  <c r="AX116" i="5" a="1"/>
  <c r="AX116" i="5" s="1"/>
  <c r="DA116" i="5" s="1"/>
  <c r="AX117" i="5" a="1"/>
  <c r="AX117" i="5" s="1"/>
  <c r="CU117" i="5" s="1"/>
  <c r="AX118" i="5" a="1"/>
  <c r="AX118" i="5" s="1"/>
  <c r="AX119" i="5" a="1"/>
  <c r="AX119" i="5" s="1"/>
  <c r="AX120" i="5" a="1"/>
  <c r="AX120" i="5" s="1"/>
  <c r="CS120" i="5" s="1"/>
  <c r="AX121" i="5" a="1"/>
  <c r="AX121" i="5" s="1"/>
  <c r="AX122" i="5" a="1"/>
  <c r="AX122" i="5" s="1"/>
  <c r="CZ122" i="5" s="1"/>
  <c r="AX123" i="5" a="1"/>
  <c r="AX123" i="5" s="1"/>
  <c r="CY123" i="5" s="1"/>
  <c r="AX124" i="5" a="1"/>
  <c r="AX124" i="5" s="1"/>
  <c r="CZ124" i="5" s="1"/>
  <c r="AX125" i="5" a="1"/>
  <c r="AX125" i="5" s="1"/>
  <c r="CT125" i="5" s="1"/>
  <c r="AX126" i="5" a="1"/>
  <c r="AX126" i="5" s="1"/>
  <c r="AX127" i="5" a="1"/>
  <c r="AX127" i="5" s="1"/>
  <c r="DA127" i="5" s="1"/>
  <c r="AX128" i="5" a="1"/>
  <c r="AX128" i="5" s="1"/>
  <c r="AX129" i="5" a="1"/>
  <c r="AX129" i="5" s="1"/>
  <c r="AX130" i="5" a="1"/>
  <c r="AX130" i="5" s="1"/>
  <c r="AX131" i="5" a="1"/>
  <c r="AX131" i="5" s="1"/>
  <c r="DA131" i="5" s="1"/>
  <c r="AX132" i="5" a="1"/>
  <c r="AX132" i="5" s="1"/>
  <c r="CS132" i="5" s="1"/>
  <c r="AX133" i="5" a="1"/>
  <c r="AX133" i="5" s="1"/>
  <c r="CZ133" i="5" s="1"/>
  <c r="AX134" i="5" a="1"/>
  <c r="AX134" i="5" s="1"/>
  <c r="DB134" i="5" s="1"/>
  <c r="AX135" i="5" a="1"/>
  <c r="AX135" i="5" s="1"/>
  <c r="DB135" i="5" s="1"/>
  <c r="AX136" i="5" a="1"/>
  <c r="AX136" i="5" s="1"/>
  <c r="CW136" i="5" s="1"/>
  <c r="AX137" i="5" a="1"/>
  <c r="AX137" i="5" s="1"/>
  <c r="DB137" i="5" s="1"/>
  <c r="AX138" i="5" a="1"/>
  <c r="AX138" i="5" s="1"/>
  <c r="AX139" i="5" a="1"/>
  <c r="AX139" i="5" s="1"/>
  <c r="CX139" i="5" s="1"/>
  <c r="AX140" i="5" a="1"/>
  <c r="AX140" i="5" s="1"/>
  <c r="AX141" i="5" a="1"/>
  <c r="AX141" i="5" s="1"/>
  <c r="AX142" i="5" a="1"/>
  <c r="AX142" i="5" s="1"/>
  <c r="AX143" i="5" a="1"/>
  <c r="AX143" i="5" s="1"/>
  <c r="AX144" i="5" a="1"/>
  <c r="AX144" i="5" s="1"/>
  <c r="AX145" i="5" a="1"/>
  <c r="AX145" i="5" s="1"/>
  <c r="CZ145" i="5" s="1"/>
  <c r="AX146" i="5" a="1"/>
  <c r="AX146" i="5" s="1"/>
  <c r="DB146" i="5" s="1"/>
  <c r="AX147" i="5" a="1"/>
  <c r="AX147" i="5" s="1"/>
  <c r="DB147" i="5" s="1"/>
  <c r="AX148" i="5" a="1"/>
  <c r="AX148" i="5" s="1"/>
  <c r="CZ148" i="5" s="1"/>
  <c r="AX149" i="5" a="1"/>
  <c r="AX149" i="5" s="1"/>
  <c r="AX150" i="5" a="1"/>
  <c r="AX150" i="5" s="1"/>
  <c r="CT150" i="5" s="1"/>
  <c r="AX151" i="5" a="1"/>
  <c r="AX151" i="5" s="1"/>
  <c r="DB151" i="5" s="1"/>
  <c r="AX152" i="5" a="1"/>
  <c r="AX152" i="5" s="1"/>
  <c r="DA152" i="5" s="1"/>
  <c r="AX153" i="5" a="1"/>
  <c r="AX153" i="5" s="1"/>
  <c r="CX153" i="5" s="1"/>
  <c r="AX154" i="5" a="1"/>
  <c r="AX154" i="5" s="1"/>
  <c r="AX155" i="5" a="1"/>
  <c r="AX155" i="5" s="1"/>
  <c r="AX156" i="5" a="1"/>
  <c r="AX156" i="5" s="1"/>
  <c r="CU156" i="5" s="1"/>
  <c r="AX157" i="5" a="1"/>
  <c r="AX157" i="5" s="1"/>
  <c r="AX158" i="5" a="1"/>
  <c r="AX158" i="5" s="1"/>
  <c r="AX159" i="5" a="1"/>
  <c r="AX159" i="5" s="1"/>
  <c r="CS159" i="5" s="1"/>
  <c r="AX160" i="5" a="1"/>
  <c r="AX160" i="5" s="1"/>
  <c r="AX161" i="5" a="1"/>
  <c r="AX161" i="5" s="1"/>
  <c r="CY161" i="5" s="1"/>
  <c r="AX162" i="5" a="1"/>
  <c r="AX162" i="5" s="1"/>
  <c r="AX163" i="5" a="1"/>
  <c r="AX163" i="5" s="1"/>
  <c r="AX164" i="5" a="1"/>
  <c r="AX164" i="5" s="1"/>
  <c r="AX165" i="5" a="1"/>
  <c r="AX165" i="5" s="1"/>
  <c r="AX166" i="5" a="1"/>
  <c r="AX166" i="5" s="1"/>
  <c r="DB166" i="5" s="1"/>
  <c r="AX167" i="5" a="1"/>
  <c r="AX167" i="5" s="1"/>
  <c r="AX168" i="5" a="1"/>
  <c r="AX168" i="5" s="1"/>
  <c r="CY168" i="5" s="1"/>
  <c r="AX169" i="5" a="1"/>
  <c r="AX169" i="5" s="1"/>
  <c r="AX170" i="5" a="1"/>
  <c r="AX170" i="5" s="1"/>
  <c r="DA170" i="5" s="1"/>
  <c r="AX171" i="5" a="1"/>
  <c r="AX171" i="5" s="1"/>
  <c r="CU171" i="5" s="1"/>
  <c r="AX172" i="5" a="1"/>
  <c r="AX172" i="5" s="1"/>
  <c r="CV172" i="5" s="1"/>
  <c r="AX173" i="5" a="1"/>
  <c r="AX173" i="5" s="1"/>
  <c r="CV173" i="5" s="1"/>
  <c r="AX174" i="5" a="1"/>
  <c r="AX174" i="5" s="1"/>
  <c r="CZ174" i="5" s="1"/>
  <c r="AX175" i="5" a="1"/>
  <c r="AX175" i="5" s="1"/>
  <c r="CT175" i="5" s="1"/>
  <c r="AX176" i="5" a="1"/>
  <c r="AX176" i="5" s="1"/>
  <c r="DB176" i="5" s="1"/>
  <c r="AX177" i="5" a="1"/>
  <c r="AX177" i="5" s="1"/>
  <c r="AX178" i="5" a="1"/>
  <c r="AX178" i="5" s="1"/>
  <c r="AX179" i="5" a="1"/>
  <c r="AX179" i="5" s="1"/>
  <c r="AX180" i="5" a="1"/>
  <c r="AX180" i="5" s="1"/>
  <c r="AX181" i="5" a="1"/>
  <c r="AX181" i="5" s="1"/>
  <c r="AX182" i="5" a="1"/>
  <c r="AX182" i="5" s="1"/>
  <c r="DB182" i="5" s="1"/>
  <c r="AX183" i="5" a="1"/>
  <c r="AX183" i="5" s="1"/>
  <c r="AX184" i="5" a="1"/>
  <c r="AX184" i="5" s="1"/>
  <c r="AX185" i="5" a="1"/>
  <c r="AX185" i="5" s="1"/>
  <c r="CX185" i="5" s="1"/>
  <c r="AX186" i="5" a="1"/>
  <c r="AX186" i="5" s="1"/>
  <c r="CU186" i="5" s="1"/>
  <c r="AX187" i="5" a="1"/>
  <c r="AX187" i="5" s="1"/>
  <c r="AX188" i="5" a="1"/>
  <c r="AX188" i="5" s="1"/>
  <c r="AX189" i="5" a="1"/>
  <c r="AX189" i="5" s="1"/>
  <c r="CS189" i="5" s="1"/>
  <c r="AX190" i="5" a="1"/>
  <c r="AX190" i="5" s="1"/>
  <c r="AX191" i="5" a="1"/>
  <c r="AX191" i="5" s="1"/>
  <c r="AX192" i="5" a="1"/>
  <c r="AX192" i="5" s="1"/>
  <c r="AX193" i="5" a="1"/>
  <c r="AX193" i="5" s="1"/>
  <c r="CV193" i="5" s="1"/>
  <c r="AX194" i="5" a="1"/>
  <c r="AX194" i="5" s="1"/>
  <c r="CX194" i="5" s="1"/>
  <c r="AX195" i="5" a="1"/>
  <c r="AX195" i="5" s="1"/>
  <c r="CX195" i="5" s="1"/>
  <c r="AX196" i="5" a="1"/>
  <c r="AX196" i="5" s="1"/>
  <c r="CZ196" i="5" s="1"/>
  <c r="AX197" i="5" a="1"/>
  <c r="AX197" i="5" s="1"/>
  <c r="AX198" i="5" a="1"/>
  <c r="AX198" i="5" s="1"/>
  <c r="CY198" i="5" s="1"/>
  <c r="AX199" i="5" a="1"/>
  <c r="AX199" i="5" s="1"/>
  <c r="CV199" i="5" s="1"/>
  <c r="AX200" i="5" a="1"/>
  <c r="AX200" i="5" s="1"/>
  <c r="AX201" i="5" a="1"/>
  <c r="AX201" i="5" s="1"/>
  <c r="AX202" i="5" a="1"/>
  <c r="AX202" i="5" s="1"/>
  <c r="AX203" i="5" a="1"/>
  <c r="AX203" i="5" s="1"/>
  <c r="CY203" i="5" s="1"/>
  <c r="AX204" i="5" a="1"/>
  <c r="AX204" i="5" s="1"/>
  <c r="AX205" i="5" a="1"/>
  <c r="AX205" i="5" s="1"/>
  <c r="AX206" i="5" a="1"/>
  <c r="AX206" i="5" s="1"/>
  <c r="AX207" i="5" a="1"/>
  <c r="AX207" i="5" s="1"/>
  <c r="DB207" i="5" s="1"/>
  <c r="AX208" i="5" a="1"/>
  <c r="AX208" i="5" s="1"/>
  <c r="AX209" i="5" a="1"/>
  <c r="AX209" i="5" s="1"/>
  <c r="DB209" i="5" s="1"/>
  <c r="AX210" i="5" a="1"/>
  <c r="AX210" i="5" s="1"/>
  <c r="AX211" i="5" a="1"/>
  <c r="AX211" i="5" s="1"/>
  <c r="AX212" i="5" a="1"/>
  <c r="AX212" i="5" s="1"/>
  <c r="AX213" i="5" a="1"/>
  <c r="AX213" i="5" s="1"/>
  <c r="CV213" i="5" s="1"/>
  <c r="AX214" i="5" a="1"/>
  <c r="AX214" i="5" s="1"/>
  <c r="AX215" i="5" a="1"/>
  <c r="AX215" i="5" s="1"/>
  <c r="AX216" i="5" a="1"/>
  <c r="AX216" i="5" s="1"/>
  <c r="CX216" i="5" s="1"/>
  <c r="AX217" i="5" a="1"/>
  <c r="AX217" i="5" s="1"/>
  <c r="CZ217" i="5" s="1"/>
  <c r="AX218" i="5" a="1"/>
  <c r="AX218" i="5" s="1"/>
  <c r="AX219" i="5" a="1"/>
  <c r="AX219" i="5" s="1"/>
  <c r="CY219" i="5" s="1"/>
  <c r="AX220" i="5" a="1"/>
  <c r="AX220" i="5" s="1"/>
  <c r="AX221" i="5" a="1"/>
  <c r="AX221" i="5" s="1"/>
  <c r="CV221" i="5" s="1"/>
  <c r="AX222" i="5" a="1"/>
  <c r="AX222" i="5" s="1"/>
  <c r="AX223" i="5" a="1"/>
  <c r="AX223" i="5" s="1"/>
  <c r="AX224" i="5" a="1"/>
  <c r="AX224" i="5" s="1"/>
  <c r="AX225" i="5" a="1"/>
  <c r="AX225" i="5" s="1"/>
  <c r="AX226" i="5" a="1"/>
  <c r="AX226" i="5" s="1"/>
  <c r="CW226" i="5" s="1"/>
  <c r="AX227" i="5" a="1"/>
  <c r="AX227" i="5" s="1"/>
  <c r="AX228" i="5" a="1"/>
  <c r="AX228" i="5" s="1"/>
  <c r="AX229" i="5" a="1"/>
  <c r="AX229" i="5" s="1"/>
  <c r="DB229" i="5" s="1"/>
  <c r="AX230" i="5" a="1"/>
  <c r="AX230" i="5" s="1"/>
  <c r="CS230" i="5" s="1"/>
  <c r="AX231" i="5" a="1"/>
  <c r="AX231" i="5" s="1"/>
  <c r="DA231" i="5" s="1"/>
  <c r="AX232" i="5" a="1"/>
  <c r="AX232" i="5" s="1"/>
  <c r="AX233" i="5" a="1"/>
  <c r="AX233" i="5" s="1"/>
  <c r="CT233" i="5" s="1"/>
  <c r="AX234" i="5" a="1"/>
  <c r="AX234" i="5" s="1"/>
  <c r="AX235" i="5" a="1"/>
  <c r="AX235" i="5" s="1"/>
  <c r="AX236" i="5" a="1"/>
  <c r="AX236" i="5" s="1"/>
  <c r="CU236" i="5" s="1"/>
  <c r="AX237" i="5" a="1"/>
  <c r="AX237" i="5" s="1"/>
  <c r="AX238" i="5" a="1"/>
  <c r="AX238" i="5" s="1"/>
  <c r="CX238" i="5" s="1"/>
  <c r="AX239" i="5" a="1"/>
  <c r="AX239" i="5" s="1"/>
  <c r="DB239" i="5" s="1"/>
  <c r="AX240" i="5" a="1"/>
  <c r="AX240" i="5" s="1"/>
  <c r="AX241" i="5" a="1"/>
  <c r="AX241" i="5" s="1"/>
  <c r="DB241" i="5" s="1"/>
  <c r="AX242" i="5" a="1"/>
  <c r="AX242" i="5" s="1"/>
  <c r="AX243" i="5" a="1"/>
  <c r="AX243" i="5" s="1"/>
  <c r="AX244" i="5" a="1"/>
  <c r="AX244" i="5" s="1"/>
  <c r="DA244" i="5" s="1"/>
  <c r="AX245" i="5" a="1"/>
  <c r="AX245" i="5" s="1"/>
  <c r="AX246" i="5" a="1"/>
  <c r="AX246" i="5" s="1"/>
  <c r="AX247" i="5" a="1"/>
  <c r="AX247" i="5" s="1"/>
  <c r="CX247" i="5" s="1"/>
  <c r="AX248" i="5" a="1"/>
  <c r="AX248" i="5" s="1"/>
  <c r="DB248" i="5" s="1"/>
  <c r="AX249" i="5" a="1"/>
  <c r="AX249" i="5" s="1"/>
  <c r="AX250" i="5" a="1"/>
  <c r="AX250" i="5" s="1"/>
  <c r="AX251" i="5" a="1"/>
  <c r="AX251" i="5" s="1"/>
  <c r="DB251" i="5" s="1"/>
  <c r="AX252" i="5" a="1"/>
  <c r="AX252" i="5" s="1"/>
  <c r="AX253" i="5" a="1"/>
  <c r="AX253" i="5" s="1"/>
  <c r="CT253" i="5" s="1"/>
  <c r="AX254" i="5" a="1"/>
  <c r="AX254" i="5" s="1"/>
  <c r="DB254" i="5" s="1"/>
  <c r="AX255" i="5" a="1"/>
  <c r="AX255" i="5" s="1"/>
  <c r="CY255" i="5" s="1"/>
  <c r="AX256" i="5" a="1"/>
  <c r="AX256" i="5" s="1"/>
  <c r="DB256" i="5" s="1"/>
  <c r="AX257" i="5" a="1"/>
  <c r="AX257" i="5" s="1"/>
  <c r="CX257" i="5" s="1"/>
  <c r="AX258" i="5" a="1"/>
  <c r="AX258" i="5" s="1"/>
  <c r="DA258" i="5" s="1"/>
  <c r="AX259" i="5" a="1"/>
  <c r="AX259" i="5" s="1"/>
  <c r="AX260" i="5" a="1"/>
  <c r="AX260" i="5" s="1"/>
  <c r="AX261" i="5" a="1"/>
  <c r="AX261" i="5" s="1"/>
  <c r="CS261" i="5" s="1"/>
  <c r="AX262" i="5" a="1"/>
  <c r="AX262" i="5" s="1"/>
  <c r="CS262" i="5" s="1"/>
  <c r="AX263" i="5" a="1"/>
  <c r="AX263" i="5" s="1"/>
  <c r="AX264" i="5" a="1"/>
  <c r="AX264" i="5" s="1"/>
  <c r="CT264" i="5" s="1"/>
  <c r="AX265" i="5" a="1"/>
  <c r="AX265" i="5" s="1"/>
  <c r="AX266" i="5" a="1"/>
  <c r="AX266" i="5" s="1"/>
  <c r="AX267" i="5" a="1"/>
  <c r="AX267" i="5" s="1"/>
  <c r="AX268" i="5" a="1"/>
  <c r="AX268" i="5" s="1"/>
  <c r="CS268" i="5" s="1"/>
  <c r="AX269" i="5" a="1"/>
  <c r="AX269" i="5" s="1"/>
  <c r="DA269" i="5" s="1"/>
  <c r="AX270" i="5" a="1"/>
  <c r="AX270" i="5" s="1"/>
  <c r="CU270" i="5" s="1"/>
  <c r="AX271" i="5" a="1"/>
  <c r="AX271" i="5" s="1"/>
  <c r="AX272" i="5" a="1"/>
  <c r="AX272" i="5" s="1"/>
  <c r="AX273" i="5" a="1"/>
  <c r="AX273" i="5" s="1"/>
  <c r="CX273" i="5" s="1"/>
  <c r="AX274" i="5" a="1"/>
  <c r="AX274" i="5" s="1"/>
  <c r="AX275" i="5" a="1"/>
  <c r="AX275" i="5" s="1"/>
  <c r="AX276" i="5" a="1"/>
  <c r="AX276" i="5" s="1"/>
  <c r="CY276" i="5" s="1"/>
  <c r="AX277" i="5" a="1"/>
  <c r="AX277" i="5" s="1"/>
  <c r="AX278" i="5" a="1"/>
  <c r="AX278" i="5" s="1"/>
  <c r="AX279" i="5" a="1"/>
  <c r="AX279" i="5" s="1"/>
  <c r="CU279" i="5" s="1"/>
  <c r="AX280" i="5" a="1"/>
  <c r="AX280" i="5" s="1"/>
  <c r="AX281" i="5" a="1"/>
  <c r="AX281" i="5" s="1"/>
  <c r="CT281" i="5" s="1"/>
  <c r="AX282" i="5" a="1"/>
  <c r="AX282" i="5" s="1"/>
  <c r="AX283" i="5" a="1"/>
  <c r="AX283" i="5" s="1"/>
  <c r="AX284" i="5" a="1"/>
  <c r="AX284" i="5" s="1"/>
  <c r="DB284" i="5" s="1"/>
  <c r="AX285" i="5" a="1"/>
  <c r="AX285" i="5" s="1"/>
  <c r="AX286" i="5" a="1"/>
  <c r="AX286" i="5" s="1"/>
  <c r="DB286" i="5" s="1"/>
  <c r="AX287" i="5" a="1"/>
  <c r="AX287" i="5" s="1"/>
  <c r="AX288" i="5" a="1"/>
  <c r="AX288" i="5" s="1"/>
  <c r="CX288" i="5" s="1"/>
  <c r="AX289" i="5" a="1"/>
  <c r="AX289" i="5" s="1"/>
  <c r="CU289" i="5" s="1"/>
  <c r="AX290" i="5" a="1"/>
  <c r="AX290" i="5" s="1"/>
  <c r="AX291" i="5" a="1"/>
  <c r="AX291" i="5" s="1"/>
  <c r="AX292" i="5" a="1"/>
  <c r="AX292" i="5" s="1"/>
  <c r="CS292" i="5" s="1"/>
  <c r="AX293" i="5" a="1"/>
  <c r="AX293" i="5" s="1"/>
  <c r="AX294" i="5" a="1"/>
  <c r="AX294" i="5" s="1"/>
  <c r="CY294" i="5" s="1"/>
  <c r="AX295" i="5" a="1"/>
  <c r="AX295" i="5" s="1"/>
  <c r="CU295" i="5" s="1"/>
  <c r="AX296" i="5" a="1"/>
  <c r="AX296" i="5" s="1"/>
  <c r="DB296" i="5" s="1"/>
  <c r="AX297" i="5" a="1"/>
  <c r="AX297" i="5" s="1"/>
  <c r="AX298" i="5" a="1"/>
  <c r="AX298" i="5" s="1"/>
  <c r="AX299" i="5" a="1"/>
  <c r="AX299" i="5" s="1"/>
  <c r="CX299" i="5" s="1"/>
  <c r="AX300" i="5" a="1"/>
  <c r="AX300" i="5" s="1"/>
  <c r="AX301" i="5" a="1"/>
  <c r="AX301" i="5" s="1"/>
  <c r="AX302" i="5" a="1"/>
  <c r="AX302" i="5" s="1"/>
  <c r="AX303" i="5" a="1"/>
  <c r="AX303" i="5" s="1"/>
  <c r="AX304" i="5" a="1"/>
  <c r="AX304" i="5" s="1"/>
  <c r="AX305" i="5" a="1"/>
  <c r="AX305" i="5" s="1"/>
  <c r="DB305" i="5" s="1"/>
  <c r="AX306" i="5" a="1"/>
  <c r="AX306" i="5" s="1"/>
  <c r="AX307" i="5" a="1"/>
  <c r="AX307" i="5" s="1"/>
  <c r="AX308" i="5" a="1"/>
  <c r="AX308" i="5" s="1"/>
  <c r="CU308" i="5" s="1"/>
  <c r="AX309" i="5" a="1"/>
  <c r="AX309" i="5" s="1"/>
  <c r="AX310" i="5" a="1"/>
  <c r="AX310" i="5" s="1"/>
  <c r="AX311" i="5" a="1"/>
  <c r="AX311" i="5" s="1"/>
  <c r="AX312" i="5" a="1"/>
  <c r="AX312" i="5" s="1"/>
  <c r="DA312" i="5" s="1"/>
  <c r="AX313" i="5" a="1"/>
  <c r="AX313" i="5" s="1"/>
  <c r="CW313" i="5" s="1"/>
  <c r="AX314" i="5" a="1"/>
  <c r="AX314" i="5" s="1"/>
  <c r="AX315" i="5" a="1"/>
  <c r="AX315" i="5" s="1"/>
  <c r="CZ315" i="5" s="1"/>
  <c r="AX316" i="5" a="1"/>
  <c r="AX316" i="5" s="1"/>
  <c r="CS316" i="5" s="1"/>
  <c r="AX317" i="5" a="1"/>
  <c r="AX317" i="5" s="1"/>
  <c r="AX318" i="5" a="1"/>
  <c r="AX318" i="5" s="1"/>
  <c r="AX319" i="5" a="1"/>
  <c r="AX319" i="5" s="1"/>
  <c r="AX320" i="5" a="1"/>
  <c r="AX320" i="5" s="1"/>
  <c r="DB320" i="5" s="1"/>
  <c r="AX321" i="5" a="1"/>
  <c r="AX321" i="5" s="1"/>
  <c r="CX321" i="5" s="1"/>
  <c r="AX322" i="5" a="1"/>
  <c r="AX322" i="5" s="1"/>
  <c r="AX323" i="5" a="1"/>
  <c r="AX323" i="5" s="1"/>
  <c r="CY323" i="5" s="1"/>
  <c r="AX324" i="5" a="1"/>
  <c r="AX324" i="5" s="1"/>
  <c r="AX325" i="5" a="1"/>
  <c r="AX325" i="5" s="1"/>
  <c r="CS325" i="5" s="1"/>
  <c r="AX326" i="5" a="1"/>
  <c r="AX326" i="5" s="1"/>
  <c r="CV326" i="5" s="1"/>
  <c r="AX327" i="5" a="1"/>
  <c r="AX327" i="5" s="1"/>
  <c r="AX328" i="5" a="1"/>
  <c r="AX328" i="5" s="1"/>
  <c r="AX329" i="5" a="1"/>
  <c r="AX329" i="5" s="1"/>
  <c r="AX330" i="5" a="1"/>
  <c r="AX330" i="5" s="1"/>
  <c r="CW330" i="5" s="1"/>
  <c r="AX331" i="5" a="1"/>
  <c r="AX331" i="5" s="1"/>
  <c r="AX332" i="5" a="1"/>
  <c r="AX332" i="5" s="1"/>
  <c r="CU332" i="5" s="1"/>
  <c r="AX333" i="5" a="1"/>
  <c r="AX333" i="5" s="1"/>
  <c r="AX334" i="5" a="1"/>
  <c r="AX334" i="5" s="1"/>
  <c r="AX335" i="5" a="1"/>
  <c r="AX335" i="5" s="1"/>
  <c r="CX335" i="5" s="1"/>
  <c r="AX336" i="5" a="1"/>
  <c r="AX336" i="5" s="1"/>
  <c r="CZ336" i="5" s="1"/>
  <c r="AX337" i="5" a="1"/>
  <c r="AX337" i="5" s="1"/>
  <c r="CU337" i="5" s="1"/>
  <c r="AX338" i="5" a="1"/>
  <c r="AX338" i="5" s="1"/>
  <c r="AX339" i="5" a="1"/>
  <c r="AX339" i="5" s="1"/>
  <c r="AX340" i="5" a="1"/>
  <c r="AX340" i="5" s="1"/>
  <c r="AX341" i="5" a="1"/>
  <c r="AX341" i="5" s="1"/>
  <c r="AX342" i="5" a="1"/>
  <c r="AX342" i="5" s="1"/>
  <c r="AX343" i="5" a="1"/>
  <c r="AX343" i="5" s="1"/>
  <c r="CU343" i="5" s="1"/>
  <c r="AX344" i="5" a="1"/>
  <c r="AX344" i="5" s="1"/>
  <c r="AX345" i="5" a="1"/>
  <c r="AX345" i="5" s="1"/>
  <c r="AX346" i="5" a="1"/>
  <c r="AX346" i="5" s="1"/>
  <c r="CV346" i="5" s="1"/>
  <c r="AX347" i="5" a="1"/>
  <c r="AX347" i="5" s="1"/>
  <c r="DB347" i="5" s="1"/>
  <c r="AX348" i="5" a="1"/>
  <c r="AX348" i="5" s="1"/>
  <c r="AX349" i="5" a="1"/>
  <c r="AX349" i="5" s="1"/>
  <c r="DA349" i="5" s="1"/>
  <c r="AX350" i="5" a="1"/>
  <c r="AX350" i="5" s="1"/>
  <c r="AX351" i="5" a="1"/>
  <c r="AX351" i="5" s="1"/>
  <c r="AX352" i="5" a="1"/>
  <c r="AX352" i="5" s="1"/>
  <c r="AX353" i="5" a="1"/>
  <c r="AX353" i="5" s="1"/>
  <c r="CW353" i="5" s="1"/>
  <c r="AX354" i="5" a="1"/>
  <c r="AX354" i="5" s="1"/>
  <c r="AX355" i="5" a="1"/>
  <c r="AX355" i="5" s="1"/>
  <c r="AX356" i="5" a="1"/>
  <c r="AX356" i="5" s="1"/>
  <c r="CZ356" i="5" s="1"/>
  <c r="AX357" i="5" a="1"/>
  <c r="AX357" i="5" s="1"/>
  <c r="AX358" i="5" a="1"/>
  <c r="AX358" i="5" s="1"/>
  <c r="CV358" i="5" s="1"/>
  <c r="AX359" i="5" a="1"/>
  <c r="AX359" i="5" s="1"/>
  <c r="CU359" i="5" s="1"/>
  <c r="AX360" i="5" a="1"/>
  <c r="AX360" i="5" s="1"/>
  <c r="CW360" i="5" s="1"/>
  <c r="AX361" i="5" a="1"/>
  <c r="AX361" i="5" s="1"/>
  <c r="AX362" i="5" a="1"/>
  <c r="AX362" i="5" s="1"/>
  <c r="CU362" i="5" s="1"/>
  <c r="AX363" i="5" a="1"/>
  <c r="AX363" i="5" s="1"/>
  <c r="AX364" i="5" a="1"/>
  <c r="AX364" i="5" s="1"/>
  <c r="AX365" i="5" a="1"/>
  <c r="AX365" i="5" s="1"/>
  <c r="AX366" i="5" a="1"/>
  <c r="AX366" i="5" s="1"/>
  <c r="AX367" i="5" a="1"/>
  <c r="AX367" i="5" s="1"/>
  <c r="CZ367" i="5" s="1"/>
  <c r="AX368" i="5" a="1"/>
  <c r="AX368" i="5" s="1"/>
  <c r="AX369" i="5" a="1"/>
  <c r="AX369" i="5" s="1"/>
  <c r="AX370" i="5" a="1"/>
  <c r="AX370" i="5" s="1"/>
  <c r="AX371" i="5" a="1"/>
  <c r="AX371" i="5" s="1"/>
  <c r="AX372" i="5" a="1"/>
  <c r="AX372" i="5" s="1"/>
  <c r="AX373" i="5" a="1"/>
  <c r="AX373" i="5" s="1"/>
  <c r="AX374" i="5" a="1"/>
  <c r="AX374" i="5" s="1"/>
  <c r="AX375" i="5" a="1"/>
  <c r="AX375" i="5" s="1"/>
  <c r="AX376" i="5" a="1"/>
  <c r="AX376" i="5" s="1"/>
  <c r="CV376" i="5" s="1"/>
  <c r="AX377" i="5" a="1"/>
  <c r="AX377" i="5" s="1"/>
  <c r="AX378" i="5" a="1"/>
  <c r="AX378" i="5" s="1"/>
  <c r="AX379" i="5" a="1"/>
  <c r="AX379" i="5" s="1"/>
  <c r="AX380" i="5" a="1"/>
  <c r="AX380" i="5" s="1"/>
  <c r="AX381" i="5" a="1"/>
  <c r="AX381" i="5" s="1"/>
  <c r="CZ381" i="5" s="1"/>
  <c r="AX382" i="5" a="1"/>
  <c r="AX382" i="5" s="1"/>
  <c r="CW382" i="5" s="1"/>
  <c r="AX383" i="5" a="1"/>
  <c r="AX383" i="5" s="1"/>
  <c r="DA383" i="5" s="1"/>
  <c r="AX384" i="5" a="1"/>
  <c r="AX384" i="5" s="1"/>
  <c r="AX385" i="5" a="1"/>
  <c r="AX385" i="5" s="1"/>
  <c r="AX386" i="5" a="1"/>
  <c r="AX386" i="5" s="1"/>
  <c r="CV386" i="5" s="1"/>
  <c r="AX387" i="5" a="1"/>
  <c r="AX387" i="5" s="1"/>
  <c r="AX388" i="5" a="1"/>
  <c r="AX388" i="5" s="1"/>
  <c r="CY388" i="5" s="1"/>
  <c r="AX389" i="5" a="1"/>
  <c r="AX389" i="5" s="1"/>
  <c r="AX390" i="5" a="1"/>
  <c r="AX390" i="5" s="1"/>
  <c r="AX391" i="5" a="1"/>
  <c r="AX391" i="5" s="1"/>
  <c r="AX392" i="5" a="1"/>
  <c r="AX392" i="5" s="1"/>
  <c r="CW392" i="5" s="1"/>
  <c r="AX393" i="5" a="1"/>
  <c r="AX393" i="5" s="1"/>
  <c r="AX394" i="5" a="1"/>
  <c r="AX394" i="5" s="1"/>
  <c r="DA394" i="5" s="1"/>
  <c r="AX395" i="5" a="1"/>
  <c r="AX395" i="5" s="1"/>
  <c r="AX396" i="5" a="1"/>
  <c r="AX396" i="5" s="1"/>
  <c r="AX397" i="5" a="1"/>
  <c r="AX397" i="5" s="1"/>
  <c r="CX397" i="5" s="1"/>
  <c r="AX398" i="5" a="1"/>
  <c r="AX398" i="5" s="1"/>
  <c r="DB398" i="5" s="1"/>
  <c r="AX399" i="5" a="1"/>
  <c r="AX399" i="5" s="1"/>
  <c r="CW399" i="5" s="1"/>
  <c r="AX400" i="5" a="1"/>
  <c r="AX400" i="5" s="1"/>
  <c r="AX401" i="5" a="1"/>
  <c r="AX401" i="5" s="1"/>
  <c r="AX402" i="5" a="1"/>
  <c r="AX402" i="5" s="1"/>
  <c r="AX403" i="5" a="1"/>
  <c r="AX403" i="5" s="1"/>
  <c r="AX404" i="5" a="1"/>
  <c r="AX404" i="5" s="1"/>
  <c r="CU404" i="5" s="1"/>
  <c r="AX405" i="5" a="1"/>
  <c r="AX405" i="5" s="1"/>
  <c r="AX406" i="5" a="1"/>
  <c r="AX406" i="5" s="1"/>
  <c r="AX407" i="5" a="1"/>
  <c r="AX407" i="5" s="1"/>
  <c r="CS407" i="5" s="1"/>
  <c r="AX408" i="5" a="1"/>
  <c r="AX408" i="5" s="1"/>
  <c r="CS408" i="5" s="1"/>
  <c r="AX409" i="5" a="1"/>
  <c r="AX409" i="5" s="1"/>
  <c r="AX410" i="5" a="1"/>
  <c r="AX410" i="5" s="1"/>
  <c r="AX411" i="5" a="1"/>
  <c r="AX411" i="5" s="1"/>
  <c r="AX412" i="5" a="1"/>
  <c r="AX412" i="5" s="1"/>
  <c r="CX412" i="5" s="1"/>
  <c r="AX413" i="5" a="1"/>
  <c r="AX413" i="5" s="1"/>
  <c r="AX414" i="5" a="1"/>
  <c r="AX414" i="5" s="1"/>
  <c r="CX414" i="5" s="1"/>
  <c r="AX415" i="5" a="1"/>
  <c r="AX415" i="5" s="1"/>
  <c r="AX416" i="5" a="1"/>
  <c r="AX416" i="5" s="1"/>
  <c r="AX417" i="5" a="1"/>
  <c r="AX417" i="5" s="1"/>
  <c r="CZ417" i="5" s="1"/>
  <c r="AX418" i="5" a="1"/>
  <c r="AX418" i="5" s="1"/>
  <c r="AX419" i="5" a="1"/>
  <c r="AX419" i="5" s="1"/>
  <c r="AX420" i="5" a="1"/>
  <c r="AX420" i="5" s="1"/>
  <c r="CW420" i="5" s="1"/>
  <c r="AX421" i="5" a="1"/>
  <c r="AX421" i="5" s="1"/>
  <c r="AX422" i="5" a="1"/>
  <c r="AX422" i="5" s="1"/>
  <c r="AX423" i="5" a="1"/>
  <c r="AX423" i="5" s="1"/>
  <c r="AX424" i="5" a="1"/>
  <c r="AX424" i="5" s="1"/>
  <c r="AX425" i="5" a="1"/>
  <c r="AX425" i="5" s="1"/>
  <c r="AX426" i="5" a="1"/>
  <c r="AX426" i="5" s="1"/>
  <c r="AX427" i="5" a="1"/>
  <c r="AX427" i="5" s="1"/>
  <c r="AX428" i="5" a="1"/>
  <c r="AX428" i="5" s="1"/>
  <c r="AX429" i="5" a="1"/>
  <c r="AX429" i="5" s="1"/>
  <c r="CU429" i="5" s="1"/>
  <c r="AX430" i="5" a="1"/>
  <c r="AX430" i="5" s="1"/>
  <c r="AX431" i="5" a="1"/>
  <c r="AX431" i="5" s="1"/>
  <c r="CU431" i="5" s="1"/>
  <c r="AX432" i="5" a="1"/>
  <c r="AX432" i="5" s="1"/>
  <c r="AX433" i="5" a="1"/>
  <c r="AX433" i="5" s="1"/>
  <c r="CV433" i="5" s="1"/>
  <c r="AX434" i="5" a="1"/>
  <c r="AX434" i="5" s="1"/>
  <c r="AX435" i="5" a="1"/>
  <c r="AX435" i="5" s="1"/>
  <c r="AX436" i="5" a="1"/>
  <c r="AX436" i="5" s="1"/>
  <c r="AX437" i="5" a="1"/>
  <c r="AX437" i="5" s="1"/>
  <c r="CT437" i="5" s="1"/>
  <c r="AX438" i="5" a="1"/>
  <c r="AX438" i="5" s="1"/>
  <c r="AX439" i="5" a="1"/>
  <c r="AX439" i="5" s="1"/>
  <c r="AX440" i="5" a="1"/>
  <c r="AX440" i="5" s="1"/>
  <c r="CW440" i="5" s="1"/>
  <c r="AX441" i="5" a="1"/>
  <c r="AX441" i="5" s="1"/>
  <c r="CU441" i="5" s="1"/>
  <c r="AX442" i="5" a="1"/>
  <c r="AX442" i="5" s="1"/>
  <c r="CU442" i="5" s="1"/>
  <c r="AX443" i="5" a="1"/>
  <c r="AX443" i="5" s="1"/>
  <c r="AX444" i="5" a="1"/>
  <c r="AX444" i="5" s="1"/>
  <c r="AX445" i="5" a="1"/>
  <c r="AX445" i="5" s="1"/>
  <c r="AX446" i="5" a="1"/>
  <c r="AX446" i="5" s="1"/>
  <c r="AX447" i="5" a="1"/>
  <c r="AX447" i="5" s="1"/>
  <c r="AX448" i="5" a="1"/>
  <c r="AX448" i="5" s="1"/>
  <c r="AX449" i="5" a="1"/>
  <c r="AX449" i="5" s="1"/>
  <c r="CX449" i="5" s="1"/>
  <c r="AX450" i="5" a="1"/>
  <c r="AX450" i="5" s="1"/>
  <c r="DB450" i="5" s="1"/>
  <c r="AX451" i="5" a="1"/>
  <c r="AX451" i="5" s="1"/>
  <c r="CS451" i="5" s="1"/>
  <c r="AX452" i="5" a="1"/>
  <c r="AX452" i="5" s="1"/>
  <c r="CZ452" i="5" s="1"/>
  <c r="AX453" i="5" a="1"/>
  <c r="AX453" i="5" s="1"/>
  <c r="AX454" i="5" a="1"/>
  <c r="AX454" i="5" s="1"/>
  <c r="DA454" i="5" s="1"/>
  <c r="AX455" i="5" a="1"/>
  <c r="AX455" i="5" s="1"/>
  <c r="AX456" i="5" a="1"/>
  <c r="AX456" i="5" s="1"/>
  <c r="AX457" i="5" a="1"/>
  <c r="AX457" i="5" s="1"/>
  <c r="CX457" i="5" s="1"/>
  <c r="AX458" i="5" a="1"/>
  <c r="AX458" i="5" s="1"/>
  <c r="CV458" i="5" s="1"/>
  <c r="AX459" i="5" a="1"/>
  <c r="AX459" i="5" s="1"/>
  <c r="AX460" i="5" a="1"/>
  <c r="AX460" i="5" s="1"/>
  <c r="DA460" i="5" s="1"/>
  <c r="AX461" i="5" a="1"/>
  <c r="AX461" i="5" s="1"/>
  <c r="AX462" i="5" a="1"/>
  <c r="AX462" i="5" s="1"/>
  <c r="CZ462" i="5" s="1"/>
  <c r="AX463" i="5" a="1"/>
  <c r="AX463" i="5" s="1"/>
  <c r="CZ463" i="5" s="1"/>
  <c r="AX464" i="5" a="1"/>
  <c r="AX464" i="5" s="1"/>
  <c r="CS464" i="5" s="1"/>
  <c r="AX465" i="5" a="1"/>
  <c r="AX465" i="5" s="1"/>
  <c r="AX466" i="5" a="1"/>
  <c r="AX466" i="5" s="1"/>
  <c r="AX467" i="5" a="1"/>
  <c r="AX467" i="5" s="1"/>
  <c r="AX468" i="5" a="1"/>
  <c r="AX468" i="5" s="1"/>
  <c r="DA468" i="5" s="1"/>
  <c r="AX469" i="5" a="1"/>
  <c r="AX469" i="5" s="1"/>
  <c r="CS469" i="5" s="1"/>
  <c r="AX470" i="5" a="1"/>
  <c r="AX470" i="5" s="1"/>
  <c r="DB470" i="5" s="1"/>
  <c r="AX471" i="5" a="1"/>
  <c r="AX471" i="5" s="1"/>
  <c r="DB471" i="5" s="1"/>
  <c r="AX472" i="5" a="1"/>
  <c r="AX472" i="5" s="1"/>
  <c r="AX473" i="5" a="1"/>
  <c r="AX473" i="5" s="1"/>
  <c r="AX474" i="5" a="1"/>
  <c r="AX474" i="5" s="1"/>
  <c r="CS474" i="5" s="1"/>
  <c r="AX475" i="5" a="1"/>
  <c r="AX475" i="5" s="1"/>
  <c r="CZ475" i="5" s="1"/>
  <c r="AX476" i="5" a="1"/>
  <c r="AX476" i="5" s="1"/>
  <c r="AX477" i="5" a="1"/>
  <c r="AX477" i="5" s="1"/>
  <c r="AX478" i="5" a="1"/>
  <c r="AX478" i="5" s="1"/>
  <c r="AX479" i="5" a="1"/>
  <c r="AX479" i="5" s="1"/>
  <c r="AX480" i="5" a="1"/>
  <c r="AX480" i="5" s="1"/>
  <c r="AX481" i="5" a="1"/>
  <c r="AX481" i="5" s="1"/>
  <c r="DB481" i="5" s="1"/>
  <c r="AX482" i="5" a="1"/>
  <c r="AX482" i="5" s="1"/>
  <c r="DB482" i="5" s="1"/>
  <c r="AX483" i="5" a="1"/>
  <c r="AX483" i="5" s="1"/>
  <c r="AX484" i="5" a="1"/>
  <c r="AX484" i="5" s="1"/>
  <c r="AX485" i="5" a="1"/>
  <c r="AX485" i="5" s="1"/>
  <c r="AX486" i="5" a="1"/>
  <c r="AX486" i="5" s="1"/>
  <c r="CW486" i="5" s="1"/>
  <c r="AX487" i="5" a="1"/>
  <c r="AX487" i="5" s="1"/>
  <c r="AX488" i="5" a="1"/>
  <c r="AX488" i="5" s="1"/>
  <c r="CS488" i="5" s="1"/>
  <c r="AX489" i="5" a="1"/>
  <c r="AX489" i="5" s="1"/>
  <c r="CY489" i="5" s="1"/>
  <c r="AX490" i="5" a="1"/>
  <c r="AX490" i="5" s="1"/>
  <c r="AX491" i="5" a="1"/>
  <c r="AX491" i="5" s="1"/>
  <c r="CY491" i="5" s="1"/>
  <c r="AX492" i="5" a="1"/>
  <c r="AX492" i="5" s="1"/>
  <c r="AX493" i="5" a="1"/>
  <c r="AX493" i="5" s="1"/>
  <c r="AX494" i="5" a="1"/>
  <c r="AX494" i="5" s="1"/>
  <c r="AX495" i="5" a="1"/>
  <c r="AX495" i="5" s="1"/>
  <c r="CY495" i="5" s="1"/>
  <c r="AX496" i="5" a="1"/>
  <c r="AX496" i="5" s="1"/>
  <c r="AX497" i="5" a="1"/>
  <c r="AX497" i="5" s="1"/>
  <c r="AX498" i="5" a="1"/>
  <c r="AX498" i="5" s="1"/>
  <c r="AX499" i="5" a="1"/>
  <c r="AX499" i="5" s="1"/>
  <c r="AX500" i="5" a="1"/>
  <c r="AX500" i="5" s="1"/>
  <c r="AX501" i="5" a="1"/>
  <c r="AX501" i="5" s="1"/>
  <c r="AX502" i="5" a="1"/>
  <c r="AX502" i="5" s="1"/>
  <c r="CY502" i="5" s="1"/>
  <c r="AX503" i="5" a="1"/>
  <c r="AX503" i="5" s="1"/>
  <c r="AX504" i="5" a="1"/>
  <c r="AX504" i="5" s="1"/>
  <c r="AX505" i="5" a="1"/>
  <c r="AX505" i="5" s="1"/>
  <c r="AX7" i="5" a="1"/>
  <c r="AX7" i="5" s="1"/>
  <c r="CX7" i="5" s="1"/>
  <c r="AX6" i="5" a="1"/>
  <c r="AX6" i="5" s="1"/>
  <c r="CO8" i="5" l="1" a="1"/>
  <c r="CO8" i="5" s="1"/>
  <c r="CO10" i="5" a="1"/>
  <c r="CO10" i="5" s="1"/>
  <c r="CO12" i="5" a="1"/>
  <c r="CO12" i="5" s="1"/>
  <c r="CP8" i="5" a="1"/>
  <c r="CP8" i="5" s="1"/>
  <c r="E3" i="12" s="1"/>
  <c r="E30" i="19" s="1"/>
  <c r="D30" i="19" s="1"/>
  <c r="CP10" i="5" a="1"/>
  <c r="CP10" i="5" s="1"/>
  <c r="CM9" i="5" a="1"/>
  <c r="CM9" i="5" s="1"/>
  <c r="CM11" i="5" a="1"/>
  <c r="CM11" i="5" s="1"/>
  <c r="CN11" i="5" a="1"/>
  <c r="CN11" i="5" s="1"/>
  <c r="CN9" i="5" a="1"/>
  <c r="CN9" i="5" s="1"/>
  <c r="CO9" i="5" a="1"/>
  <c r="CO9" i="5" s="1"/>
  <c r="CO11" i="5" a="1"/>
  <c r="CO11" i="5" s="1"/>
  <c r="CP12" i="5" a="1"/>
  <c r="CP12" i="5" s="1"/>
  <c r="CM8" i="5" a="1"/>
  <c r="CM8" i="5" s="1"/>
  <c r="CM10" i="5" a="1"/>
  <c r="CM10" i="5" s="1"/>
  <c r="CM12" i="5" a="1"/>
  <c r="CM12" i="5" s="1"/>
  <c r="CM7" i="5" a="1"/>
  <c r="CM7" i="5" s="1"/>
  <c r="B12" i="12" s="1"/>
  <c r="CN7" i="5" a="1"/>
  <c r="CN7" i="5" s="1"/>
  <c r="CO7" i="5" a="1"/>
  <c r="CO7" i="5" s="1"/>
  <c r="F3" i="12"/>
  <c r="E31" i="19" s="1"/>
  <c r="D31" i="19" s="1"/>
  <c r="CM6" i="5" a="1"/>
  <c r="CM6" i="5" s="1"/>
  <c r="CN6" i="5" a="1"/>
  <c r="CN6" i="5" s="1"/>
  <c r="CO6" i="5" a="1"/>
  <c r="CO6" i="5" s="1"/>
  <c r="CS41" i="5"/>
  <c r="CW53" i="5"/>
  <c r="CZ80" i="5"/>
  <c r="CT159" i="5"/>
  <c r="CX98" i="5"/>
  <c r="CY98" i="5"/>
  <c r="CZ98" i="5"/>
  <c r="CU88" i="5"/>
  <c r="DA7" i="5"/>
  <c r="CU42" i="5"/>
  <c r="CS217" i="5"/>
  <c r="CT195" i="5"/>
  <c r="CY42" i="5"/>
  <c r="DA10" i="5"/>
  <c r="DB54" i="5"/>
  <c r="DA98" i="5"/>
  <c r="CT217" i="5"/>
  <c r="CX151" i="5"/>
  <c r="CS17" i="5"/>
  <c r="CX101" i="5"/>
  <c r="CU217" i="5"/>
  <c r="CS19" i="5"/>
  <c r="CT19" i="5"/>
  <c r="DB65" i="5"/>
  <c r="CV113" i="5"/>
  <c r="CT230" i="5"/>
  <c r="CS56" i="5"/>
  <c r="CU66" i="5"/>
  <c r="CU123" i="5"/>
  <c r="CV308" i="5"/>
  <c r="CX40" i="5"/>
  <c r="CS77" i="5"/>
  <c r="CV123" i="5"/>
  <c r="CX320" i="5"/>
  <c r="CU113" i="5"/>
  <c r="CY40" i="5"/>
  <c r="CT77" i="5"/>
  <c r="CW123" i="5"/>
  <c r="CX63" i="5"/>
  <c r="DB336" i="5"/>
  <c r="DA19" i="5"/>
  <c r="CV42" i="5"/>
  <c r="CY63" i="5"/>
  <c r="CY86" i="5"/>
  <c r="CX123" i="5"/>
  <c r="CW172" i="5"/>
  <c r="CZ231" i="5"/>
  <c r="CX376" i="5"/>
  <c r="CS326" i="5"/>
  <c r="CT41" i="5"/>
  <c r="CT161" i="5"/>
  <c r="CX86" i="5"/>
  <c r="CU161" i="5"/>
  <c r="DB19" i="5"/>
  <c r="CW42" i="5"/>
  <c r="DA65" i="5"/>
  <c r="CS87" i="5"/>
  <c r="DB133" i="5"/>
  <c r="CX172" i="5"/>
  <c r="CY109" i="5"/>
  <c r="CZ279" i="5"/>
  <c r="CT29" i="5"/>
  <c r="CZ52" i="5"/>
  <c r="CV66" i="5"/>
  <c r="CV88" i="5"/>
  <c r="CZ109" i="5"/>
  <c r="CZ136" i="5"/>
  <c r="CV440" i="5"/>
  <c r="CT87" i="5"/>
  <c r="CX136" i="5"/>
  <c r="CW417" i="5"/>
  <c r="CS29" i="5"/>
  <c r="CU29" i="5"/>
  <c r="DA52" i="5"/>
  <c r="CX76" i="5"/>
  <c r="CW88" i="5"/>
  <c r="DA109" i="5"/>
  <c r="CS148" i="5"/>
  <c r="CX203" i="5"/>
  <c r="CY136" i="5"/>
  <c r="CZ7" i="5"/>
  <c r="CV53" i="5"/>
  <c r="CY76" i="5"/>
  <c r="CZ88" i="5"/>
  <c r="DB109" i="5"/>
  <c r="CY216" i="5"/>
  <c r="DB180" i="5"/>
  <c r="CT180" i="5"/>
  <c r="CS180" i="5"/>
  <c r="CZ180" i="5"/>
  <c r="DA180" i="5"/>
  <c r="DB227" i="5"/>
  <c r="DA227" i="5"/>
  <c r="CX227" i="5"/>
  <c r="CW155" i="5"/>
  <c r="CV155" i="5"/>
  <c r="CU155" i="5"/>
  <c r="CT155" i="5"/>
  <c r="CS155" i="5"/>
  <c r="DB108" i="5"/>
  <c r="DA108" i="5"/>
  <c r="CZ108" i="5"/>
  <c r="CY108" i="5"/>
  <c r="CW108" i="5"/>
  <c r="CV108" i="5"/>
  <c r="CZ62" i="5"/>
  <c r="CY62" i="5"/>
  <c r="CX62" i="5"/>
  <c r="CU62" i="5"/>
  <c r="CS97" i="5"/>
  <c r="DB271" i="5"/>
  <c r="CZ271" i="5"/>
  <c r="CX271" i="5"/>
  <c r="CW271" i="5"/>
  <c r="CX249" i="5"/>
  <c r="CT249" i="5"/>
  <c r="CS249" i="5"/>
  <c r="CU154" i="5"/>
  <c r="CT154" i="5"/>
  <c r="CS154" i="5"/>
  <c r="CX107" i="5"/>
  <c r="CS107" i="5"/>
  <c r="CS85" i="5"/>
  <c r="CT156" i="5"/>
  <c r="CU180" i="5"/>
  <c r="CU213" i="5"/>
  <c r="CT337" i="5"/>
  <c r="CZ179" i="5"/>
  <c r="DB179" i="5"/>
  <c r="CV179" i="5"/>
  <c r="CU179" i="5"/>
  <c r="CT179" i="5"/>
  <c r="CV97" i="5"/>
  <c r="DB97" i="5"/>
  <c r="DA97" i="5"/>
  <c r="CZ97" i="5"/>
  <c r="CY97" i="5"/>
  <c r="CX97" i="5"/>
  <c r="CY318" i="5"/>
  <c r="CX318" i="5"/>
  <c r="CT190" i="5"/>
  <c r="CS190" i="5"/>
  <c r="CW97" i="5"/>
  <c r="CW139" i="5"/>
  <c r="CX180" i="5"/>
  <c r="CU247" i="5"/>
  <c r="CW292" i="5"/>
  <c r="CZ214" i="5"/>
  <c r="CY214" i="5"/>
  <c r="CW214" i="5"/>
  <c r="CX214" i="5"/>
  <c r="CT31" i="5"/>
  <c r="CU74" i="5"/>
  <c r="CV131" i="5"/>
  <c r="CS145" i="5"/>
  <c r="CY180" i="5"/>
  <c r="CV214" i="5"/>
  <c r="CV247" i="5"/>
  <c r="CX292" i="5"/>
  <c r="DA358" i="5"/>
  <c r="CZ464" i="5"/>
  <c r="DB237" i="5"/>
  <c r="DA237" i="5"/>
  <c r="CU237" i="5"/>
  <c r="CT237" i="5"/>
  <c r="CS237" i="5"/>
  <c r="DA348" i="5"/>
  <c r="CX348" i="5"/>
  <c r="CV12" i="5"/>
  <c r="CU31" i="5"/>
  <c r="CV74" i="5"/>
  <c r="CW131" i="5"/>
  <c r="CT145" i="5"/>
  <c r="CV190" i="5"/>
  <c r="CW247" i="5"/>
  <c r="CU360" i="5"/>
  <c r="CZ468" i="5"/>
  <c r="CW192" i="5"/>
  <c r="CV192" i="5"/>
  <c r="CU192" i="5"/>
  <c r="CT192" i="5"/>
  <c r="CS192" i="5"/>
  <c r="DB215" i="5"/>
  <c r="DA215" i="5"/>
  <c r="CZ215" i="5"/>
  <c r="CY215" i="5"/>
  <c r="CX167" i="5"/>
  <c r="DB167" i="5"/>
  <c r="CW167" i="5"/>
  <c r="CT167" i="5"/>
  <c r="CU119" i="5"/>
  <c r="DA119" i="5"/>
  <c r="CY119" i="5"/>
  <c r="CT119" i="5"/>
  <c r="CS119" i="5"/>
  <c r="CZ85" i="5"/>
  <c r="CY85" i="5"/>
  <c r="CX85" i="5"/>
  <c r="CW85" i="5"/>
  <c r="CU85" i="5"/>
  <c r="CU51" i="5"/>
  <c r="DB51" i="5"/>
  <c r="DA51" i="5"/>
  <c r="CZ51" i="5"/>
  <c r="DA39" i="5"/>
  <c r="CS39" i="5"/>
  <c r="DB39" i="5"/>
  <c r="CY39" i="5"/>
  <c r="CX39" i="5"/>
  <c r="DB226" i="5"/>
  <c r="DA226" i="5"/>
  <c r="CZ226" i="5"/>
  <c r="CX226" i="5"/>
  <c r="CY226" i="5"/>
  <c r="CW178" i="5"/>
  <c r="DA178" i="5"/>
  <c r="CZ178" i="5"/>
  <c r="DA118" i="5"/>
  <c r="CZ118" i="5"/>
  <c r="CY118" i="5"/>
  <c r="CV118" i="5"/>
  <c r="CX201" i="5"/>
  <c r="CY201" i="5"/>
  <c r="DB327" i="5"/>
  <c r="CX327" i="5"/>
  <c r="DB372" i="5"/>
  <c r="DA372" i="5"/>
  <c r="CZ314" i="5"/>
  <c r="CX314" i="5"/>
  <c r="CV314" i="5"/>
  <c r="CW314" i="5"/>
  <c r="CV126" i="5"/>
  <c r="CU126" i="5"/>
  <c r="CY441" i="5"/>
  <c r="CZ441" i="5"/>
  <c r="CZ301" i="5"/>
  <c r="CT301" i="5"/>
  <c r="CS301" i="5"/>
  <c r="CW12" i="5"/>
  <c r="CW31" i="5"/>
  <c r="CU115" i="5"/>
  <c r="CY145" i="5"/>
  <c r="CW190" i="5"/>
  <c r="CY258" i="5"/>
  <c r="CW204" i="5"/>
  <c r="DB204" i="5"/>
  <c r="CY204" i="5"/>
  <c r="CX204" i="5"/>
  <c r="CZ156" i="5"/>
  <c r="CY156" i="5"/>
  <c r="CV156" i="5"/>
  <c r="DA120" i="5"/>
  <c r="CV191" i="5"/>
  <c r="CX191" i="5"/>
  <c r="CW191" i="5"/>
  <c r="DB131" i="5"/>
  <c r="CU131" i="5"/>
  <c r="CT131" i="5"/>
  <c r="CS131" i="5"/>
  <c r="CW74" i="5"/>
  <c r="CS74" i="5"/>
  <c r="CZ283" i="5"/>
  <c r="DB283" i="5"/>
  <c r="CT97" i="5"/>
  <c r="CS340" i="5"/>
  <c r="CU340" i="5"/>
  <c r="DA213" i="5"/>
  <c r="CT213" i="5"/>
  <c r="DB212" i="5"/>
  <c r="CW212" i="5"/>
  <c r="DA24" i="5"/>
  <c r="CU24" i="5"/>
  <c r="CT24" i="5"/>
  <c r="DA501" i="5"/>
  <c r="CW501" i="5"/>
  <c r="CY396" i="5"/>
  <c r="CX396" i="5"/>
  <c r="CY291" i="5"/>
  <c r="CU291" i="5"/>
  <c r="CT291" i="5"/>
  <c r="CS291" i="5"/>
  <c r="CX476" i="5"/>
  <c r="CW476" i="5"/>
  <c r="CY371" i="5"/>
  <c r="CW371" i="5"/>
  <c r="CV428" i="5"/>
  <c r="CU428" i="5"/>
  <c r="DA220" i="5"/>
  <c r="CX220" i="5"/>
  <c r="CS58" i="5"/>
  <c r="DB74" i="5"/>
  <c r="CU191" i="5"/>
  <c r="CZ258" i="5"/>
  <c r="DB250" i="5"/>
  <c r="DA250" i="5"/>
  <c r="CV250" i="5"/>
  <c r="DB259" i="5"/>
  <c r="CZ259" i="5"/>
  <c r="CY259" i="5"/>
  <c r="CV259" i="5"/>
  <c r="CU259" i="5"/>
  <c r="CS156" i="5"/>
  <c r="CX225" i="5"/>
  <c r="CS225" i="5"/>
  <c r="CZ236" i="5"/>
  <c r="DB236" i="5"/>
  <c r="CY361" i="5"/>
  <c r="DB361" i="5"/>
  <c r="CT303" i="5"/>
  <c r="CS303" i="5"/>
  <c r="CY35" i="5"/>
  <c r="CX35" i="5"/>
  <c r="CW35" i="5"/>
  <c r="CX23" i="5"/>
  <c r="DA23" i="5"/>
  <c r="DA326" i="5"/>
  <c r="CW326" i="5"/>
  <c r="CX326" i="5"/>
  <c r="DA31" i="5"/>
  <c r="CS31" i="5"/>
  <c r="CT39" i="5"/>
  <c r="CV51" i="5"/>
  <c r="DA62" i="5"/>
  <c r="DB119" i="5"/>
  <c r="CY133" i="5"/>
  <c r="CX168" i="5"/>
  <c r="CX143" i="5"/>
  <c r="DB143" i="5"/>
  <c r="CW143" i="5"/>
  <c r="CT143" i="5"/>
  <c r="CS143" i="5"/>
  <c r="CS130" i="5"/>
  <c r="CU130" i="5"/>
  <c r="CS258" i="5"/>
  <c r="DB258" i="5"/>
  <c r="DB47" i="5"/>
  <c r="CT47" i="5"/>
  <c r="CV418" i="5"/>
  <c r="CU418" i="5"/>
  <c r="CS418" i="5"/>
  <c r="CT418" i="5"/>
  <c r="CU39" i="5"/>
  <c r="CW51" i="5"/>
  <c r="DB62" i="5"/>
  <c r="CZ225" i="5"/>
  <c r="CV269" i="5"/>
  <c r="CY383" i="5"/>
  <c r="CU489" i="5"/>
  <c r="DB168" i="5"/>
  <c r="CW168" i="5"/>
  <c r="CV168" i="5"/>
  <c r="CS168" i="5"/>
  <c r="DA144" i="5"/>
  <c r="CZ144" i="5"/>
  <c r="CY144" i="5"/>
  <c r="CT144" i="5"/>
  <c r="CS144" i="5"/>
  <c r="DB132" i="5"/>
  <c r="DA132" i="5"/>
  <c r="CZ132" i="5"/>
  <c r="CV132" i="5"/>
  <c r="CU132" i="5"/>
  <c r="CT132" i="5"/>
  <c r="CW120" i="5"/>
  <c r="DB120" i="5"/>
  <c r="CZ203" i="5"/>
  <c r="CW203" i="5"/>
  <c r="CV203" i="5"/>
  <c r="CU203" i="5"/>
  <c r="CT203" i="5"/>
  <c r="CX155" i="5"/>
  <c r="DA341" i="5"/>
  <c r="CW341" i="5"/>
  <c r="CV202" i="5"/>
  <c r="DA202" i="5"/>
  <c r="CX202" i="5"/>
  <c r="CS202" i="5"/>
  <c r="CZ96" i="5"/>
  <c r="CW96" i="5"/>
  <c r="CV204" i="5"/>
  <c r="CV270" i="5"/>
  <c r="CX270" i="5"/>
  <c r="CW224" i="5"/>
  <c r="CT224" i="5"/>
  <c r="CS224" i="5"/>
  <c r="DB302" i="5"/>
  <c r="DA302" i="5"/>
  <c r="CZ302" i="5"/>
  <c r="CW69" i="5"/>
  <c r="CV69" i="5"/>
  <c r="CU69" i="5"/>
  <c r="CU499" i="5"/>
  <c r="CS499" i="5"/>
  <c r="CZ169" i="5"/>
  <c r="CY169" i="5"/>
  <c r="CX169" i="5"/>
  <c r="CV169" i="5"/>
  <c r="CW169" i="5"/>
  <c r="CZ157" i="5"/>
  <c r="CY157" i="5"/>
  <c r="CX157" i="5"/>
  <c r="CW157" i="5"/>
  <c r="CT157" i="5"/>
  <c r="DB145" i="5"/>
  <c r="DA145" i="5"/>
  <c r="CU133" i="5"/>
  <c r="CT133" i="5"/>
  <c r="CS133" i="5"/>
  <c r="CZ121" i="5"/>
  <c r="DB121" i="5"/>
  <c r="CX121" i="5"/>
  <c r="CW121" i="5"/>
  <c r="CS121" i="5"/>
  <c r="CV39" i="5"/>
  <c r="CX51" i="5"/>
  <c r="CT120" i="5"/>
  <c r="DA133" i="5"/>
  <c r="DA150" i="5"/>
  <c r="CU169" i="5"/>
  <c r="CT201" i="5"/>
  <c r="DA225" i="5"/>
  <c r="CW269" i="5"/>
  <c r="CX8" i="5"/>
  <c r="CV17" i="5"/>
  <c r="CS20" i="5"/>
  <c r="CV29" i="5"/>
  <c r="CU41" i="5"/>
  <c r="CZ42" i="5"/>
  <c r="CX53" i="5"/>
  <c r="CS61" i="5"/>
  <c r="CZ63" i="5"/>
  <c r="CS75" i="5"/>
  <c r="CW77" i="5"/>
  <c r="CU87" i="5"/>
  <c r="DA88" i="5"/>
  <c r="CV99" i="5"/>
  <c r="CS110" i="5"/>
  <c r="CS134" i="5"/>
  <c r="CV161" i="5"/>
  <c r="CY8" i="5"/>
  <c r="CY17" i="5"/>
  <c r="CW20" i="5"/>
  <c r="CW29" i="5"/>
  <c r="CS33" i="5"/>
  <c r="CV41" i="5"/>
  <c r="CT43" i="5"/>
  <c r="CY53" i="5"/>
  <c r="CT61" i="5"/>
  <c r="DA63" i="5"/>
  <c r="CU67" i="5"/>
  <c r="CT75" i="5"/>
  <c r="CX77" i="5"/>
  <c r="CV87" i="5"/>
  <c r="CU90" i="5"/>
  <c r="CW99" i="5"/>
  <c r="CY110" i="5"/>
  <c r="CW125" i="5"/>
  <c r="CU134" i="5"/>
  <c r="CW161" i="5"/>
  <c r="DA182" i="5"/>
  <c r="CX219" i="5"/>
  <c r="CX495" i="5"/>
  <c r="CZ8" i="5"/>
  <c r="DA17" i="5"/>
  <c r="DB20" i="5"/>
  <c r="CS30" i="5"/>
  <c r="CT33" i="5"/>
  <c r="CW41" i="5"/>
  <c r="DA44" i="5"/>
  <c r="DA53" i="5"/>
  <c r="CU61" i="5"/>
  <c r="DB63" i="5"/>
  <c r="CW67" i="5"/>
  <c r="CU75" i="5"/>
  <c r="CY77" i="5"/>
  <c r="CW87" i="5"/>
  <c r="CY90" i="5"/>
  <c r="CX99" i="5"/>
  <c r="CZ110" i="5"/>
  <c r="CX134" i="5"/>
  <c r="CU146" i="5"/>
  <c r="DA8" i="5"/>
  <c r="DB17" i="5"/>
  <c r="CT30" i="5"/>
  <c r="CU33" i="5"/>
  <c r="CS40" i="5"/>
  <c r="CX41" i="5"/>
  <c r="DB44" i="5"/>
  <c r="CU52" i="5"/>
  <c r="DB53" i="5"/>
  <c r="CY61" i="5"/>
  <c r="CS64" i="5"/>
  <c r="CV75" i="5"/>
  <c r="CY78" i="5"/>
  <c r="CX87" i="5"/>
  <c r="CZ90" i="5"/>
  <c r="CY99" i="5"/>
  <c r="DA110" i="5"/>
  <c r="CY134" i="5"/>
  <c r="CV146" i="5"/>
  <c r="CZ207" i="5"/>
  <c r="DB8" i="5"/>
  <c r="CS18" i="5"/>
  <c r="CU30" i="5"/>
  <c r="CX33" i="5"/>
  <c r="CT40" i="5"/>
  <c r="CY41" i="5"/>
  <c r="CV52" i="5"/>
  <c r="CW54" i="5"/>
  <c r="CY64" i="5"/>
  <c r="DB75" i="5"/>
  <c r="CS86" i="5"/>
  <c r="DA87" i="5"/>
  <c r="DA90" i="5"/>
  <c r="DB110" i="5"/>
  <c r="CZ134" i="5"/>
  <c r="CY146" i="5"/>
  <c r="CW170" i="5"/>
  <c r="DA207" i="5"/>
  <c r="CT10" i="5"/>
  <c r="CZ18" i="5"/>
  <c r="CV30" i="5"/>
  <c r="CU40" i="5"/>
  <c r="CW52" i="5"/>
  <c r="CY54" i="5"/>
  <c r="CZ64" i="5"/>
  <c r="CS76" i="5"/>
  <c r="CW80" i="5"/>
  <c r="CU86" i="5"/>
  <c r="CU98" i="5"/>
  <c r="CW100" i="5"/>
  <c r="CZ111" i="5"/>
  <c r="CV122" i="5"/>
  <c r="DA134" i="5"/>
  <c r="CZ146" i="5"/>
  <c r="CT171" i="5"/>
  <c r="CU241" i="5"/>
  <c r="DB262" i="5"/>
  <c r="CU273" i="5"/>
  <c r="CS332" i="5"/>
  <c r="CY460" i="5"/>
  <c r="CU10" i="5"/>
  <c r="DA18" i="5"/>
  <c r="CW30" i="5"/>
  <c r="CV40" i="5"/>
  <c r="CS42" i="5"/>
  <c r="CX52" i="5"/>
  <c r="CZ54" i="5"/>
  <c r="DA64" i="5"/>
  <c r="CT76" i="5"/>
  <c r="CX80" i="5"/>
  <c r="CV86" i="5"/>
  <c r="CS88" i="5"/>
  <c r="CV98" i="5"/>
  <c r="CX100" i="5"/>
  <c r="CV112" i="5"/>
  <c r="CW122" i="5"/>
  <c r="DA146" i="5"/>
  <c r="DB193" i="5"/>
  <c r="CV241" i="5"/>
  <c r="CV273" i="5"/>
  <c r="CZ481" i="5"/>
  <c r="DB18" i="5"/>
  <c r="CW40" i="5"/>
  <c r="DA54" i="5"/>
  <c r="CU65" i="5"/>
  <c r="CW86" i="5"/>
  <c r="CY100" i="5"/>
  <c r="CX109" i="5"/>
  <c r="CX122" i="5"/>
  <c r="CW320" i="5"/>
  <c r="DA235" i="5"/>
  <c r="CY235" i="5"/>
  <c r="CX235" i="5"/>
  <c r="CV235" i="5"/>
  <c r="CU235" i="5"/>
  <c r="DB235" i="5"/>
  <c r="CT235" i="5"/>
  <c r="CS235" i="5"/>
  <c r="CZ235" i="5"/>
  <c r="CW235" i="5"/>
  <c r="CT38" i="5"/>
  <c r="CZ38" i="5"/>
  <c r="CW38" i="5"/>
  <c r="CY38" i="5"/>
  <c r="CX38" i="5"/>
  <c r="DA38" i="5"/>
  <c r="CV38" i="5"/>
  <c r="DB38" i="5"/>
  <c r="CU38" i="5"/>
  <c r="CS38" i="5"/>
  <c r="CW267" i="5"/>
  <c r="CV267" i="5"/>
  <c r="CU267" i="5"/>
  <c r="CX267" i="5"/>
  <c r="CT267" i="5"/>
  <c r="CS267" i="5"/>
  <c r="CY267" i="5"/>
  <c r="DB267" i="5"/>
  <c r="DA267" i="5"/>
  <c r="CZ267" i="5"/>
  <c r="DA223" i="5"/>
  <c r="CW223" i="5"/>
  <c r="CV223" i="5"/>
  <c r="CY223" i="5"/>
  <c r="CX223" i="5"/>
  <c r="CU223" i="5"/>
  <c r="CS223" i="5"/>
  <c r="DB223" i="5"/>
  <c r="CZ223" i="5"/>
  <c r="CT223" i="5"/>
  <c r="CY200" i="5"/>
  <c r="DA200" i="5"/>
  <c r="CZ200" i="5"/>
  <c r="CS200" i="5"/>
  <c r="CW200" i="5"/>
  <c r="DB200" i="5"/>
  <c r="CX200" i="5"/>
  <c r="CW165" i="5"/>
  <c r="CX165" i="5"/>
  <c r="CV165" i="5"/>
  <c r="CU165" i="5"/>
  <c r="CT165" i="5"/>
  <c r="DA129" i="5"/>
  <c r="CZ129" i="5"/>
  <c r="CX129" i="5"/>
  <c r="CW129" i="5"/>
  <c r="CU129" i="5"/>
  <c r="CV129" i="5"/>
  <c r="CT129" i="5"/>
  <c r="CS129" i="5"/>
  <c r="CZ95" i="5"/>
  <c r="CS95" i="5"/>
  <c r="DB95" i="5"/>
  <c r="CY95" i="5"/>
  <c r="DA95" i="5"/>
  <c r="CV49" i="5"/>
  <c r="CU49" i="5"/>
  <c r="CT49" i="5"/>
  <c r="DB49" i="5"/>
  <c r="CZ49" i="5"/>
  <c r="DA49" i="5"/>
  <c r="CU95" i="5"/>
  <c r="CZ117" i="5"/>
  <c r="CU427" i="5"/>
  <c r="CZ427" i="5"/>
  <c r="CY427" i="5"/>
  <c r="CX427" i="5"/>
  <c r="CV427" i="5"/>
  <c r="DA427" i="5"/>
  <c r="CW427" i="5"/>
  <c r="CT427" i="5"/>
  <c r="DB427" i="5"/>
  <c r="CS427" i="5"/>
  <c r="DB393" i="5"/>
  <c r="CX393" i="5"/>
  <c r="CW393" i="5"/>
  <c r="CU393" i="5"/>
  <c r="CS393" i="5"/>
  <c r="DA393" i="5"/>
  <c r="CZ393" i="5"/>
  <c r="CT393" i="5"/>
  <c r="CY393" i="5"/>
  <c r="DB357" i="5"/>
  <c r="CW357" i="5"/>
  <c r="CZ357" i="5"/>
  <c r="CY357" i="5"/>
  <c r="CX357" i="5"/>
  <c r="DA357" i="5"/>
  <c r="CV357" i="5"/>
  <c r="CU357" i="5"/>
  <c r="CT357" i="5"/>
  <c r="CS357" i="5"/>
  <c r="DB345" i="5"/>
  <c r="DA345" i="5"/>
  <c r="CS345" i="5"/>
  <c r="CW345" i="5"/>
  <c r="CV345" i="5"/>
  <c r="CT345" i="5"/>
  <c r="CU345" i="5"/>
  <c r="CY345" i="5"/>
  <c r="CX345" i="5"/>
  <c r="CU312" i="5"/>
  <c r="CT312" i="5"/>
  <c r="CW312" i="5"/>
  <c r="CV312" i="5"/>
  <c r="CY312" i="5"/>
  <c r="CX312" i="5"/>
  <c r="CS312" i="5"/>
  <c r="DA277" i="5"/>
  <c r="CZ277" i="5"/>
  <c r="CY277" i="5"/>
  <c r="CT277" i="5"/>
  <c r="CU277" i="5"/>
  <c r="CS277" i="5"/>
  <c r="DB277" i="5"/>
  <c r="CX277" i="5"/>
  <c r="CV277" i="5"/>
  <c r="CW277" i="5"/>
  <c r="CS245" i="5"/>
  <c r="DB245" i="5"/>
  <c r="CY245" i="5"/>
  <c r="CX245" i="5"/>
  <c r="CT245" i="5"/>
  <c r="CZ245" i="5"/>
  <c r="CW245" i="5"/>
  <c r="CV245" i="5"/>
  <c r="CU245" i="5"/>
  <c r="CV210" i="5"/>
  <c r="CU210" i="5"/>
  <c r="DB210" i="5"/>
  <c r="DA210" i="5"/>
  <c r="CZ210" i="5"/>
  <c r="CX210" i="5"/>
  <c r="CW210" i="5"/>
  <c r="CS210" i="5"/>
  <c r="CT210" i="5"/>
  <c r="CY164" i="5"/>
  <c r="CX164" i="5"/>
  <c r="CW164" i="5"/>
  <c r="CT164" i="5"/>
  <c r="CS164" i="5"/>
  <c r="DA164" i="5"/>
  <c r="DB164" i="5"/>
  <c r="CV164" i="5"/>
  <c r="CU164" i="5"/>
  <c r="CT128" i="5"/>
  <c r="DB128" i="5"/>
  <c r="DA128" i="5"/>
  <c r="CW128" i="5"/>
  <c r="CS128" i="5"/>
  <c r="CV128" i="5"/>
  <c r="CU128" i="5"/>
  <c r="CW105" i="5"/>
  <c r="CV105" i="5"/>
  <c r="DA105" i="5"/>
  <c r="DB105" i="5"/>
  <c r="CZ71" i="5"/>
  <c r="DB71" i="5"/>
  <c r="DA71" i="5"/>
  <c r="CT71" i="5"/>
  <c r="CS71" i="5"/>
  <c r="CT26" i="5"/>
  <c r="DB26" i="5"/>
  <c r="CV26" i="5"/>
  <c r="CU26" i="5"/>
  <c r="CS26" i="5"/>
  <c r="CX26" i="5"/>
  <c r="CW26" i="5"/>
  <c r="CY278" i="5"/>
  <c r="CZ278" i="5"/>
  <c r="CX278" i="5"/>
  <c r="CU278" i="5"/>
  <c r="DB278" i="5"/>
  <c r="DA278" i="5"/>
  <c r="CW278" i="5"/>
  <c r="CV278" i="5"/>
  <c r="CS278" i="5"/>
  <c r="CT278" i="5"/>
  <c r="DB246" i="5"/>
  <c r="DA246" i="5"/>
  <c r="CS246" i="5"/>
  <c r="CY246" i="5"/>
  <c r="CX246" i="5"/>
  <c r="CV246" i="5"/>
  <c r="CU246" i="5"/>
  <c r="CT246" i="5"/>
  <c r="CY188" i="5"/>
  <c r="DB188" i="5"/>
  <c r="CV188" i="5"/>
  <c r="CT188" i="5"/>
  <c r="CS188" i="5"/>
  <c r="CU188" i="5"/>
  <c r="CX188" i="5"/>
  <c r="CW188" i="5"/>
  <c r="CV141" i="5"/>
  <c r="CU141" i="5"/>
  <c r="CS141" i="5"/>
  <c r="DB106" i="5"/>
  <c r="CV106" i="5"/>
  <c r="CU106" i="5"/>
  <c r="CW106" i="5"/>
  <c r="CT106" i="5"/>
  <c r="CS106" i="5"/>
  <c r="CX72" i="5"/>
  <c r="DA72" i="5"/>
  <c r="CZ72" i="5"/>
  <c r="CU72" i="5"/>
  <c r="CT72" i="5"/>
  <c r="CS72" i="5"/>
  <c r="CV72" i="5"/>
  <c r="DB27" i="5"/>
  <c r="DA27" i="5"/>
  <c r="CW27" i="5"/>
  <c r="CT27" i="5"/>
  <c r="CV27" i="5"/>
  <c r="CU27" i="5"/>
  <c r="CZ27" i="5"/>
  <c r="CZ15" i="5"/>
  <c r="CY15" i="5"/>
  <c r="CS15" i="5"/>
  <c r="CT15" i="5"/>
  <c r="CZ141" i="5"/>
  <c r="DB405" i="5"/>
  <c r="CZ405" i="5"/>
  <c r="CY405" i="5"/>
  <c r="DA405" i="5"/>
  <c r="CV405" i="5"/>
  <c r="CU405" i="5"/>
  <c r="CX405" i="5"/>
  <c r="CW405" i="5"/>
  <c r="CT405" i="5"/>
  <c r="CS405" i="5"/>
  <c r="DB369" i="5"/>
  <c r="CT369" i="5"/>
  <c r="CS369" i="5"/>
  <c r="DA369" i="5"/>
  <c r="CW369" i="5"/>
  <c r="CV369" i="5"/>
  <c r="CY369" i="5"/>
  <c r="CX369" i="5"/>
  <c r="CU369" i="5"/>
  <c r="CS300" i="5"/>
  <c r="DA300" i="5"/>
  <c r="CT300" i="5"/>
  <c r="CZ300" i="5"/>
  <c r="CY300" i="5"/>
  <c r="CX300" i="5"/>
  <c r="CU300" i="5"/>
  <c r="CY266" i="5"/>
  <c r="CW266" i="5"/>
  <c r="CV266" i="5"/>
  <c r="CT266" i="5"/>
  <c r="CS266" i="5"/>
  <c r="DB266" i="5"/>
  <c r="DA266" i="5"/>
  <c r="CZ266" i="5"/>
  <c r="CX222" i="5"/>
  <c r="CW222" i="5"/>
  <c r="CV222" i="5"/>
  <c r="CT222" i="5"/>
  <c r="CS222" i="5"/>
  <c r="DA187" i="5"/>
  <c r="CU187" i="5"/>
  <c r="DB187" i="5"/>
  <c r="CZ187" i="5"/>
  <c r="CY187" i="5"/>
  <c r="CT140" i="5"/>
  <c r="CS140" i="5"/>
  <c r="CV140" i="5"/>
  <c r="CU140" i="5"/>
  <c r="DB140" i="5"/>
  <c r="DA140" i="5"/>
  <c r="CZ140" i="5"/>
  <c r="CY140" i="5"/>
  <c r="CX140" i="5"/>
  <c r="DB94" i="5"/>
  <c r="CT94" i="5"/>
  <c r="CS94" i="5"/>
  <c r="DA94" i="5"/>
  <c r="CX94" i="5"/>
  <c r="CZ94" i="5"/>
  <c r="CY94" i="5"/>
  <c r="CW94" i="5"/>
  <c r="CV94" i="5"/>
  <c r="CU94" i="5"/>
  <c r="CX48" i="5"/>
  <c r="CV48" i="5"/>
  <c r="CU48" i="5"/>
  <c r="DB48" i="5"/>
  <c r="DA48" i="5"/>
  <c r="CZ48" i="5"/>
  <c r="CY48" i="5"/>
  <c r="CW48" i="5"/>
  <c r="CT14" i="5"/>
  <c r="DA14" i="5"/>
  <c r="CZ14" i="5"/>
  <c r="DB14" i="5"/>
  <c r="CY14" i="5"/>
  <c r="CX14" i="5"/>
  <c r="CW95" i="5"/>
  <c r="DA151" i="5"/>
  <c r="CX6" i="5"/>
  <c r="CU6" i="5"/>
  <c r="CT6" i="5"/>
  <c r="CZ6" i="5"/>
  <c r="CY6" i="5"/>
  <c r="CW6" i="5"/>
  <c r="CV6" i="5"/>
  <c r="CY425" i="5"/>
  <c r="DB425" i="5"/>
  <c r="CX425" i="5"/>
  <c r="CW425" i="5"/>
  <c r="CT425" i="5"/>
  <c r="CS425" i="5"/>
  <c r="CZ425" i="5"/>
  <c r="CV425" i="5"/>
  <c r="DA425" i="5"/>
  <c r="CU425" i="5"/>
  <c r="CT391" i="5"/>
  <c r="CZ391" i="5"/>
  <c r="CY391" i="5"/>
  <c r="CW391" i="5"/>
  <c r="CV391" i="5"/>
  <c r="DB391" i="5"/>
  <c r="DA391" i="5"/>
  <c r="CU391" i="5"/>
  <c r="CS391" i="5"/>
  <c r="CT355" i="5"/>
  <c r="CS355" i="5"/>
  <c r="CU355" i="5"/>
  <c r="CV355" i="5"/>
  <c r="DA355" i="5"/>
  <c r="CZ355" i="5"/>
  <c r="CY355" i="5"/>
  <c r="DB355" i="5"/>
  <c r="CX355" i="5"/>
  <c r="CW355" i="5"/>
  <c r="CU310" i="5"/>
  <c r="CW310" i="5"/>
  <c r="CV310" i="5"/>
  <c r="DB310" i="5"/>
  <c r="DA310" i="5"/>
  <c r="CZ310" i="5"/>
  <c r="CY310" i="5"/>
  <c r="CT310" i="5"/>
  <c r="CX310" i="5"/>
  <c r="CS310" i="5"/>
  <c r="CS275" i="5"/>
  <c r="DB275" i="5"/>
  <c r="DA275" i="5"/>
  <c r="CY275" i="5"/>
  <c r="CX275" i="5"/>
  <c r="CZ275" i="5"/>
  <c r="CW275" i="5"/>
  <c r="CT275" i="5"/>
  <c r="CW243" i="5"/>
  <c r="DB243" i="5"/>
  <c r="DA243" i="5"/>
  <c r="CX243" i="5"/>
  <c r="CV243" i="5"/>
  <c r="CS243" i="5"/>
  <c r="CS197" i="5"/>
  <c r="CU197" i="5"/>
  <c r="CT197" i="5"/>
  <c r="CW197" i="5"/>
  <c r="CV197" i="5"/>
  <c r="CX197" i="5"/>
  <c r="DA197" i="5"/>
  <c r="CZ197" i="5"/>
  <c r="CY197" i="5"/>
  <c r="DB197" i="5"/>
  <c r="CZ162" i="5"/>
  <c r="CY162" i="5"/>
  <c r="CU162" i="5"/>
  <c r="CT162" i="5"/>
  <c r="CS162" i="5"/>
  <c r="CX162" i="5"/>
  <c r="CW162" i="5"/>
  <c r="CV162" i="5"/>
  <c r="CX126" i="5"/>
  <c r="CT126" i="5"/>
  <c r="CS126" i="5"/>
  <c r="CT243" i="5"/>
  <c r="CU494" i="5"/>
  <c r="CT494" i="5"/>
  <c r="CZ494" i="5"/>
  <c r="CY494" i="5"/>
  <c r="DA494" i="5"/>
  <c r="CX494" i="5"/>
  <c r="DB494" i="5"/>
  <c r="CW494" i="5"/>
  <c r="CS494" i="5"/>
  <c r="CV494" i="5"/>
  <c r="DB472" i="5"/>
  <c r="CT472" i="5"/>
  <c r="CY472" i="5"/>
  <c r="CX472" i="5"/>
  <c r="DA472" i="5"/>
  <c r="CZ472" i="5"/>
  <c r="CU472" i="5"/>
  <c r="CS472" i="5"/>
  <c r="CV472" i="5"/>
  <c r="CW472" i="5"/>
  <c r="DA424" i="5"/>
  <c r="CX424" i="5"/>
  <c r="CW424" i="5"/>
  <c r="DB424" i="5"/>
  <c r="CY424" i="5"/>
  <c r="CV424" i="5"/>
  <c r="CU424" i="5"/>
  <c r="CX413" i="5"/>
  <c r="CS413" i="5"/>
  <c r="CY413" i="5"/>
  <c r="CW413" i="5"/>
  <c r="CV413" i="5"/>
  <c r="CZ413" i="5"/>
  <c r="CU413" i="5"/>
  <c r="CT413" i="5"/>
  <c r="DB413" i="5"/>
  <c r="CV378" i="5"/>
  <c r="CY378" i="5"/>
  <c r="CX378" i="5"/>
  <c r="DB378" i="5"/>
  <c r="CW378" i="5"/>
  <c r="CU378" i="5"/>
  <c r="CS378" i="5"/>
  <c r="CT378" i="5"/>
  <c r="DA378" i="5"/>
  <c r="CZ378" i="5"/>
  <c r="DB332" i="5"/>
  <c r="DA332" i="5"/>
  <c r="CY332" i="5"/>
  <c r="CT332" i="5"/>
  <c r="CZ332" i="5"/>
  <c r="CX332" i="5"/>
  <c r="CW332" i="5"/>
  <c r="CV332" i="5"/>
  <c r="CW297" i="5"/>
  <c r="CU297" i="5"/>
  <c r="CT297" i="5"/>
  <c r="CX297" i="5"/>
  <c r="DA297" i="5"/>
  <c r="CZ297" i="5"/>
  <c r="DB297" i="5"/>
  <c r="CY297" i="5"/>
  <c r="CV297" i="5"/>
  <c r="CS297" i="5"/>
  <c r="CS263" i="5"/>
  <c r="CZ263" i="5"/>
  <c r="CY263" i="5"/>
  <c r="CU263" i="5"/>
  <c r="CT263" i="5"/>
  <c r="DA263" i="5"/>
  <c r="CX263" i="5"/>
  <c r="CV263" i="5"/>
  <c r="DB263" i="5"/>
  <c r="CW263" i="5"/>
  <c r="CW219" i="5"/>
  <c r="DA219" i="5"/>
  <c r="CZ219" i="5"/>
  <c r="DB219" i="5"/>
  <c r="CU184" i="5"/>
  <c r="CS184" i="5"/>
  <c r="CY184" i="5"/>
  <c r="CX184" i="5"/>
  <c r="CZ149" i="5"/>
  <c r="CY149" i="5"/>
  <c r="CX149" i="5"/>
  <c r="CW149" i="5"/>
  <c r="DB149" i="5"/>
  <c r="DA149" i="5"/>
  <c r="CV149" i="5"/>
  <c r="CU149" i="5"/>
  <c r="CT149" i="5"/>
  <c r="CS149" i="5"/>
  <c r="CV103" i="5"/>
  <c r="CY103" i="5"/>
  <c r="CX103" i="5"/>
  <c r="DB103" i="5"/>
  <c r="DA103" i="5"/>
  <c r="CW103" i="5"/>
  <c r="CZ103" i="5"/>
  <c r="CT68" i="5"/>
  <c r="CZ68" i="5"/>
  <c r="DB68" i="5"/>
  <c r="DA68" i="5"/>
  <c r="CY68" i="5"/>
  <c r="CX68" i="5"/>
  <c r="CW68" i="5"/>
  <c r="DB34" i="5"/>
  <c r="CV34" i="5"/>
  <c r="CU34" i="5"/>
  <c r="CS34" i="5"/>
  <c r="CX34" i="5"/>
  <c r="CW34" i="5"/>
  <c r="CT34" i="5"/>
  <c r="CS27" i="5"/>
  <c r="CS59" i="5"/>
  <c r="CY72" i="5"/>
  <c r="DA83" i="5"/>
  <c r="DA93" i="5"/>
  <c r="DA106" i="5"/>
  <c r="CY126" i="5"/>
  <c r="CU275" i="5"/>
  <c r="CU482" i="5"/>
  <c r="CT482" i="5"/>
  <c r="CV482" i="5"/>
  <c r="CS482" i="5"/>
  <c r="CX482" i="5"/>
  <c r="CW482" i="5"/>
  <c r="CZ482" i="5"/>
  <c r="CY482" i="5"/>
  <c r="DA482" i="5"/>
  <c r="CS447" i="5"/>
  <c r="CV447" i="5"/>
  <c r="CX447" i="5"/>
  <c r="DB447" i="5"/>
  <c r="CU447" i="5"/>
  <c r="CT447" i="5"/>
  <c r="DA447" i="5"/>
  <c r="CZ447" i="5"/>
  <c r="CY447" i="5"/>
  <c r="CW447" i="5"/>
  <c r="CX365" i="5"/>
  <c r="CW365" i="5"/>
  <c r="CV365" i="5"/>
  <c r="CT365" i="5"/>
  <c r="CS365" i="5"/>
  <c r="CZ365" i="5"/>
  <c r="CY365" i="5"/>
  <c r="CU365" i="5"/>
  <c r="DA331" i="5"/>
  <c r="CS331" i="5"/>
  <c r="DB331" i="5"/>
  <c r="CX331" i="5"/>
  <c r="CW331" i="5"/>
  <c r="CV331" i="5"/>
  <c r="CY331" i="5"/>
  <c r="CU331" i="5"/>
  <c r="CZ331" i="5"/>
  <c r="CT331" i="5"/>
  <c r="CW285" i="5"/>
  <c r="CS285" i="5"/>
  <c r="CX285" i="5"/>
  <c r="CV285" i="5"/>
  <c r="DB285" i="5"/>
  <c r="CY285" i="5"/>
  <c r="CU285" i="5"/>
  <c r="CT285" i="5"/>
  <c r="DA285" i="5"/>
  <c r="CZ285" i="5"/>
  <c r="CW252" i="5"/>
  <c r="CV252" i="5"/>
  <c r="DB252" i="5"/>
  <c r="DA252" i="5"/>
  <c r="CU252" i="5"/>
  <c r="CT252" i="5"/>
  <c r="CS252" i="5"/>
  <c r="CY218" i="5"/>
  <c r="DB218" i="5"/>
  <c r="DA218" i="5"/>
  <c r="CZ218" i="5"/>
  <c r="CX218" i="5"/>
  <c r="CW218" i="5"/>
  <c r="CV218" i="5"/>
  <c r="CU218" i="5"/>
  <c r="CT218" i="5"/>
  <c r="CS218" i="5"/>
  <c r="CU172" i="5"/>
  <c r="CS172" i="5"/>
  <c r="CZ172" i="5"/>
  <c r="DB172" i="5"/>
  <c r="DA172" i="5"/>
  <c r="CT172" i="5"/>
  <c r="DB136" i="5"/>
  <c r="CU136" i="5"/>
  <c r="CT136" i="5"/>
  <c r="CV136" i="5"/>
  <c r="CS136" i="5"/>
  <c r="DA136" i="5"/>
  <c r="CY36" i="5"/>
  <c r="CT59" i="5"/>
  <c r="CZ91" i="5"/>
  <c r="CZ126" i="5"/>
  <c r="CV152" i="5"/>
  <c r="CT184" i="5"/>
  <c r="CV275" i="5"/>
  <c r="CW299" i="5"/>
  <c r="DA413" i="5"/>
  <c r="CY504" i="5"/>
  <c r="CX504" i="5"/>
  <c r="DA504" i="5"/>
  <c r="CV504" i="5"/>
  <c r="CU504" i="5"/>
  <c r="CT504" i="5"/>
  <c r="CS504" i="5"/>
  <c r="CZ504" i="5"/>
  <c r="CW504" i="5"/>
  <c r="DB504" i="5"/>
  <c r="CU470" i="5"/>
  <c r="CT470" i="5"/>
  <c r="CS470" i="5"/>
  <c r="DA470" i="5"/>
  <c r="CY470" i="5"/>
  <c r="CX470" i="5"/>
  <c r="CW470" i="5"/>
  <c r="CZ470" i="5"/>
  <c r="CV470" i="5"/>
  <c r="CX422" i="5"/>
  <c r="CW422" i="5"/>
  <c r="CY422" i="5"/>
  <c r="CZ422" i="5"/>
  <c r="CV422" i="5"/>
  <c r="CT422" i="5"/>
  <c r="CS422" i="5"/>
  <c r="DB422" i="5"/>
  <c r="DA422" i="5"/>
  <c r="CZ388" i="5"/>
  <c r="DB388" i="5"/>
  <c r="CU388" i="5"/>
  <c r="CT388" i="5"/>
  <c r="CX388" i="5"/>
  <c r="CW388" i="5"/>
  <c r="CS388" i="5"/>
  <c r="DA388" i="5"/>
  <c r="CV388" i="5"/>
  <c r="CZ330" i="5"/>
  <c r="CY330" i="5"/>
  <c r="CT330" i="5"/>
  <c r="CS330" i="5"/>
  <c r="DB330" i="5"/>
  <c r="CX330" i="5"/>
  <c r="DA330" i="5"/>
  <c r="DA295" i="5"/>
  <c r="CW295" i="5"/>
  <c r="CV295" i="5"/>
  <c r="CS295" i="5"/>
  <c r="CT295" i="5"/>
  <c r="DB295" i="5"/>
  <c r="CZ295" i="5"/>
  <c r="CY295" i="5"/>
  <c r="CX295" i="5"/>
  <c r="CS251" i="5"/>
  <c r="CX251" i="5"/>
  <c r="CW251" i="5"/>
  <c r="DA251" i="5"/>
  <c r="CZ251" i="5"/>
  <c r="CY251" i="5"/>
  <c r="CV251" i="5"/>
  <c r="CU251" i="5"/>
  <c r="CT251" i="5"/>
  <c r="CY194" i="5"/>
  <c r="CW194" i="5"/>
  <c r="CV194" i="5"/>
  <c r="DA194" i="5"/>
  <c r="CZ194" i="5"/>
  <c r="CU194" i="5"/>
  <c r="CT194" i="5"/>
  <c r="CS194" i="5"/>
  <c r="DB194" i="5"/>
  <c r="DB159" i="5"/>
  <c r="DA159" i="5"/>
  <c r="CY159" i="5"/>
  <c r="CX159" i="5"/>
  <c r="CV159" i="5"/>
  <c r="CW159" i="5"/>
  <c r="CT123" i="5"/>
  <c r="CS123" i="5"/>
  <c r="DB123" i="5"/>
  <c r="CZ123" i="5"/>
  <c r="DA123" i="5"/>
  <c r="DA6" i="5"/>
  <c r="CS48" i="5"/>
  <c r="CU59" i="5"/>
  <c r="CV107" i="5"/>
  <c r="CX124" i="5"/>
  <c r="DB129" i="5"/>
  <c r="CU159" i="5"/>
  <c r="DA162" i="5"/>
  <c r="CY165" i="5"/>
  <c r="CV184" i="5"/>
  <c r="CX212" i="5"/>
  <c r="DA503" i="5"/>
  <c r="CZ503" i="5"/>
  <c r="CX503" i="5"/>
  <c r="CT503" i="5"/>
  <c r="CS503" i="5"/>
  <c r="DB503" i="5"/>
  <c r="CV503" i="5"/>
  <c r="CU503" i="5"/>
  <c r="CY503" i="5"/>
  <c r="CW503" i="5"/>
  <c r="CY480" i="5"/>
  <c r="CX480" i="5"/>
  <c r="CT480" i="5"/>
  <c r="CU480" i="5"/>
  <c r="DB480" i="5"/>
  <c r="CW480" i="5"/>
  <c r="DA480" i="5"/>
  <c r="CZ480" i="5"/>
  <c r="CV480" i="5"/>
  <c r="CS480" i="5"/>
  <c r="CW457" i="5"/>
  <c r="CV457" i="5"/>
  <c r="CZ457" i="5"/>
  <c r="CY457" i="5"/>
  <c r="CU457" i="5"/>
  <c r="CS457" i="5"/>
  <c r="DB457" i="5"/>
  <c r="DA457" i="5"/>
  <c r="CT457" i="5"/>
  <c r="CT421" i="5"/>
  <c r="CY421" i="5"/>
  <c r="CX421" i="5"/>
  <c r="CV421" i="5"/>
  <c r="CU421" i="5"/>
  <c r="CS421" i="5"/>
  <c r="DB421" i="5"/>
  <c r="CW421" i="5"/>
  <c r="DA421" i="5"/>
  <c r="CZ421" i="5"/>
  <c r="DB399" i="5"/>
  <c r="CS399" i="5"/>
  <c r="CV399" i="5"/>
  <c r="CU399" i="5"/>
  <c r="CZ399" i="5"/>
  <c r="DA399" i="5"/>
  <c r="CY399" i="5"/>
  <c r="CX399" i="5"/>
  <c r="CT399" i="5"/>
  <c r="DB375" i="5"/>
  <c r="DA375" i="5"/>
  <c r="CZ375" i="5"/>
  <c r="CV375" i="5"/>
  <c r="CU375" i="5"/>
  <c r="CT375" i="5"/>
  <c r="CS375" i="5"/>
  <c r="CW375" i="5"/>
  <c r="DB351" i="5"/>
  <c r="CW351" i="5"/>
  <c r="CV351" i="5"/>
  <c r="CY351" i="5"/>
  <c r="CX351" i="5"/>
  <c r="DA351" i="5"/>
  <c r="CZ351" i="5"/>
  <c r="CU351" i="5"/>
  <c r="CT351" i="5"/>
  <c r="CS351" i="5"/>
  <c r="CS329" i="5"/>
  <c r="CX329" i="5"/>
  <c r="CW329" i="5"/>
  <c r="DB329" i="5"/>
  <c r="CY329" i="5"/>
  <c r="CV329" i="5"/>
  <c r="CT329" i="5"/>
  <c r="CU329" i="5"/>
  <c r="CZ306" i="5"/>
  <c r="CY306" i="5"/>
  <c r="CV306" i="5"/>
  <c r="CT306" i="5"/>
  <c r="CS306" i="5"/>
  <c r="DA306" i="5"/>
  <c r="CX306" i="5"/>
  <c r="CW306" i="5"/>
  <c r="DB306" i="5"/>
  <c r="CU306" i="5"/>
  <c r="DA283" i="5"/>
  <c r="CU283" i="5"/>
  <c r="CT283" i="5"/>
  <c r="CS283" i="5"/>
  <c r="CV283" i="5"/>
  <c r="CU250" i="5"/>
  <c r="CY250" i="5"/>
  <c r="CX250" i="5"/>
  <c r="CZ250" i="5"/>
  <c r="CW250" i="5"/>
  <c r="CT250" i="5"/>
  <c r="CS250" i="5"/>
  <c r="CS228" i="5"/>
  <c r="CW228" i="5"/>
  <c r="CV228" i="5"/>
  <c r="CZ228" i="5"/>
  <c r="DB228" i="5"/>
  <c r="DA228" i="5"/>
  <c r="CY228" i="5"/>
  <c r="CX228" i="5"/>
  <c r="CU228" i="5"/>
  <c r="CT228" i="5"/>
  <c r="DA181" i="5"/>
  <c r="CV181" i="5"/>
  <c r="CU181" i="5"/>
  <c r="CS181" i="5"/>
  <c r="DB181" i="5"/>
  <c r="CZ181" i="5"/>
  <c r="CY181" i="5"/>
  <c r="CX181" i="5"/>
  <c r="CT158" i="5"/>
  <c r="CS158" i="5"/>
  <c r="DB158" i="5"/>
  <c r="DA158" i="5"/>
  <c r="CW158" i="5"/>
  <c r="CV158" i="5"/>
  <c r="CU158" i="5"/>
  <c r="CZ158" i="5"/>
  <c r="CY158" i="5"/>
  <c r="CX158" i="5"/>
  <c r="CX25" i="5"/>
  <c r="CV59" i="5"/>
  <c r="CW107" i="5"/>
  <c r="DB126" i="5"/>
  <c r="CW140" i="5"/>
  <c r="CX170" i="5"/>
  <c r="CU176" i="5"/>
  <c r="CW184" i="5"/>
  <c r="CW187" i="5"/>
  <c r="CX196" i="5"/>
  <c r="CT200" i="5"/>
  <c r="CZ212" i="5"/>
  <c r="CY222" i="5"/>
  <c r="DB299" i="5"/>
  <c r="CZ392" i="5"/>
  <c r="DB490" i="5"/>
  <c r="CX490" i="5"/>
  <c r="CS490" i="5"/>
  <c r="CW490" i="5"/>
  <c r="CY490" i="5"/>
  <c r="CV490" i="5"/>
  <c r="DA490" i="5"/>
  <c r="CT490" i="5"/>
  <c r="CZ490" i="5"/>
  <c r="CY456" i="5"/>
  <c r="CX456" i="5"/>
  <c r="CZ456" i="5"/>
  <c r="CV456" i="5"/>
  <c r="DB456" i="5"/>
  <c r="DA456" i="5"/>
  <c r="CS456" i="5"/>
  <c r="CW456" i="5"/>
  <c r="CU456" i="5"/>
  <c r="CT456" i="5"/>
  <c r="CW432" i="5"/>
  <c r="CU432" i="5"/>
  <c r="DA432" i="5"/>
  <c r="CZ432" i="5"/>
  <c r="CT432" i="5"/>
  <c r="DB432" i="5"/>
  <c r="CY432" i="5"/>
  <c r="CX432" i="5"/>
  <c r="CS432" i="5"/>
  <c r="CV432" i="5"/>
  <c r="CV410" i="5"/>
  <c r="CU410" i="5"/>
  <c r="CS410" i="5"/>
  <c r="CW410" i="5"/>
  <c r="CT410" i="5"/>
  <c r="CZ410" i="5"/>
  <c r="CY410" i="5"/>
  <c r="DB410" i="5"/>
  <c r="DA410" i="5"/>
  <c r="CX410" i="5"/>
  <c r="DB374" i="5"/>
  <c r="DA374" i="5"/>
  <c r="CU374" i="5"/>
  <c r="CZ374" i="5"/>
  <c r="CY374" i="5"/>
  <c r="CV374" i="5"/>
  <c r="CT374" i="5"/>
  <c r="CS374" i="5"/>
  <c r="CX374" i="5"/>
  <c r="CW374" i="5"/>
  <c r="CX350" i="5"/>
  <c r="CW350" i="5"/>
  <c r="DA350" i="5"/>
  <c r="CU350" i="5"/>
  <c r="CT350" i="5"/>
  <c r="CS350" i="5"/>
  <c r="CV350" i="5"/>
  <c r="CZ350" i="5"/>
  <c r="DB350" i="5"/>
  <c r="CY350" i="5"/>
  <c r="CS305" i="5"/>
  <c r="DA305" i="5"/>
  <c r="CZ305" i="5"/>
  <c r="CU305" i="5"/>
  <c r="CT305" i="5"/>
  <c r="CY305" i="5"/>
  <c r="CX305" i="5"/>
  <c r="CV282" i="5"/>
  <c r="CU282" i="5"/>
  <c r="DB282" i="5"/>
  <c r="DA282" i="5"/>
  <c r="CX282" i="5"/>
  <c r="CW282" i="5"/>
  <c r="CS282" i="5"/>
  <c r="CZ282" i="5"/>
  <c r="CT282" i="5"/>
  <c r="CY282" i="5"/>
  <c r="CT89" i="5"/>
  <c r="CT105" i="5"/>
  <c r="CZ135" i="5"/>
  <c r="CT141" i="5"/>
  <c r="CS150" i="5"/>
  <c r="DA165" i="5"/>
  <c r="CZ170" i="5"/>
  <c r="CW173" i="5"/>
  <c r="CW181" i="5"/>
  <c r="CZ184" i="5"/>
  <c r="CX187" i="5"/>
  <c r="CS193" i="5"/>
  <c r="CY196" i="5"/>
  <c r="CY209" i="5"/>
  <c r="DA212" i="5"/>
  <c r="CS219" i="5"/>
  <c r="CZ222" i="5"/>
  <c r="CY244" i="5"/>
  <c r="CT261" i="5"/>
  <c r="DA467" i="5"/>
  <c r="CZ467" i="5"/>
  <c r="CY467" i="5"/>
  <c r="DB467" i="5"/>
  <c r="CX467" i="5"/>
  <c r="CW467" i="5"/>
  <c r="CS467" i="5"/>
  <c r="CT467" i="5"/>
  <c r="CU467" i="5"/>
  <c r="CV467" i="5"/>
  <c r="DA443" i="5"/>
  <c r="CZ443" i="5"/>
  <c r="CT443" i="5"/>
  <c r="CU443" i="5"/>
  <c r="CS443" i="5"/>
  <c r="CX443" i="5"/>
  <c r="DB443" i="5"/>
  <c r="CY443" i="5"/>
  <c r="CV443" i="5"/>
  <c r="CW443" i="5"/>
  <c r="CT409" i="5"/>
  <c r="CW409" i="5"/>
  <c r="CV409" i="5"/>
  <c r="CS409" i="5"/>
  <c r="CZ409" i="5"/>
  <c r="CY409" i="5"/>
  <c r="CX409" i="5"/>
  <c r="DB409" i="5"/>
  <c r="DA409" i="5"/>
  <c r="CU409" i="5"/>
  <c r="CT385" i="5"/>
  <c r="CX385" i="5"/>
  <c r="DB385" i="5"/>
  <c r="DA385" i="5"/>
  <c r="CY385" i="5"/>
  <c r="CW385" i="5"/>
  <c r="CU385" i="5"/>
  <c r="CS385" i="5"/>
  <c r="CV385" i="5"/>
  <c r="CZ385" i="5"/>
  <c r="CT361" i="5"/>
  <c r="DA361" i="5"/>
  <c r="CZ361" i="5"/>
  <c r="CV361" i="5"/>
  <c r="CU361" i="5"/>
  <c r="CS361" i="5"/>
  <c r="CX361" i="5"/>
  <c r="CW361" i="5"/>
  <c r="CU328" i="5"/>
  <c r="CS328" i="5"/>
  <c r="DB328" i="5"/>
  <c r="CV328" i="5"/>
  <c r="CT328" i="5"/>
  <c r="CZ328" i="5"/>
  <c r="CY328" i="5"/>
  <c r="CX328" i="5"/>
  <c r="CW328" i="5"/>
  <c r="DA328" i="5"/>
  <c r="CU304" i="5"/>
  <c r="DB304" i="5"/>
  <c r="DA304" i="5"/>
  <c r="CS304" i="5"/>
  <c r="CT304" i="5"/>
  <c r="CZ304" i="5"/>
  <c r="CW304" i="5"/>
  <c r="CY304" i="5"/>
  <c r="CX304" i="5"/>
  <c r="CW7" i="5"/>
  <c r="CV14" i="5"/>
  <c r="CW23" i="5"/>
  <c r="CZ25" i="5"/>
  <c r="CY28" i="5"/>
  <c r="CZ34" i="5"/>
  <c r="CS49" i="5"/>
  <c r="CV57" i="5"/>
  <c r="CU68" i="5"/>
  <c r="CW79" i="5"/>
  <c r="CT84" i="5"/>
  <c r="CU105" i="5"/>
  <c r="CS112" i="5"/>
  <c r="DA135" i="5"/>
  <c r="CW141" i="5"/>
  <c r="DB165" i="5"/>
  <c r="CX173" i="5"/>
  <c r="DA184" i="5"/>
  <c r="CZ188" i="5"/>
  <c r="CV200" i="5"/>
  <c r="CT219" i="5"/>
  <c r="DA222" i="5"/>
  <c r="CZ229" i="5"/>
  <c r="CZ244" i="5"/>
  <c r="CV261" i="5"/>
  <c r="CX266" i="5"/>
  <c r="CV276" i="5"/>
  <c r="CW283" i="5"/>
  <c r="CW300" i="5"/>
  <c r="CV304" i="5"/>
  <c r="DA329" i="5"/>
  <c r="DA365" i="5"/>
  <c r="CT424" i="5"/>
  <c r="CU490" i="5"/>
  <c r="CY290" i="5"/>
  <c r="DB290" i="5"/>
  <c r="DA290" i="5"/>
  <c r="CZ290" i="5"/>
  <c r="CU290" i="5"/>
  <c r="CT290" i="5"/>
  <c r="CW290" i="5"/>
  <c r="CV290" i="5"/>
  <c r="CS290" i="5"/>
  <c r="CX290" i="5"/>
  <c r="CU256" i="5"/>
  <c r="CS256" i="5"/>
  <c r="CT256" i="5"/>
  <c r="CY256" i="5"/>
  <c r="CX256" i="5"/>
  <c r="CW256" i="5"/>
  <c r="CZ256" i="5"/>
  <c r="CV256" i="5"/>
  <c r="DA211" i="5"/>
  <c r="CU211" i="5"/>
  <c r="CT211" i="5"/>
  <c r="CZ211" i="5"/>
  <c r="DB211" i="5"/>
  <c r="CX211" i="5"/>
  <c r="CW211" i="5"/>
  <c r="CV211" i="5"/>
  <c r="CS211" i="5"/>
  <c r="CW177" i="5"/>
  <c r="CZ177" i="5"/>
  <c r="CY177" i="5"/>
  <c r="DB177" i="5"/>
  <c r="DA177" i="5"/>
  <c r="CX177" i="5"/>
  <c r="CZ153" i="5"/>
  <c r="CY153" i="5"/>
  <c r="CW153" i="5"/>
  <c r="CV153" i="5"/>
  <c r="CT153" i="5"/>
  <c r="CU153" i="5"/>
  <c r="CS153" i="5"/>
  <c r="CY117" i="5"/>
  <c r="CX117" i="5"/>
  <c r="CT117" i="5"/>
  <c r="CS117" i="5"/>
  <c r="DB117" i="5"/>
  <c r="DA117" i="5"/>
  <c r="CZ83" i="5"/>
  <c r="CX83" i="5"/>
  <c r="CW83" i="5"/>
  <c r="CU83" i="5"/>
  <c r="CV83" i="5"/>
  <c r="CY83" i="5"/>
  <c r="CT83" i="5"/>
  <c r="CS83" i="5"/>
  <c r="CX60" i="5"/>
  <c r="CY60" i="5"/>
  <c r="CW60" i="5"/>
  <c r="CZ60" i="5"/>
  <c r="CV60" i="5"/>
  <c r="CU60" i="5"/>
  <c r="CT60" i="5"/>
  <c r="CY49" i="5"/>
  <c r="CU177" i="5"/>
  <c r="CW246" i="5"/>
  <c r="CW439" i="5"/>
  <c r="CV439" i="5"/>
  <c r="CZ439" i="5"/>
  <c r="CY439" i="5"/>
  <c r="CX439" i="5"/>
  <c r="CT439" i="5"/>
  <c r="CS439" i="5"/>
  <c r="DB439" i="5"/>
  <c r="DA439" i="5"/>
  <c r="CU439" i="5"/>
  <c r="DB416" i="5"/>
  <c r="CW416" i="5"/>
  <c r="CV416" i="5"/>
  <c r="CX416" i="5"/>
  <c r="CU416" i="5"/>
  <c r="CZ416" i="5"/>
  <c r="CY416" i="5"/>
  <c r="CT416" i="5"/>
  <c r="DA416" i="5"/>
  <c r="CS416" i="5"/>
  <c r="DB381" i="5"/>
  <c r="CV381" i="5"/>
  <c r="CU381" i="5"/>
  <c r="CT381" i="5"/>
  <c r="CS381" i="5"/>
  <c r="DA381" i="5"/>
  <c r="CY381" i="5"/>
  <c r="CX381" i="5"/>
  <c r="CW381" i="5"/>
  <c r="CV335" i="5"/>
  <c r="CU335" i="5"/>
  <c r="DA335" i="5"/>
  <c r="CS335" i="5"/>
  <c r="CW335" i="5"/>
  <c r="CT335" i="5"/>
  <c r="DB335" i="5"/>
  <c r="CZ335" i="5"/>
  <c r="CW324" i="5"/>
  <c r="CV324" i="5"/>
  <c r="CU324" i="5"/>
  <c r="CZ324" i="5"/>
  <c r="CY324" i="5"/>
  <c r="CS324" i="5"/>
  <c r="DB324" i="5"/>
  <c r="CX324" i="5"/>
  <c r="CT324" i="5"/>
  <c r="DA289" i="5"/>
  <c r="DB289" i="5"/>
  <c r="CX289" i="5"/>
  <c r="CS289" i="5"/>
  <c r="CZ289" i="5"/>
  <c r="CY289" i="5"/>
  <c r="CW289" i="5"/>
  <c r="CV289" i="5"/>
  <c r="CW255" i="5"/>
  <c r="CT255" i="5"/>
  <c r="CS255" i="5"/>
  <c r="DB255" i="5"/>
  <c r="DA255" i="5"/>
  <c r="CZ255" i="5"/>
  <c r="CZ234" i="5"/>
  <c r="CY234" i="5"/>
  <c r="DB234" i="5"/>
  <c r="DA234" i="5"/>
  <c r="CX234" i="5"/>
  <c r="CW234" i="5"/>
  <c r="CU234" i="5"/>
  <c r="CV234" i="5"/>
  <c r="CT234" i="5"/>
  <c r="CS234" i="5"/>
  <c r="DA199" i="5"/>
  <c r="CS199" i="5"/>
  <c r="CY199" i="5"/>
  <c r="CX199" i="5"/>
  <c r="CU199" i="5"/>
  <c r="CT199" i="5"/>
  <c r="DB199" i="5"/>
  <c r="CZ199" i="5"/>
  <c r="CW199" i="5"/>
  <c r="CY176" i="5"/>
  <c r="DA176" i="5"/>
  <c r="CZ176" i="5"/>
  <c r="CX176" i="5"/>
  <c r="CW176" i="5"/>
  <c r="CS176" i="5"/>
  <c r="CT152" i="5"/>
  <c r="CS152" i="5"/>
  <c r="CZ152" i="5"/>
  <c r="CY152" i="5"/>
  <c r="CU152" i="5"/>
  <c r="DB152" i="5"/>
  <c r="CT116" i="5"/>
  <c r="CZ116" i="5"/>
  <c r="CY116" i="5"/>
  <c r="CW116" i="5"/>
  <c r="CV116" i="5"/>
  <c r="CU116" i="5"/>
  <c r="CS116" i="5"/>
  <c r="DB82" i="5"/>
  <c r="CW82" i="5"/>
  <c r="CT82" i="5"/>
  <c r="CV82" i="5"/>
  <c r="CU82" i="5"/>
  <c r="CZ59" i="5"/>
  <c r="CY59" i="5"/>
  <c r="CX59" i="5"/>
  <c r="DB59" i="5"/>
  <c r="CV37" i="5"/>
  <c r="CS37" i="5"/>
  <c r="CY37" i="5"/>
  <c r="CX37" i="5"/>
  <c r="CU37" i="5"/>
  <c r="CW37" i="5"/>
  <c r="DB37" i="5"/>
  <c r="DA37" i="5"/>
  <c r="CZ37" i="5"/>
  <c r="CT37" i="5"/>
  <c r="DA26" i="5"/>
  <c r="DB60" i="5"/>
  <c r="CV95" i="5"/>
  <c r="CX106" i="5"/>
  <c r="DA141" i="5"/>
  <c r="CV177" i="5"/>
  <c r="CY210" i="5"/>
  <c r="CZ246" i="5"/>
  <c r="CU255" i="5"/>
  <c r="DB312" i="5"/>
  <c r="DA485" i="5"/>
  <c r="CZ485" i="5"/>
  <c r="CV485" i="5"/>
  <c r="CY485" i="5"/>
  <c r="DB485" i="5"/>
  <c r="CX485" i="5"/>
  <c r="CS485" i="5"/>
  <c r="CT485" i="5"/>
  <c r="CW485" i="5"/>
  <c r="CU485" i="5"/>
  <c r="DA473" i="5"/>
  <c r="CZ473" i="5"/>
  <c r="CU473" i="5"/>
  <c r="DB473" i="5"/>
  <c r="CX473" i="5"/>
  <c r="CW473" i="5"/>
  <c r="CY473" i="5"/>
  <c r="CV473" i="5"/>
  <c r="CT473" i="5"/>
  <c r="CS473" i="5"/>
  <c r="CY450" i="5"/>
  <c r="CX450" i="5"/>
  <c r="CV450" i="5"/>
  <c r="CZ450" i="5"/>
  <c r="CW450" i="5"/>
  <c r="CU450" i="5"/>
  <c r="CT450" i="5"/>
  <c r="DA450" i="5"/>
  <c r="CS450" i="5"/>
  <c r="CW426" i="5"/>
  <c r="DA426" i="5"/>
  <c r="CY426" i="5"/>
  <c r="CX426" i="5"/>
  <c r="CS426" i="5"/>
  <c r="CZ426" i="5"/>
  <c r="CV426" i="5"/>
  <c r="CU426" i="5"/>
  <c r="CT426" i="5"/>
  <c r="DB426" i="5"/>
  <c r="DA404" i="5"/>
  <c r="CZ404" i="5"/>
  <c r="CX404" i="5"/>
  <c r="CT404" i="5"/>
  <c r="CS404" i="5"/>
  <c r="DB404" i="5"/>
  <c r="CY404" i="5"/>
  <c r="CW404" i="5"/>
  <c r="CW380" i="5"/>
  <c r="CV380" i="5"/>
  <c r="DB380" i="5"/>
  <c r="CY380" i="5"/>
  <c r="CT380" i="5"/>
  <c r="CS380" i="5"/>
  <c r="CU380" i="5"/>
  <c r="DA380" i="5"/>
  <c r="CZ380" i="5"/>
  <c r="CX380" i="5"/>
  <c r="CS356" i="5"/>
  <c r="CV356" i="5"/>
  <c r="CX356" i="5"/>
  <c r="CW356" i="5"/>
  <c r="CY356" i="5"/>
  <c r="CU356" i="5"/>
  <c r="CT356" i="5"/>
  <c r="CX334" i="5"/>
  <c r="CW334" i="5"/>
  <c r="DA334" i="5"/>
  <c r="DB334" i="5"/>
  <c r="CZ334" i="5"/>
  <c r="CY334" i="5"/>
  <c r="CT334" i="5"/>
  <c r="CV334" i="5"/>
  <c r="CU334" i="5"/>
  <c r="CS311" i="5"/>
  <c r="CV311" i="5"/>
  <c r="CU311" i="5"/>
  <c r="DB311" i="5"/>
  <c r="DA311" i="5"/>
  <c r="CY311" i="5"/>
  <c r="CX311" i="5"/>
  <c r="CZ311" i="5"/>
  <c r="CW311" i="5"/>
  <c r="CT311" i="5"/>
  <c r="DB288" i="5"/>
  <c r="CW288" i="5"/>
  <c r="DA288" i="5"/>
  <c r="CZ288" i="5"/>
  <c r="CV288" i="5"/>
  <c r="CU288" i="5"/>
  <c r="CS288" i="5"/>
  <c r="CT288" i="5"/>
  <c r="DA265" i="5"/>
  <c r="CX265" i="5"/>
  <c r="CW265" i="5"/>
  <c r="CS265" i="5"/>
  <c r="DB265" i="5"/>
  <c r="CV265" i="5"/>
  <c r="CU265" i="5"/>
  <c r="CT265" i="5"/>
  <c r="CY254" i="5"/>
  <c r="CU254" i="5"/>
  <c r="CT254" i="5"/>
  <c r="DA254" i="5"/>
  <c r="CZ254" i="5"/>
  <c r="CS254" i="5"/>
  <c r="CX254" i="5"/>
  <c r="CW254" i="5"/>
  <c r="CV254" i="5"/>
  <c r="CS233" i="5"/>
  <c r="DA233" i="5"/>
  <c r="CZ233" i="5"/>
  <c r="DB233" i="5"/>
  <c r="CY233" i="5"/>
  <c r="CW233" i="5"/>
  <c r="CV233" i="5"/>
  <c r="CX233" i="5"/>
  <c r="CS209" i="5"/>
  <c r="CW209" i="5"/>
  <c r="CV209" i="5"/>
  <c r="DA209" i="5"/>
  <c r="CZ209" i="5"/>
  <c r="CX209" i="5"/>
  <c r="CU209" i="5"/>
  <c r="CT209" i="5"/>
  <c r="CT186" i="5"/>
  <c r="DB186" i="5"/>
  <c r="CZ186" i="5"/>
  <c r="CY186" i="5"/>
  <c r="CW186" i="5"/>
  <c r="CX186" i="5"/>
  <c r="CS186" i="5"/>
  <c r="DA163" i="5"/>
  <c r="CY163" i="5"/>
  <c r="CX163" i="5"/>
  <c r="CS163" i="5"/>
  <c r="CZ163" i="5"/>
  <c r="CW163" i="5"/>
  <c r="CU163" i="5"/>
  <c r="CV163" i="5"/>
  <c r="CV139" i="5"/>
  <c r="CU139" i="5"/>
  <c r="CT139" i="5"/>
  <c r="CS139" i="5"/>
  <c r="CZ139" i="5"/>
  <c r="DB139" i="5"/>
  <c r="DA139" i="5"/>
  <c r="CV115" i="5"/>
  <c r="DA115" i="5"/>
  <c r="CZ115" i="5"/>
  <c r="CT104" i="5"/>
  <c r="CX104" i="5"/>
  <c r="CW104" i="5"/>
  <c r="CZ104" i="5"/>
  <c r="DB104" i="5"/>
  <c r="DA104" i="5"/>
  <c r="CY104" i="5"/>
  <c r="CV104" i="5"/>
  <c r="CU104" i="5"/>
  <c r="CS104" i="5"/>
  <c r="DB70" i="5"/>
  <c r="DA70" i="5"/>
  <c r="CS70" i="5"/>
  <c r="CX70" i="5"/>
  <c r="CW70" i="5"/>
  <c r="CV70" i="5"/>
  <c r="CU70" i="5"/>
  <c r="DA82" i="5"/>
  <c r="CY106" i="5"/>
  <c r="DB141" i="5"/>
  <c r="CS495" i="5"/>
  <c r="CZ495" i="5"/>
  <c r="DA495" i="5"/>
  <c r="DB495" i="5"/>
  <c r="CV495" i="5"/>
  <c r="CU495" i="5"/>
  <c r="CW495" i="5"/>
  <c r="CT495" i="5"/>
  <c r="DA461" i="5"/>
  <c r="CZ461" i="5"/>
  <c r="DB461" i="5"/>
  <c r="CX461" i="5"/>
  <c r="CW461" i="5"/>
  <c r="CS461" i="5"/>
  <c r="CY461" i="5"/>
  <c r="CT461" i="5"/>
  <c r="CV461" i="5"/>
  <c r="DA437" i="5"/>
  <c r="CZ437" i="5"/>
  <c r="CV437" i="5"/>
  <c r="CS437" i="5"/>
  <c r="CY437" i="5"/>
  <c r="DB437" i="5"/>
  <c r="CX437" i="5"/>
  <c r="CW437" i="5"/>
  <c r="CV414" i="5"/>
  <c r="CZ414" i="5"/>
  <c r="DB414" i="5"/>
  <c r="CW414" i="5"/>
  <c r="CT414" i="5"/>
  <c r="CS414" i="5"/>
  <c r="DA414" i="5"/>
  <c r="CT379" i="5"/>
  <c r="CX379" i="5"/>
  <c r="CW379" i="5"/>
  <c r="DA379" i="5"/>
  <c r="CZ379" i="5"/>
  <c r="DB379" i="5"/>
  <c r="CY379" i="5"/>
  <c r="CV379" i="5"/>
  <c r="CU379" i="5"/>
  <c r="CS379" i="5"/>
  <c r="DB344" i="5"/>
  <c r="CU344" i="5"/>
  <c r="CT344" i="5"/>
  <c r="CW344" i="5"/>
  <c r="DA344" i="5"/>
  <c r="CZ344" i="5"/>
  <c r="CV344" i="5"/>
  <c r="CS344" i="5"/>
  <c r="CY344" i="5"/>
  <c r="CX344" i="5"/>
  <c r="CU322" i="5"/>
  <c r="CY322" i="5"/>
  <c r="CX322" i="5"/>
  <c r="CS322" i="5"/>
  <c r="DB322" i="5"/>
  <c r="DA322" i="5"/>
  <c r="CZ322" i="5"/>
  <c r="CW322" i="5"/>
  <c r="CV322" i="5"/>
  <c r="CT322" i="5"/>
  <c r="CS287" i="5"/>
  <c r="CV287" i="5"/>
  <c r="DB287" i="5"/>
  <c r="DA287" i="5"/>
  <c r="CX287" i="5"/>
  <c r="CW287" i="5"/>
  <c r="CU287" i="5"/>
  <c r="CY287" i="5"/>
  <c r="CZ287" i="5"/>
  <c r="CY264" i="5"/>
  <c r="CX264" i="5"/>
  <c r="CZ264" i="5"/>
  <c r="CW264" i="5"/>
  <c r="CV264" i="5"/>
  <c r="DB264" i="5"/>
  <c r="DA264" i="5"/>
  <c r="CS264" i="5"/>
  <c r="CU232" i="5"/>
  <c r="DB232" i="5"/>
  <c r="DA232" i="5"/>
  <c r="CY232" i="5"/>
  <c r="CX232" i="5"/>
  <c r="CS232" i="5"/>
  <c r="CT232" i="5"/>
  <c r="CW232" i="5"/>
  <c r="CZ232" i="5"/>
  <c r="CU208" i="5"/>
  <c r="CX208" i="5"/>
  <c r="CW208" i="5"/>
  <c r="CZ208" i="5"/>
  <c r="CY208" i="5"/>
  <c r="DA208" i="5"/>
  <c r="DB208" i="5"/>
  <c r="CV208" i="5"/>
  <c r="DB174" i="5"/>
  <c r="DA174" i="5"/>
  <c r="CV174" i="5"/>
  <c r="CU174" i="5"/>
  <c r="CW174" i="5"/>
  <c r="CT174" i="5"/>
  <c r="CS174" i="5"/>
  <c r="CX150" i="5"/>
  <c r="CW150" i="5"/>
  <c r="CZ150" i="5"/>
  <c r="CY150" i="5"/>
  <c r="DB150" i="5"/>
  <c r="CX114" i="5"/>
  <c r="DB114" i="5"/>
  <c r="DA114" i="5"/>
  <c r="CZ114" i="5"/>
  <c r="CY114" i="5"/>
  <c r="CW114" i="5"/>
  <c r="CV114" i="5"/>
  <c r="CU114" i="5"/>
  <c r="CT92" i="5"/>
  <c r="CV92" i="5"/>
  <c r="CU92" i="5"/>
  <c r="CY92" i="5"/>
  <c r="CS92" i="5"/>
  <c r="CX92" i="5"/>
  <c r="CW92" i="5"/>
  <c r="DB92" i="5"/>
  <c r="DA92" i="5"/>
  <c r="DB69" i="5"/>
  <c r="DA69" i="5"/>
  <c r="CS69" i="5"/>
  <c r="DB46" i="5"/>
  <c r="CX46" i="5"/>
  <c r="CW46" i="5"/>
  <c r="CY46" i="5"/>
  <c r="CT46" i="5"/>
  <c r="CV46" i="5"/>
  <c r="CU46" i="5"/>
  <c r="CZ35" i="5"/>
  <c r="CU35" i="5"/>
  <c r="CT35" i="5"/>
  <c r="CV35" i="5"/>
  <c r="CS35" i="5"/>
  <c r="DB35" i="5"/>
  <c r="DA35" i="5"/>
  <c r="CX24" i="5"/>
  <c r="CS24" i="5"/>
  <c r="CZ24" i="5"/>
  <c r="CY24" i="5"/>
  <c r="CW24" i="5"/>
  <c r="CV24" i="5"/>
  <c r="CX12" i="5"/>
  <c r="DB12" i="5"/>
  <c r="DA12" i="5"/>
  <c r="CY12" i="5"/>
  <c r="CZ12" i="5"/>
  <c r="CW13" i="5"/>
  <c r="CX69" i="5"/>
  <c r="CW72" i="5"/>
  <c r="CX95" i="5"/>
  <c r="CZ106" i="5"/>
  <c r="CW126" i="5"/>
  <c r="DA186" i="5"/>
  <c r="CS483" i="5"/>
  <c r="CV483" i="5"/>
  <c r="CW483" i="5"/>
  <c r="CZ483" i="5"/>
  <c r="CY483" i="5"/>
  <c r="CT483" i="5"/>
  <c r="DB483" i="5"/>
  <c r="DA483" i="5"/>
  <c r="CX483" i="5"/>
  <c r="DB448" i="5"/>
  <c r="CV448" i="5"/>
  <c r="CY448" i="5"/>
  <c r="CS448" i="5"/>
  <c r="DA448" i="5"/>
  <c r="CX448" i="5"/>
  <c r="CW448" i="5"/>
  <c r="CU448" i="5"/>
  <c r="CT448" i="5"/>
  <c r="DB436" i="5"/>
  <c r="CU436" i="5"/>
  <c r="CT436" i="5"/>
  <c r="CS436" i="5"/>
  <c r="DA436" i="5"/>
  <c r="CW436" i="5"/>
  <c r="CX436" i="5"/>
  <c r="CV436" i="5"/>
  <c r="CY436" i="5"/>
  <c r="CZ436" i="5"/>
  <c r="CV390" i="5"/>
  <c r="DA390" i="5"/>
  <c r="CZ390" i="5"/>
  <c r="DB390" i="5"/>
  <c r="CY390" i="5"/>
  <c r="CS390" i="5"/>
  <c r="CX390" i="5"/>
  <c r="CW390" i="5"/>
  <c r="CU390" i="5"/>
  <c r="CT390" i="5"/>
  <c r="CV354" i="5"/>
  <c r="CT354" i="5"/>
  <c r="CS354" i="5"/>
  <c r="CZ354" i="5"/>
  <c r="DB354" i="5"/>
  <c r="DA354" i="5"/>
  <c r="CY354" i="5"/>
  <c r="CW354" i="5"/>
  <c r="CX354" i="5"/>
  <c r="CS343" i="5"/>
  <c r="CY343" i="5"/>
  <c r="CX343" i="5"/>
  <c r="CW343" i="5"/>
  <c r="CT343" i="5"/>
  <c r="DA343" i="5"/>
  <c r="CZ343" i="5"/>
  <c r="CW309" i="5"/>
  <c r="CX309" i="5"/>
  <c r="CV309" i="5"/>
  <c r="DB309" i="5"/>
  <c r="CY309" i="5"/>
  <c r="CU309" i="5"/>
  <c r="CT309" i="5"/>
  <c r="CZ309" i="5"/>
  <c r="CS309" i="5"/>
  <c r="CU274" i="5"/>
  <c r="DB274" i="5"/>
  <c r="CW274" i="5"/>
  <c r="CV274" i="5"/>
  <c r="CT274" i="5"/>
  <c r="CS274" i="5"/>
  <c r="DA274" i="5"/>
  <c r="CZ274" i="5"/>
  <c r="CX274" i="5"/>
  <c r="CY274" i="5"/>
  <c r="CY242" i="5"/>
  <c r="CS242" i="5"/>
  <c r="DA242" i="5"/>
  <c r="CZ242" i="5"/>
  <c r="CW242" i="5"/>
  <c r="CV242" i="5"/>
  <c r="CU242" i="5"/>
  <c r="CT242" i="5"/>
  <c r="DB242" i="5"/>
  <c r="CX242" i="5"/>
  <c r="CW231" i="5"/>
  <c r="DB231" i="5"/>
  <c r="CX231" i="5"/>
  <c r="CV231" i="5"/>
  <c r="CY231" i="5"/>
  <c r="CU231" i="5"/>
  <c r="CT231" i="5"/>
  <c r="CS231" i="5"/>
  <c r="CU196" i="5"/>
  <c r="CV196" i="5"/>
  <c r="CT196" i="5"/>
  <c r="CS196" i="5"/>
  <c r="DB196" i="5"/>
  <c r="CS161" i="5"/>
  <c r="DA161" i="5"/>
  <c r="CZ161" i="5"/>
  <c r="DB161" i="5"/>
  <c r="CZ125" i="5"/>
  <c r="CS125" i="5"/>
  <c r="DB125" i="5"/>
  <c r="DA125" i="5"/>
  <c r="CY125" i="5"/>
  <c r="CX125" i="5"/>
  <c r="CZ113" i="5"/>
  <c r="DB113" i="5"/>
  <c r="DA113" i="5"/>
  <c r="CX113" i="5"/>
  <c r="CY113" i="5"/>
  <c r="CS113" i="5"/>
  <c r="CT80" i="5"/>
  <c r="CS80" i="5"/>
  <c r="CU80" i="5"/>
  <c r="CV80" i="5"/>
  <c r="CY45" i="5"/>
  <c r="CX45" i="5"/>
  <c r="CV45" i="5"/>
  <c r="CU45" i="5"/>
  <c r="CS45" i="5"/>
  <c r="CT45" i="5"/>
  <c r="DA45" i="5"/>
  <c r="CZ45" i="5"/>
  <c r="CW45" i="5"/>
  <c r="CZ11" i="5"/>
  <c r="DA11" i="5"/>
  <c r="CW11" i="5"/>
  <c r="CY11" i="5"/>
  <c r="CX11" i="5"/>
  <c r="DB11" i="5"/>
  <c r="CV11" i="5"/>
  <c r="CU11" i="5"/>
  <c r="CT11" i="5"/>
  <c r="DB15" i="5"/>
  <c r="DB24" i="5"/>
  <c r="CY211" i="5"/>
  <c r="CU243" i="5"/>
  <c r="CY265" i="5"/>
  <c r="CW505" i="5"/>
  <c r="CV505" i="5"/>
  <c r="DB505" i="5"/>
  <c r="CZ505" i="5"/>
  <c r="CY505" i="5"/>
  <c r="CS505" i="5"/>
  <c r="CX505" i="5"/>
  <c r="DA505" i="5"/>
  <c r="CU505" i="5"/>
  <c r="CT505" i="5"/>
  <c r="CS471" i="5"/>
  <c r="CW471" i="5"/>
  <c r="CV471" i="5"/>
  <c r="CX471" i="5"/>
  <c r="CU471" i="5"/>
  <c r="CT471" i="5"/>
  <c r="DA471" i="5"/>
  <c r="CZ471" i="5"/>
  <c r="CY471" i="5"/>
  <c r="CS435" i="5"/>
  <c r="CT435" i="5"/>
  <c r="DB435" i="5"/>
  <c r="DA435" i="5"/>
  <c r="CU435" i="5"/>
  <c r="CZ435" i="5"/>
  <c r="CY435" i="5"/>
  <c r="CX435" i="5"/>
  <c r="CW435" i="5"/>
  <c r="CV435" i="5"/>
  <c r="CX401" i="5"/>
  <c r="CT401" i="5"/>
  <c r="DA401" i="5"/>
  <c r="CZ401" i="5"/>
  <c r="DB401" i="5"/>
  <c r="CY401" i="5"/>
  <c r="CS401" i="5"/>
  <c r="CW401" i="5"/>
  <c r="CV401" i="5"/>
  <c r="CX389" i="5"/>
  <c r="DB389" i="5"/>
  <c r="DA389" i="5"/>
  <c r="CW389" i="5"/>
  <c r="CV389" i="5"/>
  <c r="CU389" i="5"/>
  <c r="CZ389" i="5"/>
  <c r="CY389" i="5"/>
  <c r="CS389" i="5"/>
  <c r="CT389" i="5"/>
  <c r="CX353" i="5"/>
  <c r="CU353" i="5"/>
  <c r="CT353" i="5"/>
  <c r="CS353" i="5"/>
  <c r="CV353" i="5"/>
  <c r="DA353" i="5"/>
  <c r="CZ353" i="5"/>
  <c r="CY353" i="5"/>
  <c r="CY320" i="5"/>
  <c r="DA320" i="5"/>
  <c r="CZ320" i="5"/>
  <c r="CS320" i="5"/>
  <c r="CV320" i="5"/>
  <c r="CU320" i="5"/>
  <c r="CT320" i="5"/>
  <c r="CY296" i="5"/>
  <c r="CV296" i="5"/>
  <c r="CU296" i="5"/>
  <c r="CT296" i="5"/>
  <c r="CX296" i="5"/>
  <c r="CW296" i="5"/>
  <c r="CS296" i="5"/>
  <c r="CZ296" i="5"/>
  <c r="DA296" i="5"/>
  <c r="CW273" i="5"/>
  <c r="DB273" i="5"/>
  <c r="CT273" i="5"/>
  <c r="CS273" i="5"/>
  <c r="DA273" i="5"/>
  <c r="CZ273" i="5"/>
  <c r="CY273" i="5"/>
  <c r="DA241" i="5"/>
  <c r="CT241" i="5"/>
  <c r="CS241" i="5"/>
  <c r="CY241" i="5"/>
  <c r="CX241" i="5"/>
  <c r="CZ241" i="5"/>
  <c r="CW241" i="5"/>
  <c r="CY206" i="5"/>
  <c r="CZ206" i="5"/>
  <c r="CX206" i="5"/>
  <c r="CU206" i="5"/>
  <c r="CT206" i="5"/>
  <c r="DB206" i="5"/>
  <c r="DA206" i="5"/>
  <c r="CW206" i="5"/>
  <c r="CV206" i="5"/>
  <c r="CS206" i="5"/>
  <c r="CW183" i="5"/>
  <c r="CT183" i="5"/>
  <c r="CS183" i="5"/>
  <c r="CV183" i="5"/>
  <c r="CU183" i="5"/>
  <c r="DB183" i="5"/>
  <c r="CY183" i="5"/>
  <c r="DA183" i="5"/>
  <c r="CZ183" i="5"/>
  <c r="CX183" i="5"/>
  <c r="DB160" i="5"/>
  <c r="DA160" i="5"/>
  <c r="CZ160" i="5"/>
  <c r="CY160" i="5"/>
  <c r="CX160" i="5"/>
  <c r="CV160" i="5"/>
  <c r="CU160" i="5"/>
  <c r="CT160" i="5"/>
  <c r="CS160" i="5"/>
  <c r="DB124" i="5"/>
  <c r="CS124" i="5"/>
  <c r="DA124" i="5"/>
  <c r="CV124" i="5"/>
  <c r="CU124" i="5"/>
  <c r="CT124" i="5"/>
  <c r="CX102" i="5"/>
  <c r="CZ102" i="5"/>
  <c r="CY102" i="5"/>
  <c r="DA102" i="5"/>
  <c r="CU102" i="5"/>
  <c r="CW102" i="5"/>
  <c r="CV102" i="5"/>
  <c r="DB102" i="5"/>
  <c r="CX90" i="5"/>
  <c r="CW90" i="5"/>
  <c r="CV90" i="5"/>
  <c r="CT90" i="5"/>
  <c r="CS90" i="5"/>
  <c r="CV67" i="5"/>
  <c r="DB67" i="5"/>
  <c r="DA67" i="5"/>
  <c r="CY67" i="5"/>
  <c r="CZ67" i="5"/>
  <c r="CT67" i="5"/>
  <c r="CS67" i="5"/>
  <c r="CT56" i="5"/>
  <c r="DB56" i="5"/>
  <c r="DA56" i="5"/>
  <c r="CY56" i="5"/>
  <c r="CV56" i="5"/>
  <c r="CX56" i="5"/>
  <c r="CW56" i="5"/>
  <c r="CT44" i="5"/>
  <c r="CZ44" i="5"/>
  <c r="CY44" i="5"/>
  <c r="CU44" i="5"/>
  <c r="CS44" i="5"/>
  <c r="CW33" i="5"/>
  <c r="CV33" i="5"/>
  <c r="DB33" i="5"/>
  <c r="DB22" i="5"/>
  <c r="CT22" i="5"/>
  <c r="CS22" i="5"/>
  <c r="CZ22" i="5"/>
  <c r="DA22" i="5"/>
  <c r="CY22" i="5"/>
  <c r="CX22" i="5"/>
  <c r="DB10" i="5"/>
  <c r="CY10" i="5"/>
  <c r="CX10" i="5"/>
  <c r="CV10" i="5"/>
  <c r="CW10" i="5"/>
  <c r="CS6" i="5"/>
  <c r="CX27" i="5"/>
  <c r="CY33" i="5"/>
  <c r="DB80" i="5"/>
  <c r="CX116" i="5"/>
  <c r="CY129" i="5"/>
  <c r="CU483" i="5"/>
  <c r="CY492" i="5"/>
  <c r="CX492" i="5"/>
  <c r="CZ492" i="5"/>
  <c r="CU492" i="5"/>
  <c r="CS492" i="5"/>
  <c r="CT492" i="5"/>
  <c r="DB492" i="5"/>
  <c r="DA492" i="5"/>
  <c r="CW492" i="5"/>
  <c r="CV492" i="5"/>
  <c r="CU458" i="5"/>
  <c r="CT458" i="5"/>
  <c r="CZ458" i="5"/>
  <c r="DA458" i="5"/>
  <c r="CS458" i="5"/>
  <c r="CX458" i="5"/>
  <c r="CW458" i="5"/>
  <c r="CY458" i="5"/>
  <c r="DB458" i="5"/>
  <c r="CS434" i="5"/>
  <c r="CT434" i="5"/>
  <c r="DA434" i="5"/>
  <c r="CZ434" i="5"/>
  <c r="DB434" i="5"/>
  <c r="CX434" i="5"/>
  <c r="CW434" i="5"/>
  <c r="CV434" i="5"/>
  <c r="CU434" i="5"/>
  <c r="CY434" i="5"/>
  <c r="CZ412" i="5"/>
  <c r="CT412" i="5"/>
  <c r="CS412" i="5"/>
  <c r="CW412" i="5"/>
  <c r="DB412" i="5"/>
  <c r="DA412" i="5"/>
  <c r="CY412" i="5"/>
  <c r="CV412" i="5"/>
  <c r="CU412" i="5"/>
  <c r="CZ376" i="5"/>
  <c r="DA376" i="5"/>
  <c r="CY376" i="5"/>
  <c r="CW376" i="5"/>
  <c r="DB376" i="5"/>
  <c r="CT376" i="5"/>
  <c r="CU376" i="5"/>
  <c r="CS376" i="5"/>
  <c r="CZ352" i="5"/>
  <c r="CV352" i="5"/>
  <c r="CU352" i="5"/>
  <c r="DB352" i="5"/>
  <c r="DA352" i="5"/>
  <c r="CY352" i="5"/>
  <c r="CX352" i="5"/>
  <c r="CT352" i="5"/>
  <c r="CS352" i="5"/>
  <c r="CW352" i="5"/>
  <c r="CV341" i="5"/>
  <c r="CU341" i="5"/>
  <c r="DB341" i="5"/>
  <c r="CY341" i="5"/>
  <c r="CS341" i="5"/>
  <c r="CZ341" i="5"/>
  <c r="CX341" i="5"/>
  <c r="CT341" i="5"/>
  <c r="DA307" i="5"/>
  <c r="CY307" i="5"/>
  <c r="CX307" i="5"/>
  <c r="CW307" i="5"/>
  <c r="CV307" i="5"/>
  <c r="CU307" i="5"/>
  <c r="CZ307" i="5"/>
  <c r="CT307" i="5"/>
  <c r="DB307" i="5"/>
  <c r="CS307" i="5"/>
  <c r="CY284" i="5"/>
  <c r="CT284" i="5"/>
  <c r="CS284" i="5"/>
  <c r="CU284" i="5"/>
  <c r="CZ284" i="5"/>
  <c r="CX284" i="5"/>
  <c r="CW284" i="5"/>
  <c r="DA284" i="5"/>
  <c r="CV284" i="5"/>
  <c r="CY272" i="5"/>
  <c r="DA272" i="5"/>
  <c r="DB272" i="5"/>
  <c r="CZ272" i="5"/>
  <c r="CX272" i="5"/>
  <c r="CW272" i="5"/>
  <c r="CU272" i="5"/>
  <c r="CV272" i="5"/>
  <c r="CT272" i="5"/>
  <c r="CS272" i="5"/>
  <c r="CU240" i="5"/>
  <c r="CT240" i="5"/>
  <c r="CX240" i="5"/>
  <c r="CW240" i="5"/>
  <c r="CS240" i="5"/>
  <c r="CV240" i="5"/>
  <c r="DA240" i="5"/>
  <c r="CZ240" i="5"/>
  <c r="CY240" i="5"/>
  <c r="DA217" i="5"/>
  <c r="DB217" i="5"/>
  <c r="CX217" i="5"/>
  <c r="CW217" i="5"/>
  <c r="CY217" i="5"/>
  <c r="CV217" i="5"/>
  <c r="DA205" i="5"/>
  <c r="CZ205" i="5"/>
  <c r="CY205" i="5"/>
  <c r="CT205" i="5"/>
  <c r="CS205" i="5"/>
  <c r="CW205" i="5"/>
  <c r="CV205" i="5"/>
  <c r="CU205" i="5"/>
  <c r="DB205" i="5"/>
  <c r="CX205" i="5"/>
  <c r="CW171" i="5"/>
  <c r="CZ171" i="5"/>
  <c r="CY171" i="5"/>
  <c r="CX171" i="5"/>
  <c r="CV171" i="5"/>
  <c r="DB171" i="5"/>
  <c r="DA171" i="5"/>
  <c r="CX147" i="5"/>
  <c r="CW147" i="5"/>
  <c r="CU147" i="5"/>
  <c r="CT147" i="5"/>
  <c r="CS147" i="5"/>
  <c r="DA147" i="5"/>
  <c r="CZ147" i="5"/>
  <c r="CY147" i="5"/>
  <c r="CV147" i="5"/>
  <c r="CY111" i="5"/>
  <c r="CX111" i="5"/>
  <c r="CV111" i="5"/>
  <c r="CW111" i="5"/>
  <c r="CU111" i="5"/>
  <c r="CT111" i="5"/>
  <c r="CS111" i="5"/>
  <c r="CZ89" i="5"/>
  <c r="CX89" i="5"/>
  <c r="CW89" i="5"/>
  <c r="CS89" i="5"/>
  <c r="DA89" i="5"/>
  <c r="CY89" i="5"/>
  <c r="CV89" i="5"/>
  <c r="CU89" i="5"/>
  <c r="CX78" i="5"/>
  <c r="CU78" i="5"/>
  <c r="CT78" i="5"/>
  <c r="DB78" i="5"/>
  <c r="CW78" i="5"/>
  <c r="CV78" i="5"/>
  <c r="CS78" i="5"/>
  <c r="CX66" i="5"/>
  <c r="CS66" i="5"/>
  <c r="DA66" i="5"/>
  <c r="CW66" i="5"/>
  <c r="CZ66" i="5"/>
  <c r="CY66" i="5"/>
  <c r="CV55" i="5"/>
  <c r="DB55" i="5"/>
  <c r="CX55" i="5"/>
  <c r="CW55" i="5"/>
  <c r="CT55" i="5"/>
  <c r="CU55" i="5"/>
  <c r="CZ55" i="5"/>
  <c r="CY55" i="5"/>
  <c r="CS55" i="5"/>
  <c r="CV43" i="5"/>
  <c r="DA43" i="5"/>
  <c r="CZ43" i="5"/>
  <c r="CS43" i="5"/>
  <c r="DB43" i="5"/>
  <c r="CY43" i="5"/>
  <c r="CX43" i="5"/>
  <c r="CT32" i="5"/>
  <c r="CX32" i="5"/>
  <c r="CW32" i="5"/>
  <c r="DB32" i="5"/>
  <c r="CZ32" i="5"/>
  <c r="CY32" i="5"/>
  <c r="CV32" i="5"/>
  <c r="CU32" i="5"/>
  <c r="CU21" i="5"/>
  <c r="CT21" i="5"/>
  <c r="DB21" i="5"/>
  <c r="DA21" i="5"/>
  <c r="CY21" i="5"/>
  <c r="CZ21" i="5"/>
  <c r="CV21" i="5"/>
  <c r="CS21" i="5"/>
  <c r="CS9" i="5"/>
  <c r="CX9" i="5"/>
  <c r="CU9" i="5"/>
  <c r="CW9" i="5"/>
  <c r="CV9" i="5"/>
  <c r="DB9" i="5"/>
  <c r="DA9" i="5"/>
  <c r="CZ9" i="5"/>
  <c r="CS11" i="5"/>
  <c r="CW22" i="5"/>
  <c r="CW25" i="5"/>
  <c r="CY27" i="5"/>
  <c r="CZ33" i="5"/>
  <c r="CZ36" i="5"/>
  <c r="CZ56" i="5"/>
  <c r="CZ61" i="5"/>
  <c r="CT70" i="5"/>
  <c r="DA78" i="5"/>
  <c r="DA91" i="5"/>
  <c r="CY96" i="5"/>
  <c r="DA126" i="5"/>
  <c r="CW152" i="5"/>
  <c r="CT176" i="5"/>
  <c r="CV187" i="5"/>
  <c r="CW196" i="5"/>
  <c r="CS208" i="5"/>
  <c r="CU222" i="5"/>
  <c r="CV232" i="5"/>
  <c r="CZ243" i="5"/>
  <c r="CY252" i="5"/>
  <c r="DA256" i="5"/>
  <c r="CY335" i="5"/>
  <c r="CV343" i="5"/>
  <c r="DB353" i="5"/>
  <c r="CU401" i="5"/>
  <c r="CU414" i="5"/>
  <c r="CU422" i="5"/>
  <c r="CZ448" i="5"/>
  <c r="DA491" i="5"/>
  <c r="CZ491" i="5"/>
  <c r="CX491" i="5"/>
  <c r="CT491" i="5"/>
  <c r="CU491" i="5"/>
  <c r="CS491" i="5"/>
  <c r="DB491" i="5"/>
  <c r="CW469" i="5"/>
  <c r="CV469" i="5"/>
  <c r="DB469" i="5"/>
  <c r="CZ469" i="5"/>
  <c r="CY469" i="5"/>
  <c r="DA469" i="5"/>
  <c r="CX469" i="5"/>
  <c r="CU469" i="5"/>
  <c r="CT469" i="5"/>
  <c r="CW445" i="5"/>
  <c r="CV445" i="5"/>
  <c r="CT445" i="5"/>
  <c r="CS445" i="5"/>
  <c r="DA445" i="5"/>
  <c r="CZ445" i="5"/>
  <c r="DB445" i="5"/>
  <c r="CY445" i="5"/>
  <c r="CX445" i="5"/>
  <c r="CU445" i="5"/>
  <c r="CU433" i="5"/>
  <c r="CT433" i="5"/>
  <c r="DA433" i="5"/>
  <c r="CZ433" i="5"/>
  <c r="CX433" i="5"/>
  <c r="CS433" i="5"/>
  <c r="CY433" i="5"/>
  <c r="CW433" i="5"/>
  <c r="DB411" i="5"/>
  <c r="CU411" i="5"/>
  <c r="CT411" i="5"/>
  <c r="CV411" i="5"/>
  <c r="CY411" i="5"/>
  <c r="CX411" i="5"/>
  <c r="CW411" i="5"/>
  <c r="CZ411" i="5"/>
  <c r="CS411" i="5"/>
  <c r="DA411" i="5"/>
  <c r="DB387" i="5"/>
  <c r="CZ387" i="5"/>
  <c r="CS387" i="5"/>
  <c r="CT387" i="5"/>
  <c r="DA387" i="5"/>
  <c r="CY387" i="5"/>
  <c r="CX387" i="5"/>
  <c r="CW387" i="5"/>
  <c r="CV387" i="5"/>
  <c r="CU387" i="5"/>
  <c r="DB363" i="5"/>
  <c r="CY363" i="5"/>
  <c r="CX363" i="5"/>
  <c r="DA363" i="5"/>
  <c r="CW363" i="5"/>
  <c r="CV363" i="5"/>
  <c r="CZ363" i="5"/>
  <c r="CU363" i="5"/>
  <c r="CT363" i="5"/>
  <c r="CS363" i="5"/>
  <c r="DB318" i="5"/>
  <c r="DA318" i="5"/>
  <c r="CZ318" i="5"/>
  <c r="CW318" i="5"/>
  <c r="CV318" i="5"/>
  <c r="CU318" i="5"/>
  <c r="CT318" i="5"/>
  <c r="CS318" i="5"/>
  <c r="CX294" i="5"/>
  <c r="CW294" i="5"/>
  <c r="DB294" i="5"/>
  <c r="DA294" i="5"/>
  <c r="CZ294" i="5"/>
  <c r="CU294" i="5"/>
  <c r="CT294" i="5"/>
  <c r="CV294" i="5"/>
  <c r="CS294" i="5"/>
  <c r="CY260" i="5"/>
  <c r="DB260" i="5"/>
  <c r="CZ260" i="5"/>
  <c r="CX260" i="5"/>
  <c r="CW260" i="5"/>
  <c r="CV260" i="5"/>
  <c r="CU260" i="5"/>
  <c r="DA260" i="5"/>
  <c r="CT260" i="5"/>
  <c r="CS260" i="5"/>
  <c r="CS239" i="5"/>
  <c r="CV239" i="5"/>
  <c r="CU239" i="5"/>
  <c r="CW239" i="5"/>
  <c r="CT239" i="5"/>
  <c r="DA239" i="5"/>
  <c r="CZ239" i="5"/>
  <c r="CY239" i="5"/>
  <c r="CX239" i="5"/>
  <c r="DB216" i="5"/>
  <c r="CW216" i="5"/>
  <c r="CV216" i="5"/>
  <c r="CT216" i="5"/>
  <c r="CS216" i="5"/>
  <c r="CZ216" i="5"/>
  <c r="DA216" i="5"/>
  <c r="CU216" i="5"/>
  <c r="DA193" i="5"/>
  <c r="CX193" i="5"/>
  <c r="CW193" i="5"/>
  <c r="CU193" i="5"/>
  <c r="CT193" i="5"/>
  <c r="CY170" i="5"/>
  <c r="CS170" i="5"/>
  <c r="CV170" i="5"/>
  <c r="CU170" i="5"/>
  <c r="CT170" i="5"/>
  <c r="DB6" i="5"/>
  <c r="CS14" i="5"/>
  <c r="CU23" i="5"/>
  <c r="CS28" i="5"/>
  <c r="DA36" i="5"/>
  <c r="CW43" i="5"/>
  <c r="CT48" i="5"/>
  <c r="CY70" i="5"/>
  <c r="CW81" i="5"/>
  <c r="CS105" i="5"/>
  <c r="DB111" i="5"/>
  <c r="DB116" i="5"/>
  <c r="CY124" i="5"/>
  <c r="CX152" i="5"/>
  <c r="CZ159" i="5"/>
  <c r="DB162" i="5"/>
  <c r="CZ165" i="5"/>
  <c r="CT181" i="5"/>
  <c r="CT208" i="5"/>
  <c r="CV229" i="5"/>
  <c r="CZ252" i="5"/>
  <c r="DB343" i="5"/>
  <c r="DB502" i="5"/>
  <c r="CW502" i="5"/>
  <c r="CU502" i="5"/>
  <c r="CX502" i="5"/>
  <c r="CV502" i="5"/>
  <c r="DA502" i="5"/>
  <c r="CZ502" i="5"/>
  <c r="CT502" i="5"/>
  <c r="CS502" i="5"/>
  <c r="DA479" i="5"/>
  <c r="CZ479" i="5"/>
  <c r="CT479" i="5"/>
  <c r="CV479" i="5"/>
  <c r="CU479" i="5"/>
  <c r="CW479" i="5"/>
  <c r="CS479" i="5"/>
  <c r="DB479" i="5"/>
  <c r="CY479" i="5"/>
  <c r="CX479" i="5"/>
  <c r="CY468" i="5"/>
  <c r="CX468" i="5"/>
  <c r="DB468" i="5"/>
  <c r="CV468" i="5"/>
  <c r="CS468" i="5"/>
  <c r="CU468" i="5"/>
  <c r="CT468" i="5"/>
  <c r="CY444" i="5"/>
  <c r="CX444" i="5"/>
  <c r="CT444" i="5"/>
  <c r="CW444" i="5"/>
  <c r="CV444" i="5"/>
  <c r="DB444" i="5"/>
  <c r="DA444" i="5"/>
  <c r="CS444" i="5"/>
  <c r="CZ444" i="5"/>
  <c r="CU444" i="5"/>
  <c r="CV420" i="5"/>
  <c r="CZ420" i="5"/>
  <c r="CY420" i="5"/>
  <c r="CT420" i="5"/>
  <c r="DB420" i="5"/>
  <c r="CU420" i="5"/>
  <c r="CS420" i="5"/>
  <c r="CX420" i="5"/>
  <c r="DA420" i="5"/>
  <c r="CT398" i="5"/>
  <c r="CS398" i="5"/>
  <c r="DA398" i="5"/>
  <c r="CZ398" i="5"/>
  <c r="CV398" i="5"/>
  <c r="CX398" i="5"/>
  <c r="CW398" i="5"/>
  <c r="CU398" i="5"/>
  <c r="CY398" i="5"/>
  <c r="CY386" i="5"/>
  <c r="DB386" i="5"/>
  <c r="CW386" i="5"/>
  <c r="CT386" i="5"/>
  <c r="CS386" i="5"/>
  <c r="DA386" i="5"/>
  <c r="CZ386" i="5"/>
  <c r="CX386" i="5"/>
  <c r="CZ362" i="5"/>
  <c r="CY362" i="5"/>
  <c r="CX362" i="5"/>
  <c r="CW362" i="5"/>
  <c r="DB362" i="5"/>
  <c r="DA362" i="5"/>
  <c r="CT362" i="5"/>
  <c r="CS362" i="5"/>
  <c r="CX340" i="5"/>
  <c r="CW340" i="5"/>
  <c r="DB340" i="5"/>
  <c r="DA340" i="5"/>
  <c r="CT340" i="5"/>
  <c r="CZ340" i="5"/>
  <c r="CY340" i="5"/>
  <c r="CV340" i="5"/>
  <c r="CS317" i="5"/>
  <c r="DB317" i="5"/>
  <c r="CY317" i="5"/>
  <c r="CU317" i="5"/>
  <c r="CT317" i="5"/>
  <c r="DA317" i="5"/>
  <c r="CZ317" i="5"/>
  <c r="CW317" i="5"/>
  <c r="CV317" i="5"/>
  <c r="CS293" i="5"/>
  <c r="CY293" i="5"/>
  <c r="CX293" i="5"/>
  <c r="CV293" i="5"/>
  <c r="CU293" i="5"/>
  <c r="CT293" i="5"/>
  <c r="DB293" i="5"/>
  <c r="CW293" i="5"/>
  <c r="DA293" i="5"/>
  <c r="CZ293" i="5"/>
  <c r="CU14" i="5"/>
  <c r="CV23" i="5"/>
  <c r="CY25" i="5"/>
  <c r="CY34" i="5"/>
  <c r="CS46" i="5"/>
  <c r="CW59" i="5"/>
  <c r="CS68" i="5"/>
  <c r="CZ70" i="5"/>
  <c r="CU79" i="5"/>
  <c r="CS84" i="5"/>
  <c r="CT102" i="5"/>
  <c r="CT114" i="5"/>
  <c r="CV176" i="5"/>
  <c r="CU200" i="5"/>
  <c r="CW229" i="5"/>
  <c r="DB240" i="5"/>
  <c r="CU266" i="5"/>
  <c r="CT276" i="5"/>
  <c r="CT287" i="5"/>
  <c r="CV300" i="5"/>
  <c r="DA309" i="5"/>
  <c r="CZ329" i="5"/>
  <c r="CZ345" i="5"/>
  <c r="CU354" i="5"/>
  <c r="CV362" i="5"/>
  <c r="CV393" i="5"/>
  <c r="CV404" i="5"/>
  <c r="CY414" i="5"/>
  <c r="CS424" i="5"/>
  <c r="DB433" i="5"/>
  <c r="CS501" i="5"/>
  <c r="DB501" i="5"/>
  <c r="CV501" i="5"/>
  <c r="CZ501" i="5"/>
  <c r="CY501" i="5"/>
  <c r="CX501" i="5"/>
  <c r="CU501" i="5"/>
  <c r="CT501" i="5"/>
  <c r="CS489" i="5"/>
  <c r="CX489" i="5"/>
  <c r="DA489" i="5"/>
  <c r="CZ489" i="5"/>
  <c r="CT489" i="5"/>
  <c r="DB489" i="5"/>
  <c r="CW489" i="5"/>
  <c r="CV489" i="5"/>
  <c r="DB478" i="5"/>
  <c r="CT478" i="5"/>
  <c r="CZ478" i="5"/>
  <c r="CY478" i="5"/>
  <c r="DA478" i="5"/>
  <c r="CW478" i="5"/>
  <c r="CV478" i="5"/>
  <c r="CX478" i="5"/>
  <c r="DA455" i="5"/>
  <c r="CZ455" i="5"/>
  <c r="CX455" i="5"/>
  <c r="CU455" i="5"/>
  <c r="CW455" i="5"/>
  <c r="CV455" i="5"/>
  <c r="CS455" i="5"/>
  <c r="CT455" i="5"/>
  <c r="DB455" i="5"/>
  <c r="CY455" i="5"/>
  <c r="CY431" i="5"/>
  <c r="CV431" i="5"/>
  <c r="DA431" i="5"/>
  <c r="CZ431" i="5"/>
  <c r="DB431" i="5"/>
  <c r="CT431" i="5"/>
  <c r="CX431" i="5"/>
  <c r="CW431" i="5"/>
  <c r="CS431" i="5"/>
  <c r="CX419" i="5"/>
  <c r="DA419" i="5"/>
  <c r="CZ419" i="5"/>
  <c r="CS419" i="5"/>
  <c r="CV419" i="5"/>
  <c r="CU419" i="5"/>
  <c r="CW419" i="5"/>
  <c r="CT419" i="5"/>
  <c r="CY419" i="5"/>
  <c r="DB419" i="5"/>
  <c r="CT397" i="5"/>
  <c r="CU397" i="5"/>
  <c r="CS397" i="5"/>
  <c r="DB397" i="5"/>
  <c r="CW397" i="5"/>
  <c r="CV397" i="5"/>
  <c r="DA397" i="5"/>
  <c r="CZ397" i="5"/>
  <c r="CY397" i="5"/>
  <c r="CT373" i="5"/>
  <c r="DB373" i="5"/>
  <c r="CS373" i="5"/>
  <c r="CY373" i="5"/>
  <c r="CX373" i="5"/>
  <c r="DA373" i="5"/>
  <c r="CU373" i="5"/>
  <c r="CZ373" i="5"/>
  <c r="CW373" i="5"/>
  <c r="CV373" i="5"/>
  <c r="CT349" i="5"/>
  <c r="CY349" i="5"/>
  <c r="CX349" i="5"/>
  <c r="CZ349" i="5"/>
  <c r="DB349" i="5"/>
  <c r="CV349" i="5"/>
  <c r="CU349" i="5"/>
  <c r="CS349" i="5"/>
  <c r="CW349" i="5"/>
  <c r="CZ339" i="5"/>
  <c r="CY339" i="5"/>
  <c r="DA339" i="5"/>
  <c r="CX339" i="5"/>
  <c r="CT339" i="5"/>
  <c r="CS339" i="5"/>
  <c r="CU339" i="5"/>
  <c r="CV339" i="5"/>
  <c r="CW339" i="5"/>
  <c r="DB339" i="5"/>
  <c r="CU316" i="5"/>
  <c r="CX316" i="5"/>
  <c r="DB316" i="5"/>
  <c r="DA316" i="5"/>
  <c r="CZ316" i="5"/>
  <c r="CY316" i="5"/>
  <c r="CW316" i="5"/>
  <c r="CT316" i="5"/>
  <c r="CV316" i="5"/>
  <c r="CU500" i="5"/>
  <c r="CT500" i="5"/>
  <c r="DB500" i="5"/>
  <c r="CS500" i="5"/>
  <c r="DA500" i="5"/>
  <c r="CZ500" i="5"/>
  <c r="CX500" i="5"/>
  <c r="CW500" i="5"/>
  <c r="CY500" i="5"/>
  <c r="CV500" i="5"/>
  <c r="CS477" i="5"/>
  <c r="CT477" i="5"/>
  <c r="DA477" i="5"/>
  <c r="CX477" i="5"/>
  <c r="CW477" i="5"/>
  <c r="CU477" i="5"/>
  <c r="DB477" i="5"/>
  <c r="CZ477" i="5"/>
  <c r="CV477" i="5"/>
  <c r="CY477" i="5"/>
  <c r="DB466" i="5"/>
  <c r="CX466" i="5"/>
  <c r="CW466" i="5"/>
  <c r="CV466" i="5"/>
  <c r="CY466" i="5"/>
  <c r="CU466" i="5"/>
  <c r="DA466" i="5"/>
  <c r="CZ466" i="5"/>
  <c r="CT466" i="5"/>
  <c r="CS466" i="5"/>
  <c r="DB454" i="5"/>
  <c r="CX454" i="5"/>
  <c r="CT454" i="5"/>
  <c r="CU454" i="5"/>
  <c r="CS454" i="5"/>
  <c r="CW454" i="5"/>
  <c r="CV454" i="5"/>
  <c r="CY454" i="5"/>
  <c r="DB442" i="5"/>
  <c r="CT442" i="5"/>
  <c r="CS442" i="5"/>
  <c r="CX442" i="5"/>
  <c r="CW442" i="5"/>
  <c r="DA442" i="5"/>
  <c r="CZ442" i="5"/>
  <c r="CY442" i="5"/>
  <c r="CV442" i="5"/>
  <c r="CY9" i="5"/>
  <c r="CT12" i="5"/>
  <c r="CW14" i="5"/>
  <c r="DA34" i="5"/>
  <c r="CW44" i="5"/>
  <c r="DA46" i="5"/>
  <c r="CW49" i="5"/>
  <c r="CV68" i="5"/>
  <c r="CU71" i="5"/>
  <c r="CS82" i="5"/>
  <c r="CS103" i="5"/>
  <c r="CX105" i="5"/>
  <c r="CS115" i="5"/>
  <c r="CV117" i="5"/>
  <c r="CU125" i="5"/>
  <c r="CX141" i="5"/>
  <c r="CU150" i="5"/>
  <c r="DA153" i="5"/>
  <c r="CW160" i="5"/>
  <c r="CT163" i="5"/>
  <c r="DB170" i="5"/>
  <c r="CX174" i="5"/>
  <c r="CS177" i="5"/>
  <c r="DB184" i="5"/>
  <c r="DA188" i="5"/>
  <c r="CY193" i="5"/>
  <c r="DA196" i="5"/>
  <c r="CU219" i="5"/>
  <c r="DB222" i="5"/>
  <c r="CU233" i="5"/>
  <c r="CX283" i="5"/>
  <c r="CY288" i="5"/>
  <c r="DB300" i="5"/>
  <c r="CV305" i="5"/>
  <c r="CX317" i="5"/>
  <c r="CU330" i="5"/>
  <c r="DA356" i="5"/>
  <c r="DB365" i="5"/>
  <c r="CX375" i="5"/>
  <c r="CZ424" i="5"/>
  <c r="CU437" i="5"/>
  <c r="CS478" i="5"/>
  <c r="CV491" i="5"/>
  <c r="CW15" i="5"/>
  <c r="CX71" i="5"/>
  <c r="CZ82" i="5"/>
  <c r="CX128" i="5"/>
  <c r="DB496" i="5"/>
  <c r="CZ496" i="5"/>
  <c r="CV496" i="5"/>
  <c r="DA496" i="5"/>
  <c r="CX496" i="5"/>
  <c r="CW496" i="5"/>
  <c r="CY496" i="5"/>
  <c r="CU496" i="5"/>
  <c r="CT496" i="5"/>
  <c r="CS496" i="5"/>
  <c r="CY462" i="5"/>
  <c r="CX462" i="5"/>
  <c r="DB462" i="5"/>
  <c r="DA462" i="5"/>
  <c r="CW462" i="5"/>
  <c r="CS462" i="5"/>
  <c r="CT462" i="5"/>
  <c r="CV462" i="5"/>
  <c r="CU462" i="5"/>
  <c r="CY438" i="5"/>
  <c r="CX438" i="5"/>
  <c r="CW438" i="5"/>
  <c r="CU438" i="5"/>
  <c r="CT438" i="5"/>
  <c r="DB438" i="5"/>
  <c r="CS438" i="5"/>
  <c r="DA438" i="5"/>
  <c r="CZ438" i="5"/>
  <c r="CV438" i="5"/>
  <c r="CT415" i="5"/>
  <c r="DA415" i="5"/>
  <c r="CU415" i="5"/>
  <c r="CS415" i="5"/>
  <c r="DB415" i="5"/>
  <c r="CX415" i="5"/>
  <c r="CW415" i="5"/>
  <c r="CV415" i="5"/>
  <c r="CZ415" i="5"/>
  <c r="CY415" i="5"/>
  <c r="CY392" i="5"/>
  <c r="CX392" i="5"/>
  <c r="CT392" i="5"/>
  <c r="DB392" i="5"/>
  <c r="CV392" i="5"/>
  <c r="DA392" i="5"/>
  <c r="CU392" i="5"/>
  <c r="CS392" i="5"/>
  <c r="CU368" i="5"/>
  <c r="CT368" i="5"/>
  <c r="CZ368" i="5"/>
  <c r="DA368" i="5"/>
  <c r="CY368" i="5"/>
  <c r="CW368" i="5"/>
  <c r="CV368" i="5"/>
  <c r="CS368" i="5"/>
  <c r="CX368" i="5"/>
  <c r="DB368" i="5"/>
  <c r="CS323" i="5"/>
  <c r="CX323" i="5"/>
  <c r="CW323" i="5"/>
  <c r="CT323" i="5"/>
  <c r="CV323" i="5"/>
  <c r="CU323" i="5"/>
  <c r="DA323" i="5"/>
  <c r="CZ323" i="5"/>
  <c r="DB323" i="5"/>
  <c r="CS299" i="5"/>
  <c r="CT299" i="5"/>
  <c r="CZ299" i="5"/>
  <c r="CV299" i="5"/>
  <c r="CU299" i="5"/>
  <c r="DA299" i="5"/>
  <c r="CY299" i="5"/>
  <c r="DA276" i="5"/>
  <c r="CZ276" i="5"/>
  <c r="CS276" i="5"/>
  <c r="DB276" i="5"/>
  <c r="CX276" i="5"/>
  <c r="CW276" i="5"/>
  <c r="CU276" i="5"/>
  <c r="CU244" i="5"/>
  <c r="DB244" i="5"/>
  <c r="CV244" i="5"/>
  <c r="CT244" i="5"/>
  <c r="CX244" i="5"/>
  <c r="CW244" i="5"/>
  <c r="CS244" i="5"/>
  <c r="CS221" i="5"/>
  <c r="CY221" i="5"/>
  <c r="CX221" i="5"/>
  <c r="CU221" i="5"/>
  <c r="DB221" i="5"/>
  <c r="DA221" i="5"/>
  <c r="CZ221" i="5"/>
  <c r="CT221" i="5"/>
  <c r="CT198" i="5"/>
  <c r="CS198" i="5"/>
  <c r="CX198" i="5"/>
  <c r="CW198" i="5"/>
  <c r="DA198" i="5"/>
  <c r="CZ198" i="5"/>
  <c r="DA175" i="5"/>
  <c r="DB175" i="5"/>
  <c r="CZ175" i="5"/>
  <c r="CW175" i="5"/>
  <c r="CV175" i="5"/>
  <c r="CU175" i="5"/>
  <c r="CY175" i="5"/>
  <c r="CX175" i="5"/>
  <c r="CV151" i="5"/>
  <c r="CU151" i="5"/>
  <c r="CZ151" i="5"/>
  <c r="CY151" i="5"/>
  <c r="CW151" i="5"/>
  <c r="CT151" i="5"/>
  <c r="CS151" i="5"/>
  <c r="CV127" i="5"/>
  <c r="DB127" i="5"/>
  <c r="CU127" i="5"/>
  <c r="CT127" i="5"/>
  <c r="CS127" i="5"/>
  <c r="CZ127" i="5"/>
  <c r="CY127" i="5"/>
  <c r="CX127" i="5"/>
  <c r="CW127" i="5"/>
  <c r="CU93" i="5"/>
  <c r="CT93" i="5"/>
  <c r="CZ93" i="5"/>
  <c r="CY93" i="5"/>
  <c r="CW93" i="5"/>
  <c r="CX93" i="5"/>
  <c r="CS81" i="5"/>
  <c r="CV81" i="5"/>
  <c r="CU81" i="5"/>
  <c r="CT81" i="5"/>
  <c r="DA81" i="5"/>
  <c r="CZ81" i="5"/>
  <c r="CY81" i="5"/>
  <c r="CX81" i="5"/>
  <c r="DB58" i="5"/>
  <c r="CZ58" i="5"/>
  <c r="CY58" i="5"/>
  <c r="CX58" i="5"/>
  <c r="DA58" i="5"/>
  <c r="CW58" i="5"/>
  <c r="CV58" i="5"/>
  <c r="CZ47" i="5"/>
  <c r="CW47" i="5"/>
  <c r="CV47" i="5"/>
  <c r="DA47" i="5"/>
  <c r="CY47" i="5"/>
  <c r="CU47" i="5"/>
  <c r="CX47" i="5"/>
  <c r="CS47" i="5"/>
  <c r="CX36" i="5"/>
  <c r="CT36" i="5"/>
  <c r="CS36" i="5"/>
  <c r="CW36" i="5"/>
  <c r="CV36" i="5"/>
  <c r="CU36" i="5"/>
  <c r="CV25" i="5"/>
  <c r="CT25" i="5"/>
  <c r="CS25" i="5"/>
  <c r="DB25" i="5"/>
  <c r="CV13" i="5"/>
  <c r="DB13" i="5"/>
  <c r="DA13" i="5"/>
  <c r="CZ13" i="5"/>
  <c r="CU13" i="5"/>
  <c r="CT13" i="5"/>
  <c r="CS13" i="5"/>
  <c r="CX15" i="5"/>
  <c r="CY71" i="5"/>
  <c r="CS93" i="5"/>
  <c r="CX115" i="5"/>
  <c r="CY128" i="5"/>
  <c r="CZ164" i="5"/>
  <c r="CV186" i="5"/>
  <c r="CU198" i="5"/>
  <c r="CV255" i="5"/>
  <c r="CZ369" i="5"/>
  <c r="DB484" i="5"/>
  <c r="CV484" i="5"/>
  <c r="CX484" i="5"/>
  <c r="DA484" i="5"/>
  <c r="CY484" i="5"/>
  <c r="CS484" i="5"/>
  <c r="CU484" i="5"/>
  <c r="CZ484" i="5"/>
  <c r="CT484" i="5"/>
  <c r="CW484" i="5"/>
  <c r="DA449" i="5"/>
  <c r="CZ449" i="5"/>
  <c r="CV449" i="5"/>
  <c r="DB449" i="5"/>
  <c r="CU449" i="5"/>
  <c r="CT449" i="5"/>
  <c r="CW449" i="5"/>
  <c r="CS449" i="5"/>
  <c r="CY449" i="5"/>
  <c r="CT403" i="5"/>
  <c r="DB403" i="5"/>
  <c r="DA403" i="5"/>
  <c r="CW403" i="5"/>
  <c r="CU403" i="5"/>
  <c r="CS403" i="5"/>
  <c r="CZ403" i="5"/>
  <c r="CY403" i="5"/>
  <c r="CX403" i="5"/>
  <c r="CV403" i="5"/>
  <c r="CT367" i="5"/>
  <c r="CV367" i="5"/>
  <c r="CU367" i="5"/>
  <c r="CY367" i="5"/>
  <c r="CX367" i="5"/>
  <c r="CW367" i="5"/>
  <c r="CS367" i="5"/>
  <c r="DB367" i="5"/>
  <c r="DA367" i="5"/>
  <c r="CZ333" i="5"/>
  <c r="CY333" i="5"/>
  <c r="DA333" i="5"/>
  <c r="CW333" i="5"/>
  <c r="CU333" i="5"/>
  <c r="CT333" i="5"/>
  <c r="CS333" i="5"/>
  <c r="CV333" i="5"/>
  <c r="CX333" i="5"/>
  <c r="DB333" i="5"/>
  <c r="CU298" i="5"/>
  <c r="CT298" i="5"/>
  <c r="CS298" i="5"/>
  <c r="CY298" i="5"/>
  <c r="DB298" i="5"/>
  <c r="CV298" i="5"/>
  <c r="CX298" i="5"/>
  <c r="DA298" i="5"/>
  <c r="CZ298" i="5"/>
  <c r="CW298" i="5"/>
  <c r="CU220" i="5"/>
  <c r="CZ220" i="5"/>
  <c r="CY220" i="5"/>
  <c r="CS220" i="5"/>
  <c r="CV220" i="5"/>
  <c r="CT220" i="5"/>
  <c r="CW220" i="5"/>
  <c r="DB220" i="5"/>
  <c r="CS185" i="5"/>
  <c r="DA185" i="5"/>
  <c r="CZ185" i="5"/>
  <c r="CV185" i="5"/>
  <c r="CU185" i="5"/>
  <c r="CT185" i="5"/>
  <c r="DB185" i="5"/>
  <c r="CY185" i="5"/>
  <c r="CX138" i="5"/>
  <c r="CW138" i="5"/>
  <c r="CT138" i="5"/>
  <c r="CS138" i="5"/>
  <c r="DA138" i="5"/>
  <c r="CZ138" i="5"/>
  <c r="CV138" i="5"/>
  <c r="CY138" i="5"/>
  <c r="DB138" i="5"/>
  <c r="DA57" i="5"/>
  <c r="CZ57" i="5"/>
  <c r="DB57" i="5"/>
  <c r="CY57" i="5"/>
  <c r="CW57" i="5"/>
  <c r="CX57" i="5"/>
  <c r="CT57" i="5"/>
  <c r="CS57" i="5"/>
  <c r="DA15" i="5"/>
  <c r="CU58" i="5"/>
  <c r="CV93" i="5"/>
  <c r="CY115" i="5"/>
  <c r="CZ128" i="5"/>
  <c r="CY139" i="5"/>
  <c r="CV198" i="5"/>
  <c r="CX255" i="5"/>
  <c r="CU264" i="5"/>
  <c r="CV7" i="5"/>
  <c r="CT7" i="5"/>
  <c r="CS7" i="5"/>
  <c r="CU7" i="5"/>
  <c r="DB7" i="5"/>
  <c r="DB460" i="5"/>
  <c r="CZ460" i="5"/>
  <c r="CV460" i="5"/>
  <c r="CU460" i="5"/>
  <c r="CS460" i="5"/>
  <c r="CT460" i="5"/>
  <c r="CX460" i="5"/>
  <c r="CW460" i="5"/>
  <c r="CV402" i="5"/>
  <c r="DB402" i="5"/>
  <c r="CU402" i="5"/>
  <c r="CY402" i="5"/>
  <c r="CX402" i="5"/>
  <c r="CW402" i="5"/>
  <c r="CS402" i="5"/>
  <c r="DA402" i="5"/>
  <c r="CZ402" i="5"/>
  <c r="CT402" i="5"/>
  <c r="CV366" i="5"/>
  <c r="CW366" i="5"/>
  <c r="CU366" i="5"/>
  <c r="CX366" i="5"/>
  <c r="CS366" i="5"/>
  <c r="CZ366" i="5"/>
  <c r="CY366" i="5"/>
  <c r="DA366" i="5"/>
  <c r="CT366" i="5"/>
  <c r="DB366" i="5"/>
  <c r="CW321" i="5"/>
  <c r="CZ321" i="5"/>
  <c r="CY321" i="5"/>
  <c r="CU321" i="5"/>
  <c r="CT321" i="5"/>
  <c r="CS321" i="5"/>
  <c r="DB321" i="5"/>
  <c r="DA321" i="5"/>
  <c r="CV321" i="5"/>
  <c r="CU286" i="5"/>
  <c r="CT286" i="5"/>
  <c r="CZ286" i="5"/>
  <c r="CY286" i="5"/>
  <c r="CX286" i="5"/>
  <c r="CW286" i="5"/>
  <c r="CS286" i="5"/>
  <c r="DA286" i="5"/>
  <c r="CV286" i="5"/>
  <c r="DA253" i="5"/>
  <c r="CV253" i="5"/>
  <c r="CU253" i="5"/>
  <c r="CZ253" i="5"/>
  <c r="CY253" i="5"/>
  <c r="CS253" i="5"/>
  <c r="DB253" i="5"/>
  <c r="CX253" i="5"/>
  <c r="CW207" i="5"/>
  <c r="CY207" i="5"/>
  <c r="CX207" i="5"/>
  <c r="CV207" i="5"/>
  <c r="CU207" i="5"/>
  <c r="CT207" i="5"/>
  <c r="CS207" i="5"/>
  <c r="CS173" i="5"/>
  <c r="DB173" i="5"/>
  <c r="CU173" i="5"/>
  <c r="CT173" i="5"/>
  <c r="DA173" i="5"/>
  <c r="CZ173" i="5"/>
  <c r="CY173" i="5"/>
  <c r="CZ137" i="5"/>
  <c r="CY137" i="5"/>
  <c r="CT137" i="5"/>
  <c r="CS137" i="5"/>
  <c r="CW137" i="5"/>
  <c r="CV137" i="5"/>
  <c r="CU137" i="5"/>
  <c r="CV91" i="5"/>
  <c r="CW91" i="5"/>
  <c r="CU91" i="5"/>
  <c r="CX91" i="5"/>
  <c r="CT91" i="5"/>
  <c r="CS91" i="5"/>
  <c r="CY91" i="5"/>
  <c r="CZ23" i="5"/>
  <c r="CS23" i="5"/>
  <c r="DB23" i="5"/>
  <c r="CT23" i="5"/>
  <c r="CX13" i="5"/>
  <c r="CY69" i="5"/>
  <c r="DA80" i="5"/>
  <c r="CW113" i="5"/>
  <c r="DB115" i="5"/>
  <c r="CX137" i="5"/>
  <c r="CX161" i="5"/>
  <c r="CS175" i="5"/>
  <c r="CS187" i="5"/>
  <c r="CS334" i="5"/>
  <c r="CW493" i="5"/>
  <c r="CV493" i="5"/>
  <c r="CZ493" i="5"/>
  <c r="CX493" i="5"/>
  <c r="CU493" i="5"/>
  <c r="CT493" i="5"/>
  <c r="CY493" i="5"/>
  <c r="DB493" i="5"/>
  <c r="DA493" i="5"/>
  <c r="CS493" i="5"/>
  <c r="CS459" i="5"/>
  <c r="CZ459" i="5"/>
  <c r="DB459" i="5"/>
  <c r="CT459" i="5"/>
  <c r="CY459" i="5"/>
  <c r="CV459" i="5"/>
  <c r="CW459" i="5"/>
  <c r="CU459" i="5"/>
  <c r="DA459" i="5"/>
  <c r="CX459" i="5"/>
  <c r="CX423" i="5"/>
  <c r="CW423" i="5"/>
  <c r="DA423" i="5"/>
  <c r="DB423" i="5"/>
  <c r="CZ423" i="5"/>
  <c r="CT423" i="5"/>
  <c r="CU423" i="5"/>
  <c r="CS423" i="5"/>
  <c r="CY423" i="5"/>
  <c r="CV423" i="5"/>
  <c r="CX377" i="5"/>
  <c r="CZ377" i="5"/>
  <c r="CY377" i="5"/>
  <c r="DA377" i="5"/>
  <c r="CT377" i="5"/>
  <c r="CS377" i="5"/>
  <c r="DB377" i="5"/>
  <c r="CV377" i="5"/>
  <c r="CU377" i="5"/>
  <c r="CW377" i="5"/>
  <c r="CT342" i="5"/>
  <c r="CS342" i="5"/>
  <c r="DB342" i="5"/>
  <c r="CU342" i="5"/>
  <c r="DA342" i="5"/>
  <c r="CZ342" i="5"/>
  <c r="CY342" i="5"/>
  <c r="CV342" i="5"/>
  <c r="CX342" i="5"/>
  <c r="CW342" i="5"/>
  <c r="CY308" i="5"/>
  <c r="CX308" i="5"/>
  <c r="CW308" i="5"/>
  <c r="DA308" i="5"/>
  <c r="DB308" i="5"/>
  <c r="CZ308" i="5"/>
  <c r="CS308" i="5"/>
  <c r="CT308" i="5"/>
  <c r="CU262" i="5"/>
  <c r="DA262" i="5"/>
  <c r="CZ262" i="5"/>
  <c r="CY262" i="5"/>
  <c r="CV262" i="5"/>
  <c r="CX262" i="5"/>
  <c r="CW262" i="5"/>
  <c r="CY230" i="5"/>
  <c r="CU230" i="5"/>
  <c r="DB230" i="5"/>
  <c r="DA230" i="5"/>
  <c r="CX230" i="5"/>
  <c r="CW230" i="5"/>
  <c r="CV230" i="5"/>
  <c r="CZ230" i="5"/>
  <c r="CW195" i="5"/>
  <c r="CV195" i="5"/>
  <c r="CU195" i="5"/>
  <c r="DB195" i="5"/>
  <c r="CZ195" i="5"/>
  <c r="DA195" i="5"/>
  <c r="CS195" i="5"/>
  <c r="DB148" i="5"/>
  <c r="DA148" i="5"/>
  <c r="CX148" i="5"/>
  <c r="CW148" i="5"/>
  <c r="CY148" i="5"/>
  <c r="CT148" i="5"/>
  <c r="CV148" i="5"/>
  <c r="CU148" i="5"/>
  <c r="DB112" i="5"/>
  <c r="CZ112" i="5"/>
  <c r="CW112" i="5"/>
  <c r="CY112" i="5"/>
  <c r="CX112" i="5"/>
  <c r="DA112" i="5"/>
  <c r="CV79" i="5"/>
  <c r="CT79" i="5"/>
  <c r="CS79" i="5"/>
  <c r="DB79" i="5"/>
  <c r="DA79" i="5"/>
  <c r="CZ79" i="5"/>
  <c r="CV22" i="5"/>
  <c r="CU25" i="5"/>
  <c r="CZ69" i="5"/>
  <c r="DB72" i="5"/>
  <c r="CW124" i="5"/>
  <c r="DA137" i="5"/>
  <c r="CS165" i="5"/>
  <c r="CY172" i="5"/>
  <c r="CT187" i="5"/>
  <c r="CY195" i="5"/>
  <c r="DB198" i="5"/>
  <c r="CW221" i="5"/>
  <c r="CY243" i="5"/>
  <c r="CX252" i="5"/>
  <c r="CZ265" i="5"/>
  <c r="CX391" i="5"/>
  <c r="CU461" i="5"/>
  <c r="CW481" i="5"/>
  <c r="CV481" i="5"/>
  <c r="CT481" i="5"/>
  <c r="CS481" i="5"/>
  <c r="DA481" i="5"/>
  <c r="CX481" i="5"/>
  <c r="CU481" i="5"/>
  <c r="CY481" i="5"/>
  <c r="CU446" i="5"/>
  <c r="CT446" i="5"/>
  <c r="CV446" i="5"/>
  <c r="CW446" i="5"/>
  <c r="DB446" i="5"/>
  <c r="CX446" i="5"/>
  <c r="CZ446" i="5"/>
  <c r="CY446" i="5"/>
  <c r="DA446" i="5"/>
  <c r="CS446" i="5"/>
  <c r="CZ400" i="5"/>
  <c r="CS400" i="5"/>
  <c r="CX400" i="5"/>
  <c r="CW400" i="5"/>
  <c r="CU400" i="5"/>
  <c r="CT400" i="5"/>
  <c r="DB400" i="5"/>
  <c r="DA400" i="5"/>
  <c r="CY400" i="5"/>
  <c r="CV400" i="5"/>
  <c r="CZ364" i="5"/>
  <c r="CX364" i="5"/>
  <c r="CW364" i="5"/>
  <c r="CS364" i="5"/>
  <c r="CY364" i="5"/>
  <c r="CV364" i="5"/>
  <c r="CU364" i="5"/>
  <c r="DA364" i="5"/>
  <c r="CT364" i="5"/>
  <c r="DB364" i="5"/>
  <c r="DA319" i="5"/>
  <c r="DB319" i="5"/>
  <c r="CZ319" i="5"/>
  <c r="CY319" i="5"/>
  <c r="CX319" i="5"/>
  <c r="CW319" i="5"/>
  <c r="CV319" i="5"/>
  <c r="CT319" i="5"/>
  <c r="CS319" i="5"/>
  <c r="CU319" i="5"/>
  <c r="CW261" i="5"/>
  <c r="DB261" i="5"/>
  <c r="DA261" i="5"/>
  <c r="CZ261" i="5"/>
  <c r="CY261" i="5"/>
  <c r="CX261" i="5"/>
  <c r="CU261" i="5"/>
  <c r="DA229" i="5"/>
  <c r="CT229" i="5"/>
  <c r="CY229" i="5"/>
  <c r="CX229" i="5"/>
  <c r="CS229" i="5"/>
  <c r="CU229" i="5"/>
  <c r="CY182" i="5"/>
  <c r="CU182" i="5"/>
  <c r="CT182" i="5"/>
  <c r="CS182" i="5"/>
  <c r="CX182" i="5"/>
  <c r="CW182" i="5"/>
  <c r="CV182" i="5"/>
  <c r="CV135" i="5"/>
  <c r="CU135" i="5"/>
  <c r="CS135" i="5"/>
  <c r="CY135" i="5"/>
  <c r="CX135" i="5"/>
  <c r="CW135" i="5"/>
  <c r="CT135" i="5"/>
  <c r="CZ101" i="5"/>
  <c r="DA101" i="5"/>
  <c r="CY101" i="5"/>
  <c r="CW101" i="5"/>
  <c r="CV101" i="5"/>
  <c r="CT101" i="5"/>
  <c r="CU101" i="5"/>
  <c r="CS101" i="5"/>
  <c r="CW279" i="5"/>
  <c r="CY279" i="5"/>
  <c r="CX279" i="5"/>
  <c r="CV279" i="5"/>
  <c r="CT279" i="5"/>
  <c r="CS279" i="5"/>
  <c r="DA279" i="5"/>
  <c r="DB279" i="5"/>
  <c r="CU268" i="5"/>
  <c r="CV268" i="5"/>
  <c r="CT268" i="5"/>
  <c r="CY268" i="5"/>
  <c r="CX268" i="5"/>
  <c r="DA268" i="5"/>
  <c r="CZ268" i="5"/>
  <c r="CW268" i="5"/>
  <c r="DB268" i="5"/>
  <c r="CS257" i="5"/>
  <c r="CV257" i="5"/>
  <c r="CU257" i="5"/>
  <c r="DB257" i="5"/>
  <c r="DA257" i="5"/>
  <c r="CZ257" i="5"/>
  <c r="CY257" i="5"/>
  <c r="CW257" i="5"/>
  <c r="CT257" i="5"/>
  <c r="DA247" i="5"/>
  <c r="DB247" i="5"/>
  <c r="CZ247" i="5"/>
  <c r="CT247" i="5"/>
  <c r="CS247" i="5"/>
  <c r="CY247" i="5"/>
  <c r="CY224" i="5"/>
  <c r="CV224" i="5"/>
  <c r="CU224" i="5"/>
  <c r="DA224" i="5"/>
  <c r="DB224" i="5"/>
  <c r="CZ224" i="5"/>
  <c r="CX224" i="5"/>
  <c r="CY212" i="5"/>
  <c r="CT212" i="5"/>
  <c r="CS212" i="5"/>
  <c r="CU212" i="5"/>
  <c r="CV212" i="5"/>
  <c r="CW201" i="5"/>
  <c r="DB201" i="5"/>
  <c r="DA201" i="5"/>
  <c r="CV201" i="5"/>
  <c r="CU201" i="5"/>
  <c r="CZ201" i="5"/>
  <c r="CW189" i="5"/>
  <c r="DB189" i="5"/>
  <c r="DA189" i="5"/>
  <c r="CX189" i="5"/>
  <c r="CV189" i="5"/>
  <c r="CU189" i="5"/>
  <c r="CZ189" i="5"/>
  <c r="CY189" i="5"/>
  <c r="CT189" i="5"/>
  <c r="CU178" i="5"/>
  <c r="CY178" i="5"/>
  <c r="CX178" i="5"/>
  <c r="DB178" i="5"/>
  <c r="CV178" i="5"/>
  <c r="CT178" i="5"/>
  <c r="CS178" i="5"/>
  <c r="CU166" i="5"/>
  <c r="CW166" i="5"/>
  <c r="CV166" i="5"/>
  <c r="CY166" i="5"/>
  <c r="CX166" i="5"/>
  <c r="CS166" i="5"/>
  <c r="DA166" i="5"/>
  <c r="CZ166" i="5"/>
  <c r="CT166" i="5"/>
  <c r="DB154" i="5"/>
  <c r="DA154" i="5"/>
  <c r="CZ154" i="5"/>
  <c r="CY154" i="5"/>
  <c r="CX154" i="5"/>
  <c r="CW154" i="5"/>
  <c r="CV154" i="5"/>
  <c r="DB142" i="5"/>
  <c r="DA142" i="5"/>
  <c r="CV142" i="5"/>
  <c r="CU142" i="5"/>
  <c r="CW142" i="5"/>
  <c r="CT142" i="5"/>
  <c r="CS142" i="5"/>
  <c r="CZ142" i="5"/>
  <c r="CY142" i="5"/>
  <c r="CX142" i="5"/>
  <c r="DB130" i="5"/>
  <c r="CZ130" i="5"/>
  <c r="CY130" i="5"/>
  <c r="DA130" i="5"/>
  <c r="CV130" i="5"/>
  <c r="CX130" i="5"/>
  <c r="CW130" i="5"/>
  <c r="DB118" i="5"/>
  <c r="CX118" i="5"/>
  <c r="CW118" i="5"/>
  <c r="CU118" i="5"/>
  <c r="CT118" i="5"/>
  <c r="CS118" i="5"/>
  <c r="CZ107" i="5"/>
  <c r="CU107" i="5"/>
  <c r="CT107" i="5"/>
  <c r="DB107" i="5"/>
  <c r="DA107" i="5"/>
  <c r="CY107" i="5"/>
  <c r="CX96" i="5"/>
  <c r="DA96" i="5"/>
  <c r="DB96" i="5"/>
  <c r="CV96" i="5"/>
  <c r="CU96" i="5"/>
  <c r="CT96" i="5"/>
  <c r="CS96" i="5"/>
  <c r="CX84" i="5"/>
  <c r="DB84" i="5"/>
  <c r="CZ84" i="5"/>
  <c r="CV84" i="5"/>
  <c r="CY84" i="5"/>
  <c r="CW84" i="5"/>
  <c r="CV73" i="5"/>
  <c r="CZ73" i="5"/>
  <c r="CY73" i="5"/>
  <c r="CW73" i="5"/>
  <c r="CS73" i="5"/>
  <c r="CU73" i="5"/>
  <c r="CT73" i="5"/>
  <c r="DB73" i="5"/>
  <c r="DA73" i="5"/>
  <c r="CV61" i="5"/>
  <c r="CX61" i="5"/>
  <c r="CW61" i="5"/>
  <c r="DB61" i="5"/>
  <c r="CT50" i="5"/>
  <c r="CU50" i="5"/>
  <c r="CS50" i="5"/>
  <c r="DA50" i="5"/>
  <c r="DB50" i="5"/>
  <c r="CY50" i="5"/>
  <c r="CX50" i="5"/>
  <c r="CW50" i="5"/>
  <c r="CV50" i="5"/>
  <c r="DB28" i="5"/>
  <c r="DA28" i="5"/>
  <c r="CZ28" i="5"/>
  <c r="CX28" i="5"/>
  <c r="CW28" i="5"/>
  <c r="CV28" i="5"/>
  <c r="CU28" i="5"/>
  <c r="DB16" i="5"/>
  <c r="CY16" i="5"/>
  <c r="CX16" i="5"/>
  <c r="CT16" i="5"/>
  <c r="CS16" i="5"/>
  <c r="DA16" i="5"/>
  <c r="CZ16" i="5"/>
  <c r="CW16" i="5"/>
  <c r="CV16" i="5"/>
  <c r="CY7" i="5"/>
  <c r="CS10" i="5"/>
  <c r="CU12" i="5"/>
  <c r="CU15" i="5"/>
  <c r="CW21" i="5"/>
  <c r="CY23" i="5"/>
  <c r="CY26" i="5"/>
  <c r="CS32" i="5"/>
  <c r="CX44" i="5"/>
  <c r="CX49" i="5"/>
  <c r="CS60" i="5"/>
  <c r="CT66" i="5"/>
  <c r="CT69" i="5"/>
  <c r="CV71" i="5"/>
  <c r="CY79" i="5"/>
  <c r="CX82" i="5"/>
  <c r="DA84" i="5"/>
  <c r="CT95" i="5"/>
  <c r="CT103" i="5"/>
  <c r="CY105" i="5"/>
  <c r="CU112" i="5"/>
  <c r="CT115" i="5"/>
  <c r="CW117" i="5"/>
  <c r="CV125" i="5"/>
  <c r="CT130" i="5"/>
  <c r="CU138" i="5"/>
  <c r="CY141" i="5"/>
  <c r="CV150" i="5"/>
  <c r="DB153" i="5"/>
  <c r="DB163" i="5"/>
  <c r="CS171" i="5"/>
  <c r="CY174" i="5"/>
  <c r="CT177" i="5"/>
  <c r="CZ182" i="5"/>
  <c r="CW185" i="5"/>
  <c r="CZ193" i="5"/>
  <c r="CS201" i="5"/>
  <c r="CV219" i="5"/>
  <c r="DA245" i="5"/>
  <c r="CW253" i="5"/>
  <c r="CT262" i="5"/>
  <c r="CY283" i="5"/>
  <c r="CT289" i="5"/>
  <c r="CW305" i="5"/>
  <c r="CZ312" i="5"/>
  <c r="DA324" i="5"/>
  <c r="CV330" i="5"/>
  <c r="DB356" i="5"/>
  <c r="CY375" i="5"/>
  <c r="CU386" i="5"/>
  <c r="CZ454" i="5"/>
  <c r="CW468" i="5"/>
  <c r="CU478" i="5"/>
  <c r="CW491" i="5"/>
  <c r="CT134" i="5"/>
  <c r="CW134" i="5"/>
  <c r="CV134" i="5"/>
  <c r="CW499" i="5"/>
  <c r="CV499" i="5"/>
  <c r="DB499" i="5"/>
  <c r="CY499" i="5"/>
  <c r="CX499" i="5"/>
  <c r="CT499" i="5"/>
  <c r="DA499" i="5"/>
  <c r="CS465" i="5"/>
  <c r="DB465" i="5"/>
  <c r="CW465" i="5"/>
  <c r="CU465" i="5"/>
  <c r="CT465" i="5"/>
  <c r="CY465" i="5"/>
  <c r="DA465" i="5"/>
  <c r="CZ465" i="5"/>
  <c r="CX465" i="5"/>
  <c r="DA430" i="5"/>
  <c r="CW430" i="5"/>
  <c r="CZ430" i="5"/>
  <c r="CY430" i="5"/>
  <c r="CX430" i="5"/>
  <c r="CV430" i="5"/>
  <c r="CT430" i="5"/>
  <c r="CS430" i="5"/>
  <c r="DB430" i="5"/>
  <c r="CU430" i="5"/>
  <c r="CV384" i="5"/>
  <c r="CS384" i="5"/>
  <c r="CW384" i="5"/>
  <c r="CZ384" i="5"/>
  <c r="CY384" i="5"/>
  <c r="CT384" i="5"/>
  <c r="DB384" i="5"/>
  <c r="CX384" i="5"/>
  <c r="CU384" i="5"/>
  <c r="DB338" i="5"/>
  <c r="DA338" i="5"/>
  <c r="CX338" i="5"/>
  <c r="CW338" i="5"/>
  <c r="CZ338" i="5"/>
  <c r="CY338" i="5"/>
  <c r="CU338" i="5"/>
  <c r="CT338" i="5"/>
  <c r="CW303" i="5"/>
  <c r="DB303" i="5"/>
  <c r="DA303" i="5"/>
  <c r="CZ303" i="5"/>
  <c r="CY303" i="5"/>
  <c r="CX303" i="5"/>
  <c r="CV303" i="5"/>
  <c r="CU303" i="5"/>
  <c r="DA271" i="5"/>
  <c r="CS271" i="5"/>
  <c r="CY271" i="5"/>
  <c r="CV271" i="5"/>
  <c r="CU271" i="5"/>
  <c r="CT271" i="5"/>
  <c r="DA259" i="5"/>
  <c r="CX259" i="5"/>
  <c r="CW259" i="5"/>
  <c r="CT259" i="5"/>
  <c r="CS259" i="5"/>
  <c r="CW249" i="5"/>
  <c r="CZ249" i="5"/>
  <c r="CY249" i="5"/>
  <c r="CV249" i="5"/>
  <c r="CU249" i="5"/>
  <c r="DB249" i="5"/>
  <c r="DA249" i="5"/>
  <c r="CS215" i="5"/>
  <c r="CV215" i="5"/>
  <c r="CU215" i="5"/>
  <c r="CV133" i="5"/>
  <c r="CX133" i="5"/>
  <c r="CW133" i="5"/>
  <c r="DB99" i="5"/>
  <c r="DA99" i="5"/>
  <c r="DB76" i="5"/>
  <c r="CW76" i="5"/>
  <c r="CV76" i="5"/>
  <c r="CU8" i="5"/>
  <c r="CX19" i="5"/>
  <c r="DB31" i="5"/>
  <c r="CZ40" i="5"/>
  <c r="CS53" i="5"/>
  <c r="CT54" i="5"/>
  <c r="CV64" i="5"/>
  <c r="CW65" i="5"/>
  <c r="CZ76" i="5"/>
  <c r="CS99" i="5"/>
  <c r="CT109" i="5"/>
  <c r="CV110" i="5"/>
  <c r="CY121" i="5"/>
  <c r="CY179" i="5"/>
  <c r="CT202" i="5"/>
  <c r="CZ213" i="5"/>
  <c r="CT215" i="5"/>
  <c r="CV225" i="5"/>
  <c r="CV236" i="5"/>
  <c r="CT238" i="5"/>
  <c r="CX269" i="5"/>
  <c r="CW301" i="5"/>
  <c r="CS338" i="5"/>
  <c r="CT359" i="5"/>
  <c r="CV465" i="5"/>
  <c r="CT486" i="5"/>
  <c r="CZ499" i="5"/>
  <c r="CT122" i="5"/>
  <c r="CU122" i="5"/>
  <c r="CS122" i="5"/>
  <c r="DB100" i="5"/>
  <c r="DA100" i="5"/>
  <c r="CZ100" i="5"/>
  <c r="CZ77" i="5"/>
  <c r="CV77" i="5"/>
  <c r="CU77" i="5"/>
  <c r="CT20" i="5"/>
  <c r="CV20" i="5"/>
  <c r="CU20" i="5"/>
  <c r="CV65" i="5"/>
  <c r="DA77" i="5"/>
  <c r="CU476" i="5"/>
  <c r="CT476" i="5"/>
  <c r="CZ476" i="5"/>
  <c r="CV476" i="5"/>
  <c r="CS476" i="5"/>
  <c r="DA476" i="5"/>
  <c r="DB476" i="5"/>
  <c r="CY476" i="5"/>
  <c r="CS441" i="5"/>
  <c r="CT441" i="5"/>
  <c r="DB441" i="5"/>
  <c r="DA441" i="5"/>
  <c r="CX441" i="5"/>
  <c r="CW441" i="5"/>
  <c r="CV441" i="5"/>
  <c r="CV408" i="5"/>
  <c r="CX408" i="5"/>
  <c r="CW408" i="5"/>
  <c r="CY408" i="5"/>
  <c r="DA408" i="5"/>
  <c r="CZ408" i="5"/>
  <c r="CU408" i="5"/>
  <c r="DB408" i="5"/>
  <c r="CT408" i="5"/>
  <c r="CV372" i="5"/>
  <c r="CW372" i="5"/>
  <c r="CU372" i="5"/>
  <c r="CX372" i="5"/>
  <c r="CT372" i="5"/>
  <c r="CY372" i="5"/>
  <c r="CS372" i="5"/>
  <c r="CZ372" i="5"/>
  <c r="CV348" i="5"/>
  <c r="CZ348" i="5"/>
  <c r="CY348" i="5"/>
  <c r="CW348" i="5"/>
  <c r="DB348" i="5"/>
  <c r="CU348" i="5"/>
  <c r="CT348" i="5"/>
  <c r="CS348" i="5"/>
  <c r="CW315" i="5"/>
  <c r="CV315" i="5"/>
  <c r="CX315" i="5"/>
  <c r="CU315" i="5"/>
  <c r="CT315" i="5"/>
  <c r="DB315" i="5"/>
  <c r="DA315" i="5"/>
  <c r="CY315" i="5"/>
  <c r="CS315" i="5"/>
  <c r="CS281" i="5"/>
  <c r="CW281" i="5"/>
  <c r="CV281" i="5"/>
  <c r="DA281" i="5"/>
  <c r="DB281" i="5"/>
  <c r="CZ281" i="5"/>
  <c r="CY281" i="5"/>
  <c r="CX281" i="5"/>
  <c r="CU281" i="5"/>
  <c r="CS227" i="5"/>
  <c r="CT227" i="5"/>
  <c r="CU227" i="5"/>
  <c r="CZ227" i="5"/>
  <c r="CY227" i="5"/>
  <c r="CY192" i="5"/>
  <c r="CX192" i="5"/>
  <c r="DB192" i="5"/>
  <c r="CV157" i="5"/>
  <c r="CU157" i="5"/>
  <c r="DB157" i="5"/>
  <c r="DA157" i="5"/>
  <c r="CW487" i="5"/>
  <c r="CV487" i="5"/>
  <c r="CX487" i="5"/>
  <c r="CT487" i="5"/>
  <c r="CS487" i="5"/>
  <c r="CZ487" i="5"/>
  <c r="CU487" i="5"/>
  <c r="DB487" i="5"/>
  <c r="DA487" i="5"/>
  <c r="CY487" i="5"/>
  <c r="CU464" i="5"/>
  <c r="CT464" i="5"/>
  <c r="DB464" i="5"/>
  <c r="CV464" i="5"/>
  <c r="DA464" i="5"/>
  <c r="CY464" i="5"/>
  <c r="CX464" i="5"/>
  <c r="CW464" i="5"/>
  <c r="CX429" i="5"/>
  <c r="CZ429" i="5"/>
  <c r="CY429" i="5"/>
  <c r="CT429" i="5"/>
  <c r="CS429" i="5"/>
  <c r="DA429" i="5"/>
  <c r="DB429" i="5"/>
  <c r="CW429" i="5"/>
  <c r="CV429" i="5"/>
  <c r="DB417" i="5"/>
  <c r="DA417" i="5"/>
  <c r="CY417" i="5"/>
  <c r="CX417" i="5"/>
  <c r="CU417" i="5"/>
  <c r="CV417" i="5"/>
  <c r="CT417" i="5"/>
  <c r="CS417" i="5"/>
  <c r="CX395" i="5"/>
  <c r="CV395" i="5"/>
  <c r="CU395" i="5"/>
  <c r="CZ395" i="5"/>
  <c r="DA395" i="5"/>
  <c r="CY395" i="5"/>
  <c r="CS395" i="5"/>
  <c r="DB395" i="5"/>
  <c r="CW395" i="5"/>
  <c r="CT395" i="5"/>
  <c r="CX371" i="5"/>
  <c r="CT371" i="5"/>
  <c r="CS371" i="5"/>
  <c r="DA371" i="5"/>
  <c r="DB371" i="5"/>
  <c r="CZ371" i="5"/>
  <c r="CV371" i="5"/>
  <c r="CU371" i="5"/>
  <c r="CX347" i="5"/>
  <c r="DA347" i="5"/>
  <c r="CZ347" i="5"/>
  <c r="CU347" i="5"/>
  <c r="CT347" i="5"/>
  <c r="CV347" i="5"/>
  <c r="CS347" i="5"/>
  <c r="CW347" i="5"/>
  <c r="DA337" i="5"/>
  <c r="CW337" i="5"/>
  <c r="CV337" i="5"/>
  <c r="CY337" i="5"/>
  <c r="DB337" i="5"/>
  <c r="CZ337" i="5"/>
  <c r="CX337" i="5"/>
  <c r="CS337" i="5"/>
  <c r="CY326" i="5"/>
  <c r="CU326" i="5"/>
  <c r="CT326" i="5"/>
  <c r="CZ326" i="5"/>
  <c r="DB326" i="5"/>
  <c r="CY302" i="5"/>
  <c r="CX302" i="5"/>
  <c r="CW302" i="5"/>
  <c r="CT302" i="5"/>
  <c r="CS302" i="5"/>
  <c r="CU302" i="5"/>
  <c r="CU280" i="5"/>
  <c r="CX280" i="5"/>
  <c r="CW280" i="5"/>
  <c r="CZ280" i="5"/>
  <c r="CY280" i="5"/>
  <c r="CV280" i="5"/>
  <c r="DB280" i="5"/>
  <c r="DA280" i="5"/>
  <c r="CS280" i="5"/>
  <c r="CW237" i="5"/>
  <c r="CX237" i="5"/>
  <c r="CV237" i="5"/>
  <c r="CZ237" i="5"/>
  <c r="CY237" i="5"/>
  <c r="CU214" i="5"/>
  <c r="CT214" i="5"/>
  <c r="CS214" i="5"/>
  <c r="DB214" i="5"/>
  <c r="DA214" i="5"/>
  <c r="CS191" i="5"/>
  <c r="CZ191" i="5"/>
  <c r="CY191" i="5"/>
  <c r="DB191" i="5"/>
  <c r="DA191" i="5"/>
  <c r="CU168" i="5"/>
  <c r="CT168" i="5"/>
  <c r="DA168" i="5"/>
  <c r="CZ168" i="5"/>
  <c r="CX144" i="5"/>
  <c r="CW144" i="5"/>
  <c r="CV144" i="5"/>
  <c r="CU144" i="5"/>
  <c r="CX120" i="5"/>
  <c r="CV120" i="5"/>
  <c r="CU120" i="5"/>
  <c r="CT98" i="5"/>
  <c r="DB98" i="5"/>
  <c r="CX75" i="5"/>
  <c r="CW75" i="5"/>
  <c r="CV63" i="5"/>
  <c r="CU63" i="5"/>
  <c r="DB52" i="5"/>
  <c r="CS52" i="5"/>
  <c r="CX30" i="5"/>
  <c r="CZ30" i="5"/>
  <c r="CY30" i="5"/>
  <c r="CX18" i="5"/>
  <c r="CW18" i="5"/>
  <c r="CV18" i="5"/>
  <c r="CU18" i="5"/>
  <c r="CZ20" i="5"/>
  <c r="DB30" i="5"/>
  <c r="CZ39" i="5"/>
  <c r="DA40" i="5"/>
  <c r="CT53" i="5"/>
  <c r="CU54" i="5"/>
  <c r="CT63" i="5"/>
  <c r="CZ75" i="5"/>
  <c r="DA76" i="5"/>
  <c r="CT99" i="5"/>
  <c r="CU100" i="5"/>
  <c r="CW110" i="5"/>
  <c r="CY120" i="5"/>
  <c r="DA122" i="5"/>
  <c r="DB144" i="5"/>
  <c r="CZ192" i="5"/>
  <c r="CW215" i="5"/>
  <c r="CV227" i="5"/>
  <c r="CV338" i="5"/>
  <c r="DA384" i="5"/>
  <c r="CT146" i="5"/>
  <c r="CS146" i="5"/>
  <c r="CX146" i="5"/>
  <c r="CW146" i="5"/>
  <c r="DB88" i="5"/>
  <c r="CY88" i="5"/>
  <c r="CX88" i="5"/>
  <c r="CZ65" i="5"/>
  <c r="CT65" i="5"/>
  <c r="CS65" i="5"/>
  <c r="CX42" i="5"/>
  <c r="DB42" i="5"/>
  <c r="DA42" i="5"/>
  <c r="CV31" i="5"/>
  <c r="CY31" i="5"/>
  <c r="CX31" i="5"/>
  <c r="CT8" i="5"/>
  <c r="CS8" i="5"/>
  <c r="CX20" i="5"/>
  <c r="CS54" i="5"/>
  <c r="CS100" i="5"/>
  <c r="CU110" i="5"/>
  <c r="CY122" i="5"/>
  <c r="CU488" i="5"/>
  <c r="CT488" i="5"/>
  <c r="CX488" i="5"/>
  <c r="CY488" i="5"/>
  <c r="CW488" i="5"/>
  <c r="DB488" i="5"/>
  <c r="DA488" i="5"/>
  <c r="CZ488" i="5"/>
  <c r="CV488" i="5"/>
  <c r="CS453" i="5"/>
  <c r="CX453" i="5"/>
  <c r="DA453" i="5"/>
  <c r="CZ453" i="5"/>
  <c r="CY453" i="5"/>
  <c r="CW453" i="5"/>
  <c r="CU453" i="5"/>
  <c r="CT453" i="5"/>
  <c r="CV453" i="5"/>
  <c r="CZ418" i="5"/>
  <c r="DB418" i="5"/>
  <c r="DA418" i="5"/>
  <c r="CY418" i="5"/>
  <c r="CX418" i="5"/>
  <c r="CW418" i="5"/>
  <c r="CV396" i="5"/>
  <c r="CU396" i="5"/>
  <c r="CT396" i="5"/>
  <c r="DA396" i="5"/>
  <c r="DB396" i="5"/>
  <c r="CZ396" i="5"/>
  <c r="CS396" i="5"/>
  <c r="CV360" i="5"/>
  <c r="DB360" i="5"/>
  <c r="DA360" i="5"/>
  <c r="CS360" i="5"/>
  <c r="CX360" i="5"/>
  <c r="CT360" i="5"/>
  <c r="CZ360" i="5"/>
  <c r="CY360" i="5"/>
  <c r="CW327" i="5"/>
  <c r="CT327" i="5"/>
  <c r="CS327" i="5"/>
  <c r="DA327" i="5"/>
  <c r="CU327" i="5"/>
  <c r="CZ327" i="5"/>
  <c r="CY327" i="5"/>
  <c r="CV327" i="5"/>
  <c r="CU292" i="5"/>
  <c r="CZ292" i="5"/>
  <c r="CY292" i="5"/>
  <c r="DB292" i="5"/>
  <c r="DA292" i="5"/>
  <c r="CV292" i="5"/>
  <c r="CT292" i="5"/>
  <c r="CU238" i="5"/>
  <c r="CW238" i="5"/>
  <c r="CV238" i="5"/>
  <c r="CS238" i="5"/>
  <c r="DB238" i="5"/>
  <c r="CZ238" i="5"/>
  <c r="CY238" i="5"/>
  <c r="DA204" i="5"/>
  <c r="CZ204" i="5"/>
  <c r="CS204" i="5"/>
  <c r="CT204" i="5"/>
  <c r="DA169" i="5"/>
  <c r="CT169" i="5"/>
  <c r="CS169" i="5"/>
  <c r="DB169" i="5"/>
  <c r="CV145" i="5"/>
  <c r="CU145" i="5"/>
  <c r="CX145" i="5"/>
  <c r="CW145" i="5"/>
  <c r="CV121" i="5"/>
  <c r="CU121" i="5"/>
  <c r="CT121" i="5"/>
  <c r="CV109" i="5"/>
  <c r="CS109" i="5"/>
  <c r="CZ87" i="5"/>
  <c r="CY87" i="5"/>
  <c r="DB64" i="5"/>
  <c r="CU64" i="5"/>
  <c r="CT64" i="5"/>
  <c r="CZ41" i="5"/>
  <c r="DB41" i="5"/>
  <c r="CV19" i="5"/>
  <c r="CW19" i="5"/>
  <c r="CU19" i="5"/>
  <c r="CY498" i="5"/>
  <c r="CX498" i="5"/>
  <c r="DB498" i="5"/>
  <c r="CU498" i="5"/>
  <c r="CT498" i="5"/>
  <c r="CZ498" i="5"/>
  <c r="CW498" i="5"/>
  <c r="DA498" i="5"/>
  <c r="CV498" i="5"/>
  <c r="CS498" i="5"/>
  <c r="CW475" i="5"/>
  <c r="CV475" i="5"/>
  <c r="CY475" i="5"/>
  <c r="DB475" i="5"/>
  <c r="CX475" i="5"/>
  <c r="CU475" i="5"/>
  <c r="DA475" i="5"/>
  <c r="CT475" i="5"/>
  <c r="CS475" i="5"/>
  <c r="CU452" i="5"/>
  <c r="CT452" i="5"/>
  <c r="CX452" i="5"/>
  <c r="CV452" i="5"/>
  <c r="CY452" i="5"/>
  <c r="CW452" i="5"/>
  <c r="DB452" i="5"/>
  <c r="DA452" i="5"/>
  <c r="CS452" i="5"/>
  <c r="CU440" i="5"/>
  <c r="CT440" i="5"/>
  <c r="DA440" i="5"/>
  <c r="DB440" i="5"/>
  <c r="CZ440" i="5"/>
  <c r="CX440" i="5"/>
  <c r="CY440" i="5"/>
  <c r="CX407" i="5"/>
  <c r="CY407" i="5"/>
  <c r="CW407" i="5"/>
  <c r="DB407" i="5"/>
  <c r="CZ407" i="5"/>
  <c r="CV407" i="5"/>
  <c r="DA407" i="5"/>
  <c r="CU407" i="5"/>
  <c r="CT407" i="5"/>
  <c r="CX383" i="5"/>
  <c r="CT383" i="5"/>
  <c r="CS383" i="5"/>
  <c r="CU383" i="5"/>
  <c r="CW383" i="5"/>
  <c r="CV383" i="5"/>
  <c r="CZ383" i="5"/>
  <c r="DB383" i="5"/>
  <c r="CX359" i="5"/>
  <c r="DB359" i="5"/>
  <c r="CZ359" i="5"/>
  <c r="CS359" i="5"/>
  <c r="CY359" i="5"/>
  <c r="CW359" i="5"/>
  <c r="CV359" i="5"/>
  <c r="CY314" i="5"/>
  <c r="CS314" i="5"/>
  <c r="CU314" i="5"/>
  <c r="DB314" i="5"/>
  <c r="DA314" i="5"/>
  <c r="CW291" i="5"/>
  <c r="DA291" i="5"/>
  <c r="CZ291" i="5"/>
  <c r="CX291" i="5"/>
  <c r="CV291" i="5"/>
  <c r="DB291" i="5"/>
  <c r="CT270" i="5"/>
  <c r="CS270" i="5"/>
  <c r="DA270" i="5"/>
  <c r="CZ270" i="5"/>
  <c r="DB270" i="5"/>
  <c r="CY270" i="5"/>
  <c r="CW270" i="5"/>
  <c r="CU226" i="5"/>
  <c r="CT226" i="5"/>
  <c r="CS226" i="5"/>
  <c r="CV226" i="5"/>
  <c r="CS203" i="5"/>
  <c r="DB203" i="5"/>
  <c r="DA203" i="5"/>
  <c r="CW180" i="5"/>
  <c r="CV180" i="5"/>
  <c r="CX156" i="5"/>
  <c r="CW156" i="5"/>
  <c r="DB156" i="5"/>
  <c r="DA156" i="5"/>
  <c r="CX132" i="5"/>
  <c r="CY132" i="5"/>
  <c r="CW132" i="5"/>
  <c r="CT86" i="5"/>
  <c r="DA86" i="5"/>
  <c r="CZ86" i="5"/>
  <c r="DA497" i="5"/>
  <c r="CZ497" i="5"/>
  <c r="DB497" i="5"/>
  <c r="CS497" i="5"/>
  <c r="CY497" i="5"/>
  <c r="CX497" i="5"/>
  <c r="CW497" i="5"/>
  <c r="CV497" i="5"/>
  <c r="CU497" i="5"/>
  <c r="CT497" i="5"/>
  <c r="CY486" i="5"/>
  <c r="CX486" i="5"/>
  <c r="CV486" i="5"/>
  <c r="DB486" i="5"/>
  <c r="CS486" i="5"/>
  <c r="CU486" i="5"/>
  <c r="DA486" i="5"/>
  <c r="CY474" i="5"/>
  <c r="CX474" i="5"/>
  <c r="CV474" i="5"/>
  <c r="CU474" i="5"/>
  <c r="CZ474" i="5"/>
  <c r="CW474" i="5"/>
  <c r="DB474" i="5"/>
  <c r="DA474" i="5"/>
  <c r="CT474" i="5"/>
  <c r="CW463" i="5"/>
  <c r="CV463" i="5"/>
  <c r="DB463" i="5"/>
  <c r="CS463" i="5"/>
  <c r="CU463" i="5"/>
  <c r="CT463" i="5"/>
  <c r="DA463" i="5"/>
  <c r="CY463" i="5"/>
  <c r="CX463" i="5"/>
  <c r="CW451" i="5"/>
  <c r="CV451" i="5"/>
  <c r="CX451" i="5"/>
  <c r="DB451" i="5"/>
  <c r="DA451" i="5"/>
  <c r="CY451" i="5"/>
  <c r="CZ451" i="5"/>
  <c r="CU451" i="5"/>
  <c r="CT451" i="5"/>
  <c r="CS428" i="5"/>
  <c r="CY428" i="5"/>
  <c r="CZ428" i="5"/>
  <c r="CX428" i="5"/>
  <c r="DA428" i="5"/>
  <c r="DB428" i="5"/>
  <c r="CW428" i="5"/>
  <c r="CZ406" i="5"/>
  <c r="CY406" i="5"/>
  <c r="CX406" i="5"/>
  <c r="DA406" i="5"/>
  <c r="CW406" i="5"/>
  <c r="CS406" i="5"/>
  <c r="CU406" i="5"/>
  <c r="CT406" i="5"/>
  <c r="CV406" i="5"/>
  <c r="CZ394" i="5"/>
  <c r="CW394" i="5"/>
  <c r="CV394" i="5"/>
  <c r="CX394" i="5"/>
  <c r="CU394" i="5"/>
  <c r="CT394" i="5"/>
  <c r="CY394" i="5"/>
  <c r="CS394" i="5"/>
  <c r="DB394" i="5"/>
  <c r="CZ382" i="5"/>
  <c r="CU382" i="5"/>
  <c r="CT382" i="5"/>
  <c r="CS382" i="5"/>
  <c r="DA382" i="5"/>
  <c r="CY382" i="5"/>
  <c r="CV382" i="5"/>
  <c r="DB382" i="5"/>
  <c r="CX382" i="5"/>
  <c r="CZ370" i="5"/>
  <c r="CS370" i="5"/>
  <c r="DB370" i="5"/>
  <c r="DA370" i="5"/>
  <c r="CV370" i="5"/>
  <c r="CW370" i="5"/>
  <c r="CU370" i="5"/>
  <c r="CT370" i="5"/>
  <c r="CY370" i="5"/>
  <c r="CX370" i="5"/>
  <c r="CZ358" i="5"/>
  <c r="CX358" i="5"/>
  <c r="DB358" i="5"/>
  <c r="CS358" i="5"/>
  <c r="CT358" i="5"/>
  <c r="CY358" i="5"/>
  <c r="CW358" i="5"/>
  <c r="CU358" i="5"/>
  <c r="CZ346" i="5"/>
  <c r="DB346" i="5"/>
  <c r="DA346" i="5"/>
  <c r="CT346" i="5"/>
  <c r="CY346" i="5"/>
  <c r="CX346" i="5"/>
  <c r="CW346" i="5"/>
  <c r="CU346" i="5"/>
  <c r="CS346" i="5"/>
  <c r="CT336" i="5"/>
  <c r="CS336" i="5"/>
  <c r="DA336" i="5"/>
  <c r="CV336" i="5"/>
  <c r="CU336" i="5"/>
  <c r="CW336" i="5"/>
  <c r="CY336" i="5"/>
  <c r="CX336" i="5"/>
  <c r="DA325" i="5"/>
  <c r="CV325" i="5"/>
  <c r="CU325" i="5"/>
  <c r="CX325" i="5"/>
  <c r="DB325" i="5"/>
  <c r="CZ325" i="5"/>
  <c r="CY325" i="5"/>
  <c r="CW325" i="5"/>
  <c r="CT325" i="5"/>
  <c r="DA313" i="5"/>
  <c r="CT313" i="5"/>
  <c r="CS313" i="5"/>
  <c r="CY313" i="5"/>
  <c r="CX313" i="5"/>
  <c r="DB313" i="5"/>
  <c r="CZ313" i="5"/>
  <c r="CV313" i="5"/>
  <c r="CU313" i="5"/>
  <c r="DA301" i="5"/>
  <c r="CV301" i="5"/>
  <c r="CU301" i="5"/>
  <c r="DB301" i="5"/>
  <c r="CY301" i="5"/>
  <c r="CX301" i="5"/>
  <c r="CS269" i="5"/>
  <c r="CU269" i="5"/>
  <c r="CT269" i="5"/>
  <c r="CZ269" i="5"/>
  <c r="CY269" i="5"/>
  <c r="DB269" i="5"/>
  <c r="CW258" i="5"/>
  <c r="CV258" i="5"/>
  <c r="CU258" i="5"/>
  <c r="CT258" i="5"/>
  <c r="CY248" i="5"/>
  <c r="DA248" i="5"/>
  <c r="CZ248" i="5"/>
  <c r="CU248" i="5"/>
  <c r="CT248" i="5"/>
  <c r="CV248" i="5"/>
  <c r="CS248" i="5"/>
  <c r="CW248" i="5"/>
  <c r="CY236" i="5"/>
  <c r="CX236" i="5"/>
  <c r="CW236" i="5"/>
  <c r="CT236" i="5"/>
  <c r="CS236" i="5"/>
  <c r="CW225" i="5"/>
  <c r="CU225" i="5"/>
  <c r="CT225" i="5"/>
  <c r="DB225" i="5"/>
  <c r="CW213" i="5"/>
  <c r="CS213" i="5"/>
  <c r="CY213" i="5"/>
  <c r="CX213" i="5"/>
  <c r="CU202" i="5"/>
  <c r="DB202" i="5"/>
  <c r="CZ202" i="5"/>
  <c r="CY202" i="5"/>
  <c r="CU190" i="5"/>
  <c r="DA190" i="5"/>
  <c r="CZ190" i="5"/>
  <c r="CY190" i="5"/>
  <c r="DB190" i="5"/>
  <c r="CX190" i="5"/>
  <c r="CS179" i="5"/>
  <c r="CX179" i="5"/>
  <c r="CW179" i="5"/>
  <c r="CS167" i="5"/>
  <c r="CV167" i="5"/>
  <c r="CU167" i="5"/>
  <c r="CZ167" i="5"/>
  <c r="CY167" i="5"/>
  <c r="CZ155" i="5"/>
  <c r="CY155" i="5"/>
  <c r="DB155" i="5"/>
  <c r="DA155" i="5"/>
  <c r="CZ143" i="5"/>
  <c r="CY143" i="5"/>
  <c r="CV143" i="5"/>
  <c r="CU143" i="5"/>
  <c r="CZ131" i="5"/>
  <c r="CY131" i="5"/>
  <c r="CX131" i="5"/>
  <c r="CZ119" i="5"/>
  <c r="CW119" i="5"/>
  <c r="CV119" i="5"/>
  <c r="CX108" i="5"/>
  <c r="CT108" i="5"/>
  <c r="CS108" i="5"/>
  <c r="CV85" i="5"/>
  <c r="DB85" i="5"/>
  <c r="DA85" i="5"/>
  <c r="CT74" i="5"/>
  <c r="CY74" i="5"/>
  <c r="CX74" i="5"/>
  <c r="CT62" i="5"/>
  <c r="CW62" i="5"/>
  <c r="CV62" i="5"/>
  <c r="CT51" i="5"/>
  <c r="CS51" i="5"/>
  <c r="CZ29" i="5"/>
  <c r="DA29" i="5"/>
  <c r="CY29" i="5"/>
  <c r="CZ17" i="5"/>
  <c r="CX17" i="5"/>
  <c r="CW17" i="5"/>
  <c r="CW8" i="5"/>
  <c r="CU17" i="5"/>
  <c r="CY18" i="5"/>
  <c r="CZ19" i="5"/>
  <c r="DA20" i="5"/>
  <c r="DB29" i="5"/>
  <c r="CT52" i="5"/>
  <c r="CU53" i="5"/>
  <c r="CV54" i="5"/>
  <c r="CS62" i="5"/>
  <c r="CW63" i="5"/>
  <c r="CX64" i="5"/>
  <c r="CY65" i="5"/>
  <c r="CZ74" i="5"/>
  <c r="DA75" i="5"/>
  <c r="CS98" i="5"/>
  <c r="CU99" i="5"/>
  <c r="CV100" i="5"/>
  <c r="CU108" i="5"/>
  <c r="CW109" i="5"/>
  <c r="CX110" i="5"/>
  <c r="CX119" i="5"/>
  <c r="CZ120" i="5"/>
  <c r="DA121" i="5"/>
  <c r="DB122" i="5"/>
  <c r="DA143" i="5"/>
  <c r="CS157" i="5"/>
  <c r="DA167" i="5"/>
  <c r="DA179" i="5"/>
  <c r="CT191" i="5"/>
  <c r="DA192" i="5"/>
  <c r="CW202" i="5"/>
  <c r="CU204" i="5"/>
  <c r="DB213" i="5"/>
  <c r="CX215" i="5"/>
  <c r="CY225" i="5"/>
  <c r="CW227" i="5"/>
  <c r="DA236" i="5"/>
  <c r="DA238" i="5"/>
  <c r="CX248" i="5"/>
  <c r="CX258" i="5"/>
  <c r="CT280" i="5"/>
  <c r="CV302" i="5"/>
  <c r="CT314" i="5"/>
  <c r="CY347" i="5"/>
  <c r="DA359" i="5"/>
  <c r="CW396" i="5"/>
  <c r="DB406" i="5"/>
  <c r="CT428" i="5"/>
  <c r="CS440" i="5"/>
  <c r="DB453" i="5"/>
  <c r="CZ486" i="5"/>
  <c r="P17" i="5"/>
  <c r="P18" i="5"/>
  <c r="B3" i="12" l="1"/>
  <c r="E27" i="19" s="1"/>
  <c r="D27" i="19" s="1"/>
  <c r="D3" i="12"/>
  <c r="E29" i="19" s="1"/>
  <c r="D29" i="19" s="1"/>
  <c r="C3" i="12"/>
  <c r="E28" i="19" s="1"/>
  <c r="D28" i="19" s="1"/>
  <c r="M3" i="12"/>
  <c r="E40" i="19" s="1"/>
  <c r="O3" i="12"/>
  <c r="E42" i="19" s="1"/>
  <c r="K3" i="12"/>
  <c r="E38" i="19" s="1"/>
  <c r="P3" i="12"/>
  <c r="E43" i="19" s="1"/>
  <c r="G3" i="12"/>
  <c r="E34" i="19" s="1"/>
  <c r="N3" i="12"/>
  <c r="E41" i="19" s="1"/>
  <c r="H3" i="12"/>
  <c r="E35" i="19" s="1"/>
  <c r="I3" i="12"/>
  <c r="E36" i="19" s="1"/>
  <c r="L3" i="12"/>
  <c r="E39" i="19" s="1"/>
  <c r="J3" i="12"/>
  <c r="E37" i="19" s="1"/>
  <c r="BA6" i="5"/>
  <c r="AZ6" i="5"/>
  <c r="CL6" i="5" s="1" a="1"/>
  <c r="CL6" i="5" s="1"/>
  <c r="CR6" i="5" l="1"/>
  <c r="CK6" i="5" a="1"/>
  <c r="CK6" i="5" s="1"/>
  <c r="CJ6" i="5"/>
  <c r="BC6" i="5"/>
  <c r="AZ8" i="5"/>
  <c r="AZ9" i="5"/>
  <c r="AZ10" i="5"/>
  <c r="AZ11" i="5"/>
  <c r="AZ12" i="5"/>
  <c r="AZ13" i="5"/>
  <c r="AZ14" i="5"/>
  <c r="AZ15" i="5"/>
  <c r="AZ16" i="5"/>
  <c r="AZ17" i="5"/>
  <c r="AZ18" i="5"/>
  <c r="AZ19" i="5"/>
  <c r="AZ20" i="5"/>
  <c r="AZ21" i="5"/>
  <c r="AZ22" i="5"/>
  <c r="AZ23" i="5"/>
  <c r="AZ24" i="5"/>
  <c r="AZ25" i="5"/>
  <c r="AZ26" i="5"/>
  <c r="AZ27" i="5"/>
  <c r="AZ28" i="5"/>
  <c r="AZ29" i="5"/>
  <c r="AZ30" i="5"/>
  <c r="AZ31" i="5"/>
  <c r="AZ32" i="5"/>
  <c r="AZ33" i="5"/>
  <c r="AZ34" i="5"/>
  <c r="AZ35" i="5"/>
  <c r="AZ36" i="5"/>
  <c r="AZ37" i="5"/>
  <c r="AZ38" i="5"/>
  <c r="AZ39" i="5"/>
  <c r="AZ40" i="5"/>
  <c r="AZ41" i="5"/>
  <c r="AZ42" i="5"/>
  <c r="AZ43" i="5"/>
  <c r="AZ44" i="5"/>
  <c r="AZ45" i="5"/>
  <c r="AZ46" i="5"/>
  <c r="AZ47" i="5"/>
  <c r="AZ48" i="5"/>
  <c r="AZ49" i="5"/>
  <c r="AZ50" i="5"/>
  <c r="AZ51" i="5"/>
  <c r="AZ52" i="5"/>
  <c r="AZ53" i="5"/>
  <c r="AZ54" i="5"/>
  <c r="AZ55" i="5"/>
  <c r="AZ56" i="5"/>
  <c r="AZ57" i="5"/>
  <c r="AZ58" i="5"/>
  <c r="AZ59" i="5"/>
  <c r="AZ60" i="5"/>
  <c r="AZ61" i="5"/>
  <c r="AZ62" i="5"/>
  <c r="AZ63" i="5"/>
  <c r="AZ64" i="5"/>
  <c r="AZ65" i="5"/>
  <c r="AZ66" i="5"/>
  <c r="AZ67" i="5"/>
  <c r="AZ68" i="5"/>
  <c r="AZ69" i="5"/>
  <c r="AZ70" i="5"/>
  <c r="AZ71" i="5"/>
  <c r="AZ72" i="5"/>
  <c r="AZ73" i="5"/>
  <c r="AZ74" i="5"/>
  <c r="AZ75" i="5"/>
  <c r="AZ76" i="5"/>
  <c r="AZ77" i="5"/>
  <c r="AZ78" i="5"/>
  <c r="AZ79" i="5"/>
  <c r="AZ80" i="5"/>
  <c r="AZ81" i="5"/>
  <c r="AZ82" i="5"/>
  <c r="AZ83" i="5"/>
  <c r="AZ84" i="5"/>
  <c r="AZ85" i="5"/>
  <c r="AZ86" i="5"/>
  <c r="AZ87" i="5"/>
  <c r="AZ88" i="5"/>
  <c r="AZ89" i="5"/>
  <c r="AZ90" i="5"/>
  <c r="AZ91" i="5"/>
  <c r="AZ92" i="5"/>
  <c r="AZ93" i="5"/>
  <c r="AZ94" i="5"/>
  <c r="AZ95" i="5"/>
  <c r="AZ96" i="5"/>
  <c r="AZ97" i="5"/>
  <c r="AZ98" i="5"/>
  <c r="AZ99" i="5"/>
  <c r="AZ100" i="5"/>
  <c r="AZ101" i="5"/>
  <c r="AZ102" i="5"/>
  <c r="AZ103" i="5"/>
  <c r="AZ104" i="5"/>
  <c r="AZ105" i="5"/>
  <c r="AZ106" i="5"/>
  <c r="AZ107" i="5"/>
  <c r="AZ108" i="5"/>
  <c r="AZ109" i="5"/>
  <c r="AZ110" i="5"/>
  <c r="AZ111" i="5"/>
  <c r="AZ112" i="5"/>
  <c r="AZ113" i="5"/>
  <c r="AZ114" i="5"/>
  <c r="AZ115" i="5"/>
  <c r="AZ116" i="5"/>
  <c r="AZ117" i="5"/>
  <c r="AZ118" i="5"/>
  <c r="AZ119" i="5"/>
  <c r="AZ120" i="5"/>
  <c r="AZ121" i="5"/>
  <c r="AZ122" i="5"/>
  <c r="AZ123" i="5"/>
  <c r="AZ124" i="5"/>
  <c r="AZ125" i="5"/>
  <c r="AZ126" i="5"/>
  <c r="AZ127" i="5"/>
  <c r="AZ128" i="5"/>
  <c r="AZ129" i="5"/>
  <c r="AZ130" i="5"/>
  <c r="AZ131" i="5"/>
  <c r="AZ132" i="5"/>
  <c r="AZ133" i="5"/>
  <c r="AZ134" i="5"/>
  <c r="AZ135" i="5"/>
  <c r="AZ136" i="5"/>
  <c r="AZ137" i="5"/>
  <c r="AZ138" i="5"/>
  <c r="AZ139" i="5"/>
  <c r="AZ140" i="5"/>
  <c r="AZ141" i="5"/>
  <c r="AZ142" i="5"/>
  <c r="AZ143" i="5"/>
  <c r="AZ144" i="5"/>
  <c r="AZ145" i="5"/>
  <c r="AZ146" i="5"/>
  <c r="AZ147" i="5"/>
  <c r="AZ148" i="5"/>
  <c r="AZ149" i="5"/>
  <c r="AZ150" i="5"/>
  <c r="AZ151" i="5"/>
  <c r="AZ152" i="5"/>
  <c r="AZ153" i="5"/>
  <c r="AZ154" i="5"/>
  <c r="AZ155" i="5"/>
  <c r="AZ156" i="5"/>
  <c r="AZ157" i="5"/>
  <c r="AZ158" i="5"/>
  <c r="AZ159" i="5"/>
  <c r="AZ160" i="5"/>
  <c r="AZ161" i="5"/>
  <c r="AZ162" i="5"/>
  <c r="AZ163" i="5"/>
  <c r="AZ164" i="5"/>
  <c r="AZ165" i="5"/>
  <c r="AZ166" i="5"/>
  <c r="AZ167" i="5"/>
  <c r="AZ168" i="5"/>
  <c r="AZ169" i="5"/>
  <c r="AZ170" i="5"/>
  <c r="AZ171" i="5"/>
  <c r="AZ172" i="5"/>
  <c r="AZ173" i="5"/>
  <c r="AZ174" i="5"/>
  <c r="AZ175" i="5"/>
  <c r="AZ176" i="5"/>
  <c r="AZ177" i="5"/>
  <c r="AZ178" i="5"/>
  <c r="AZ179" i="5"/>
  <c r="AZ180" i="5"/>
  <c r="AZ181" i="5"/>
  <c r="AZ182" i="5"/>
  <c r="AZ183" i="5"/>
  <c r="AZ184" i="5"/>
  <c r="AZ185" i="5"/>
  <c r="AZ186" i="5"/>
  <c r="AZ187" i="5"/>
  <c r="AZ188" i="5"/>
  <c r="AZ189" i="5"/>
  <c r="AZ190" i="5"/>
  <c r="AZ191" i="5"/>
  <c r="AZ192" i="5"/>
  <c r="AZ193" i="5"/>
  <c r="AZ194" i="5"/>
  <c r="AZ195" i="5"/>
  <c r="AZ196" i="5"/>
  <c r="AZ197" i="5"/>
  <c r="AZ198" i="5"/>
  <c r="AZ199" i="5"/>
  <c r="AZ200" i="5"/>
  <c r="AZ201" i="5"/>
  <c r="AZ202" i="5"/>
  <c r="AZ203" i="5"/>
  <c r="AZ204" i="5"/>
  <c r="AZ205" i="5"/>
  <c r="AZ206" i="5"/>
  <c r="AZ207" i="5"/>
  <c r="AZ208" i="5"/>
  <c r="AZ209" i="5"/>
  <c r="AZ210" i="5"/>
  <c r="AZ211" i="5"/>
  <c r="AZ212" i="5"/>
  <c r="AZ213" i="5"/>
  <c r="AZ214" i="5"/>
  <c r="AZ215" i="5"/>
  <c r="AZ216" i="5"/>
  <c r="AZ217" i="5"/>
  <c r="AZ218" i="5"/>
  <c r="AZ219" i="5"/>
  <c r="AZ220" i="5"/>
  <c r="AZ221" i="5"/>
  <c r="AZ222" i="5"/>
  <c r="AZ223" i="5"/>
  <c r="AZ224" i="5"/>
  <c r="AZ225" i="5"/>
  <c r="AZ226" i="5"/>
  <c r="AZ227" i="5"/>
  <c r="AZ228" i="5"/>
  <c r="AZ229" i="5"/>
  <c r="AZ230" i="5"/>
  <c r="AZ231" i="5"/>
  <c r="AZ232" i="5"/>
  <c r="AZ233" i="5"/>
  <c r="AZ234" i="5"/>
  <c r="AZ235" i="5"/>
  <c r="AZ236" i="5"/>
  <c r="AZ237" i="5"/>
  <c r="AZ238" i="5"/>
  <c r="AZ239" i="5"/>
  <c r="AZ240" i="5"/>
  <c r="AZ241" i="5"/>
  <c r="AZ242" i="5"/>
  <c r="AZ243" i="5"/>
  <c r="AZ244" i="5"/>
  <c r="AZ245" i="5"/>
  <c r="AZ246" i="5"/>
  <c r="AZ247" i="5"/>
  <c r="AZ248" i="5"/>
  <c r="AZ249" i="5"/>
  <c r="AZ250" i="5"/>
  <c r="AZ251" i="5"/>
  <c r="AZ252" i="5"/>
  <c r="AZ253" i="5"/>
  <c r="AZ254" i="5"/>
  <c r="AZ255" i="5"/>
  <c r="AZ256" i="5"/>
  <c r="AZ257" i="5"/>
  <c r="AZ258" i="5"/>
  <c r="AZ259" i="5"/>
  <c r="AZ260" i="5"/>
  <c r="AZ261" i="5"/>
  <c r="AZ262" i="5"/>
  <c r="AZ263" i="5"/>
  <c r="AZ264" i="5"/>
  <c r="AZ265" i="5"/>
  <c r="AZ266" i="5"/>
  <c r="AZ267" i="5"/>
  <c r="AZ268" i="5"/>
  <c r="AZ269" i="5"/>
  <c r="AZ270" i="5"/>
  <c r="AZ271" i="5"/>
  <c r="AZ272" i="5"/>
  <c r="AZ273" i="5"/>
  <c r="AZ274" i="5"/>
  <c r="AZ275" i="5"/>
  <c r="AZ276" i="5"/>
  <c r="AZ277" i="5"/>
  <c r="AZ278" i="5"/>
  <c r="AZ279" i="5"/>
  <c r="AZ280" i="5"/>
  <c r="AZ281" i="5"/>
  <c r="AZ282" i="5"/>
  <c r="AZ283" i="5"/>
  <c r="AZ284" i="5"/>
  <c r="AZ285" i="5"/>
  <c r="AZ286" i="5"/>
  <c r="AZ287" i="5"/>
  <c r="AZ288" i="5"/>
  <c r="AZ289" i="5"/>
  <c r="AZ290" i="5"/>
  <c r="AZ291" i="5"/>
  <c r="AZ292" i="5"/>
  <c r="AZ293" i="5"/>
  <c r="AZ294" i="5"/>
  <c r="AZ295" i="5"/>
  <c r="AZ296" i="5"/>
  <c r="AZ297" i="5"/>
  <c r="AZ298" i="5"/>
  <c r="AZ299" i="5"/>
  <c r="AZ300" i="5"/>
  <c r="AZ301" i="5"/>
  <c r="AZ302" i="5"/>
  <c r="AZ303" i="5"/>
  <c r="AZ304" i="5"/>
  <c r="AZ305" i="5"/>
  <c r="AZ306" i="5"/>
  <c r="AZ307" i="5"/>
  <c r="AZ308" i="5"/>
  <c r="AZ309" i="5"/>
  <c r="AZ310" i="5"/>
  <c r="AZ311" i="5"/>
  <c r="AZ312" i="5"/>
  <c r="AZ313" i="5"/>
  <c r="AZ314" i="5"/>
  <c r="AZ315" i="5"/>
  <c r="AZ316" i="5"/>
  <c r="AZ317" i="5"/>
  <c r="AZ318" i="5"/>
  <c r="AZ319" i="5"/>
  <c r="AZ320" i="5"/>
  <c r="AZ321" i="5"/>
  <c r="AZ322" i="5"/>
  <c r="AZ323" i="5"/>
  <c r="AZ324" i="5"/>
  <c r="AZ325" i="5"/>
  <c r="AZ326" i="5"/>
  <c r="AZ327" i="5"/>
  <c r="AZ328" i="5"/>
  <c r="AZ329" i="5"/>
  <c r="AZ330" i="5"/>
  <c r="AZ331" i="5"/>
  <c r="AZ332" i="5"/>
  <c r="AZ333" i="5"/>
  <c r="AZ334" i="5"/>
  <c r="AZ335" i="5"/>
  <c r="AZ336" i="5"/>
  <c r="AZ337" i="5"/>
  <c r="AZ338" i="5"/>
  <c r="AZ339" i="5"/>
  <c r="AZ340" i="5"/>
  <c r="AZ341" i="5"/>
  <c r="AZ342" i="5"/>
  <c r="AZ343" i="5"/>
  <c r="AZ344" i="5"/>
  <c r="AZ345" i="5"/>
  <c r="AZ346" i="5"/>
  <c r="AZ347" i="5"/>
  <c r="AZ348" i="5"/>
  <c r="AZ349" i="5"/>
  <c r="AZ350" i="5"/>
  <c r="AZ351" i="5"/>
  <c r="AZ352" i="5"/>
  <c r="AZ353" i="5"/>
  <c r="AZ354" i="5"/>
  <c r="AZ355" i="5"/>
  <c r="AZ356" i="5"/>
  <c r="AZ357" i="5"/>
  <c r="AZ358" i="5"/>
  <c r="AZ359" i="5"/>
  <c r="AZ360" i="5"/>
  <c r="AZ361" i="5"/>
  <c r="AZ362" i="5"/>
  <c r="AZ363" i="5"/>
  <c r="AZ364" i="5"/>
  <c r="AZ365" i="5"/>
  <c r="AZ366" i="5"/>
  <c r="AZ367" i="5"/>
  <c r="AZ368" i="5"/>
  <c r="AZ369" i="5"/>
  <c r="AZ370" i="5"/>
  <c r="AZ371" i="5"/>
  <c r="AZ372" i="5"/>
  <c r="AZ373" i="5"/>
  <c r="AZ374" i="5"/>
  <c r="AZ375" i="5"/>
  <c r="AZ376" i="5"/>
  <c r="AZ377" i="5"/>
  <c r="AZ378" i="5"/>
  <c r="AZ379" i="5"/>
  <c r="AZ380" i="5"/>
  <c r="AZ381" i="5"/>
  <c r="AZ382" i="5"/>
  <c r="AZ383" i="5"/>
  <c r="AZ384" i="5"/>
  <c r="AZ385" i="5"/>
  <c r="AZ386" i="5"/>
  <c r="AZ387" i="5"/>
  <c r="AZ388" i="5"/>
  <c r="AZ389" i="5"/>
  <c r="AZ390" i="5"/>
  <c r="AZ391" i="5"/>
  <c r="AZ392" i="5"/>
  <c r="AZ393" i="5"/>
  <c r="AZ394" i="5"/>
  <c r="AZ395" i="5"/>
  <c r="AZ396" i="5"/>
  <c r="AZ397" i="5"/>
  <c r="AZ398" i="5"/>
  <c r="AZ399" i="5"/>
  <c r="AZ400" i="5"/>
  <c r="AZ401" i="5"/>
  <c r="AZ402" i="5"/>
  <c r="AZ403" i="5"/>
  <c r="AZ404" i="5"/>
  <c r="AZ405" i="5"/>
  <c r="AZ406" i="5"/>
  <c r="AZ407" i="5"/>
  <c r="AZ408" i="5"/>
  <c r="AZ409" i="5"/>
  <c r="AZ410" i="5"/>
  <c r="AZ411" i="5"/>
  <c r="AZ412" i="5"/>
  <c r="AZ413" i="5"/>
  <c r="AZ414" i="5"/>
  <c r="AZ415" i="5"/>
  <c r="AZ416" i="5"/>
  <c r="AZ417" i="5"/>
  <c r="AZ418" i="5"/>
  <c r="AZ419" i="5"/>
  <c r="AZ420" i="5"/>
  <c r="AZ421" i="5"/>
  <c r="AZ422" i="5"/>
  <c r="AZ423" i="5"/>
  <c r="AZ424" i="5"/>
  <c r="AZ425" i="5"/>
  <c r="AZ426" i="5"/>
  <c r="AZ427" i="5"/>
  <c r="AZ428" i="5"/>
  <c r="AZ429" i="5"/>
  <c r="AZ430" i="5"/>
  <c r="AZ431" i="5"/>
  <c r="AZ432" i="5"/>
  <c r="AZ433" i="5"/>
  <c r="AZ434" i="5"/>
  <c r="AZ435" i="5"/>
  <c r="AZ436" i="5"/>
  <c r="AZ437" i="5"/>
  <c r="AZ438" i="5"/>
  <c r="AZ439" i="5"/>
  <c r="AZ440" i="5"/>
  <c r="AZ441" i="5"/>
  <c r="AZ442" i="5"/>
  <c r="AZ443" i="5"/>
  <c r="AZ444" i="5"/>
  <c r="AZ445" i="5"/>
  <c r="AZ446" i="5"/>
  <c r="AZ447" i="5"/>
  <c r="AZ448" i="5"/>
  <c r="AZ449" i="5"/>
  <c r="AZ450" i="5"/>
  <c r="AZ451" i="5"/>
  <c r="AZ452" i="5"/>
  <c r="AZ453" i="5"/>
  <c r="AZ454" i="5"/>
  <c r="AZ455" i="5"/>
  <c r="AZ456" i="5"/>
  <c r="AZ457" i="5"/>
  <c r="AZ458" i="5"/>
  <c r="AZ459" i="5"/>
  <c r="AZ460" i="5"/>
  <c r="AZ461" i="5"/>
  <c r="AZ462" i="5"/>
  <c r="AZ463" i="5"/>
  <c r="AZ464" i="5"/>
  <c r="AZ465" i="5"/>
  <c r="AZ466" i="5"/>
  <c r="AZ467" i="5"/>
  <c r="AZ468" i="5"/>
  <c r="AZ469" i="5"/>
  <c r="AZ470" i="5"/>
  <c r="AZ471" i="5"/>
  <c r="AZ472" i="5"/>
  <c r="AZ473" i="5"/>
  <c r="AZ474" i="5"/>
  <c r="AZ475" i="5"/>
  <c r="AZ476" i="5"/>
  <c r="AZ477" i="5"/>
  <c r="AZ478" i="5"/>
  <c r="AZ479" i="5"/>
  <c r="AZ480" i="5"/>
  <c r="AZ481" i="5"/>
  <c r="AZ482" i="5"/>
  <c r="AZ483" i="5"/>
  <c r="AZ484" i="5"/>
  <c r="AZ485" i="5"/>
  <c r="AZ486" i="5"/>
  <c r="AZ487" i="5"/>
  <c r="AZ488" i="5"/>
  <c r="AZ489" i="5"/>
  <c r="AZ490" i="5"/>
  <c r="AZ491" i="5"/>
  <c r="AZ492" i="5"/>
  <c r="AZ493" i="5"/>
  <c r="AZ494" i="5"/>
  <c r="AZ495" i="5"/>
  <c r="AZ496" i="5"/>
  <c r="AZ497" i="5"/>
  <c r="AZ498" i="5"/>
  <c r="AZ499" i="5"/>
  <c r="AZ500" i="5"/>
  <c r="AZ501" i="5"/>
  <c r="AZ502" i="5"/>
  <c r="AZ503" i="5"/>
  <c r="AZ504" i="5"/>
  <c r="AZ505" i="5"/>
  <c r="BU24" i="5"/>
  <c r="BU33" i="5"/>
  <c r="BU89" i="5"/>
  <c r="P8" i="5"/>
  <c r="P9" i="5"/>
  <c r="P10" i="5"/>
  <c r="P11" i="5"/>
  <c r="P12" i="5"/>
  <c r="P13" i="5"/>
  <c r="P14" i="5"/>
  <c r="P15" i="5"/>
  <c r="P16"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176" i="5"/>
  <c r="P177" i="5"/>
  <c r="P178" i="5"/>
  <c r="P179" i="5"/>
  <c r="P180" i="5"/>
  <c r="P181" i="5"/>
  <c r="P182" i="5"/>
  <c r="P183" i="5"/>
  <c r="P184" i="5"/>
  <c r="P185" i="5"/>
  <c r="P186" i="5"/>
  <c r="P187" i="5"/>
  <c r="P188" i="5"/>
  <c r="P189" i="5"/>
  <c r="P190" i="5"/>
  <c r="P191" i="5"/>
  <c r="P192" i="5"/>
  <c r="P193" i="5"/>
  <c r="P194" i="5"/>
  <c r="P195" i="5"/>
  <c r="P196" i="5"/>
  <c r="P197" i="5"/>
  <c r="P198" i="5"/>
  <c r="P199" i="5"/>
  <c r="P200" i="5"/>
  <c r="P201" i="5"/>
  <c r="P202" i="5"/>
  <c r="P203" i="5"/>
  <c r="P204" i="5"/>
  <c r="P205" i="5"/>
  <c r="P206" i="5"/>
  <c r="P207" i="5"/>
  <c r="P208" i="5"/>
  <c r="P209" i="5"/>
  <c r="P210" i="5"/>
  <c r="P211" i="5"/>
  <c r="P212" i="5"/>
  <c r="P213" i="5"/>
  <c r="P214" i="5"/>
  <c r="P215" i="5"/>
  <c r="P216" i="5"/>
  <c r="P217" i="5"/>
  <c r="P218" i="5"/>
  <c r="P219" i="5"/>
  <c r="P220" i="5"/>
  <c r="P221" i="5"/>
  <c r="P222" i="5"/>
  <c r="P223" i="5"/>
  <c r="P224" i="5"/>
  <c r="P225" i="5"/>
  <c r="P226" i="5"/>
  <c r="P227" i="5"/>
  <c r="P228" i="5"/>
  <c r="P229" i="5"/>
  <c r="P230" i="5"/>
  <c r="P231" i="5"/>
  <c r="P232" i="5"/>
  <c r="P233" i="5"/>
  <c r="P234" i="5"/>
  <c r="P235" i="5"/>
  <c r="P236" i="5"/>
  <c r="P237" i="5"/>
  <c r="P238" i="5"/>
  <c r="P239" i="5"/>
  <c r="P240" i="5"/>
  <c r="P241" i="5"/>
  <c r="P242" i="5"/>
  <c r="P243" i="5"/>
  <c r="P244" i="5"/>
  <c r="P245" i="5"/>
  <c r="P246" i="5"/>
  <c r="P247" i="5"/>
  <c r="P248" i="5"/>
  <c r="P249" i="5"/>
  <c r="P250" i="5"/>
  <c r="P251" i="5"/>
  <c r="P252" i="5"/>
  <c r="P253" i="5"/>
  <c r="P254" i="5"/>
  <c r="P255" i="5"/>
  <c r="P256" i="5"/>
  <c r="P257" i="5"/>
  <c r="P258" i="5"/>
  <c r="P259" i="5"/>
  <c r="P260" i="5"/>
  <c r="P261" i="5"/>
  <c r="P262" i="5"/>
  <c r="P263" i="5"/>
  <c r="P264" i="5"/>
  <c r="P265" i="5"/>
  <c r="P266" i="5"/>
  <c r="P267" i="5"/>
  <c r="P268" i="5"/>
  <c r="P269" i="5"/>
  <c r="P270" i="5"/>
  <c r="P271" i="5"/>
  <c r="P272" i="5"/>
  <c r="P273" i="5"/>
  <c r="P274" i="5"/>
  <c r="P275" i="5"/>
  <c r="P276" i="5"/>
  <c r="P277" i="5"/>
  <c r="P278" i="5"/>
  <c r="P279" i="5"/>
  <c r="P280" i="5"/>
  <c r="P281" i="5"/>
  <c r="P282" i="5"/>
  <c r="P283" i="5"/>
  <c r="P284" i="5"/>
  <c r="P285" i="5"/>
  <c r="P286" i="5"/>
  <c r="P287" i="5"/>
  <c r="P288" i="5"/>
  <c r="P289" i="5"/>
  <c r="P290" i="5"/>
  <c r="P291" i="5"/>
  <c r="P292" i="5"/>
  <c r="P293" i="5"/>
  <c r="P294" i="5"/>
  <c r="P295" i="5"/>
  <c r="P296" i="5"/>
  <c r="P297" i="5"/>
  <c r="P298" i="5"/>
  <c r="P299" i="5"/>
  <c r="P300" i="5"/>
  <c r="P301" i="5"/>
  <c r="P302" i="5"/>
  <c r="P303" i="5"/>
  <c r="P304" i="5"/>
  <c r="P305" i="5"/>
  <c r="P306" i="5"/>
  <c r="P307" i="5"/>
  <c r="P308" i="5"/>
  <c r="P309" i="5"/>
  <c r="P310" i="5"/>
  <c r="P311" i="5"/>
  <c r="P312" i="5"/>
  <c r="P313" i="5"/>
  <c r="P314" i="5"/>
  <c r="P315" i="5"/>
  <c r="P316" i="5"/>
  <c r="P317" i="5"/>
  <c r="P318" i="5"/>
  <c r="P319" i="5"/>
  <c r="P320" i="5"/>
  <c r="P321" i="5"/>
  <c r="P322" i="5"/>
  <c r="P323" i="5"/>
  <c r="P324" i="5"/>
  <c r="P325" i="5"/>
  <c r="P326" i="5"/>
  <c r="P327" i="5"/>
  <c r="P328" i="5"/>
  <c r="P329" i="5"/>
  <c r="P330" i="5"/>
  <c r="P331" i="5"/>
  <c r="P332" i="5"/>
  <c r="P333" i="5"/>
  <c r="P334" i="5"/>
  <c r="P335" i="5"/>
  <c r="P336" i="5"/>
  <c r="P337" i="5"/>
  <c r="P338" i="5"/>
  <c r="P339" i="5"/>
  <c r="P340" i="5"/>
  <c r="P341" i="5"/>
  <c r="P342" i="5"/>
  <c r="P343" i="5"/>
  <c r="P344" i="5"/>
  <c r="P345" i="5"/>
  <c r="P346" i="5"/>
  <c r="P347" i="5"/>
  <c r="P348" i="5"/>
  <c r="P349" i="5"/>
  <c r="P350" i="5"/>
  <c r="P351" i="5"/>
  <c r="P352" i="5"/>
  <c r="P353" i="5"/>
  <c r="P354" i="5"/>
  <c r="P355" i="5"/>
  <c r="P356" i="5"/>
  <c r="P357" i="5"/>
  <c r="P358" i="5"/>
  <c r="P359" i="5"/>
  <c r="P360" i="5"/>
  <c r="P361" i="5"/>
  <c r="P362" i="5"/>
  <c r="P363" i="5"/>
  <c r="P364" i="5"/>
  <c r="P365" i="5"/>
  <c r="P366" i="5"/>
  <c r="P367" i="5"/>
  <c r="P368" i="5"/>
  <c r="P369" i="5"/>
  <c r="P370" i="5"/>
  <c r="P371" i="5"/>
  <c r="P372" i="5"/>
  <c r="P373" i="5"/>
  <c r="P374" i="5"/>
  <c r="P375" i="5"/>
  <c r="P376" i="5"/>
  <c r="P377" i="5"/>
  <c r="P378" i="5"/>
  <c r="P379" i="5"/>
  <c r="P380" i="5"/>
  <c r="P381" i="5"/>
  <c r="P382" i="5"/>
  <c r="P383" i="5"/>
  <c r="P384" i="5"/>
  <c r="P385" i="5"/>
  <c r="P386" i="5"/>
  <c r="P387" i="5"/>
  <c r="P388" i="5"/>
  <c r="P389" i="5"/>
  <c r="P390" i="5"/>
  <c r="P391" i="5"/>
  <c r="P392" i="5"/>
  <c r="P393" i="5"/>
  <c r="P394" i="5"/>
  <c r="P395" i="5"/>
  <c r="P396" i="5"/>
  <c r="P397" i="5"/>
  <c r="P398" i="5"/>
  <c r="P399" i="5"/>
  <c r="P400" i="5"/>
  <c r="P401" i="5"/>
  <c r="P402" i="5"/>
  <c r="P403" i="5"/>
  <c r="P404" i="5"/>
  <c r="P405" i="5"/>
  <c r="P406" i="5"/>
  <c r="P407" i="5"/>
  <c r="P408" i="5"/>
  <c r="P409" i="5"/>
  <c r="P410" i="5"/>
  <c r="P411" i="5"/>
  <c r="P412" i="5"/>
  <c r="P413" i="5"/>
  <c r="P414" i="5"/>
  <c r="P415" i="5"/>
  <c r="P416" i="5"/>
  <c r="P417" i="5"/>
  <c r="P418" i="5"/>
  <c r="P419" i="5"/>
  <c r="P420" i="5"/>
  <c r="P421" i="5"/>
  <c r="P422" i="5"/>
  <c r="P423" i="5"/>
  <c r="P424" i="5"/>
  <c r="P425" i="5"/>
  <c r="P426" i="5"/>
  <c r="P427" i="5"/>
  <c r="P428" i="5"/>
  <c r="P429" i="5"/>
  <c r="P430" i="5"/>
  <c r="P431" i="5"/>
  <c r="P432" i="5"/>
  <c r="P433" i="5"/>
  <c r="P434" i="5"/>
  <c r="P435" i="5"/>
  <c r="P436" i="5"/>
  <c r="P437" i="5"/>
  <c r="P438" i="5"/>
  <c r="P439" i="5"/>
  <c r="P440" i="5"/>
  <c r="P441" i="5"/>
  <c r="P442" i="5"/>
  <c r="P443" i="5"/>
  <c r="P444" i="5"/>
  <c r="P445" i="5"/>
  <c r="P446" i="5"/>
  <c r="P447" i="5"/>
  <c r="P448" i="5"/>
  <c r="P449" i="5"/>
  <c r="P450" i="5"/>
  <c r="P451" i="5"/>
  <c r="P452" i="5"/>
  <c r="P453" i="5"/>
  <c r="P454" i="5"/>
  <c r="P455" i="5"/>
  <c r="P456" i="5"/>
  <c r="P457" i="5"/>
  <c r="P458" i="5"/>
  <c r="P459" i="5"/>
  <c r="P460" i="5"/>
  <c r="P461" i="5"/>
  <c r="P462" i="5"/>
  <c r="P463" i="5"/>
  <c r="P464" i="5"/>
  <c r="P465" i="5"/>
  <c r="P466" i="5"/>
  <c r="P467" i="5"/>
  <c r="P468" i="5"/>
  <c r="P469" i="5"/>
  <c r="P470" i="5"/>
  <c r="P471" i="5"/>
  <c r="P472" i="5"/>
  <c r="P473" i="5"/>
  <c r="P474" i="5"/>
  <c r="P475" i="5"/>
  <c r="P476" i="5"/>
  <c r="P477" i="5"/>
  <c r="P478" i="5"/>
  <c r="P479" i="5"/>
  <c r="P480" i="5"/>
  <c r="P481" i="5"/>
  <c r="P482" i="5"/>
  <c r="P483" i="5"/>
  <c r="P484" i="5"/>
  <c r="P485" i="5"/>
  <c r="P486" i="5"/>
  <c r="P487" i="5"/>
  <c r="P488" i="5"/>
  <c r="P489" i="5"/>
  <c r="P490" i="5"/>
  <c r="P491" i="5"/>
  <c r="P492" i="5"/>
  <c r="P493" i="5"/>
  <c r="P494" i="5"/>
  <c r="P495" i="5"/>
  <c r="P496" i="5"/>
  <c r="P497" i="5"/>
  <c r="P498" i="5"/>
  <c r="P499" i="5"/>
  <c r="P500" i="5"/>
  <c r="P501" i="5"/>
  <c r="P502" i="5"/>
  <c r="P503" i="5"/>
  <c r="P504" i="5"/>
  <c r="P505" i="5"/>
  <c r="BF16" i="5"/>
  <c r="BO16" i="5" s="1"/>
  <c r="BA16" i="5"/>
  <c r="CR12" i="5" l="1"/>
  <c r="CL12" i="5" a="1"/>
  <c r="CL12" i="5" s="1"/>
  <c r="CL11" i="5" a="1"/>
  <c r="CL11" i="5" s="1"/>
  <c r="CR11" i="5"/>
  <c r="CR10" i="5"/>
  <c r="CL10" i="5" a="1"/>
  <c r="CL10" i="5" s="1"/>
  <c r="CL9" i="5" a="1"/>
  <c r="CL9" i="5" s="1"/>
  <c r="CR9" i="5"/>
  <c r="CL8" i="5" a="1"/>
  <c r="CL8" i="5" s="1"/>
  <c r="CR8" i="5"/>
  <c r="BU248" i="5"/>
  <c r="BU304" i="5"/>
  <c r="BU232" i="5"/>
  <c r="BU88" i="5"/>
  <c r="DC6" i="5"/>
  <c r="DF6" i="5"/>
  <c r="DE6" i="5"/>
  <c r="DD6" i="5"/>
  <c r="BV16" i="5"/>
  <c r="BU9" i="5"/>
  <c r="BU496" i="5"/>
  <c r="CK496" i="5" a="1"/>
  <c r="CK496" i="5" s="1"/>
  <c r="CK484" i="5" a="1"/>
  <c r="CK484" i="5" s="1"/>
  <c r="BU472" i="5"/>
  <c r="CK472" i="5" a="1"/>
  <c r="CK472" i="5" s="1"/>
  <c r="CK460" i="5" a="1"/>
  <c r="CK460" i="5" s="1"/>
  <c r="BU448" i="5"/>
  <c r="CK448" i="5" a="1"/>
  <c r="CK448" i="5" s="1"/>
  <c r="CK436" i="5" a="1"/>
  <c r="CK436" i="5" s="1"/>
  <c r="BU424" i="5"/>
  <c r="CK424" i="5" a="1"/>
  <c r="CK424" i="5" s="1"/>
  <c r="CK412" i="5" a="1"/>
  <c r="CK412" i="5" s="1"/>
  <c r="BU400" i="5"/>
  <c r="CK400" i="5" a="1"/>
  <c r="CK400" i="5" s="1"/>
  <c r="CK388" i="5" a="1"/>
  <c r="CK388" i="5" s="1"/>
  <c r="BU376" i="5"/>
  <c r="CK376" i="5" a="1"/>
  <c r="CK376" i="5" s="1"/>
  <c r="CK364" i="5" a="1"/>
  <c r="CK364" i="5" s="1"/>
  <c r="BU352" i="5"/>
  <c r="CK352" i="5" a="1"/>
  <c r="CK352" i="5" s="1"/>
  <c r="CK340" i="5" a="1"/>
  <c r="CK340" i="5" s="1"/>
  <c r="BU328" i="5"/>
  <c r="CK328" i="5" a="1"/>
  <c r="CK328" i="5" s="1"/>
  <c r="CK316" i="5" a="1"/>
  <c r="CK316" i="5" s="1"/>
  <c r="CK304" i="5" a="1"/>
  <c r="CK304" i="5" s="1"/>
  <c r="CK292" i="5" a="1"/>
  <c r="CK292" i="5" s="1"/>
  <c r="BU280" i="5"/>
  <c r="CK280" i="5" a="1"/>
  <c r="CK280" i="5" s="1"/>
  <c r="CK268" i="5" a="1"/>
  <c r="CK268" i="5" s="1"/>
  <c r="BU256" i="5"/>
  <c r="CK256" i="5" a="1"/>
  <c r="CK256" i="5" s="1"/>
  <c r="CK244" i="5" a="1"/>
  <c r="CK244" i="5" s="1"/>
  <c r="CK232" i="5" a="1"/>
  <c r="CK232" i="5" s="1"/>
  <c r="CK220" i="5" a="1"/>
  <c r="CK220" i="5" s="1"/>
  <c r="BU208" i="5"/>
  <c r="CK208" i="5" a="1"/>
  <c r="CK208" i="5" s="1"/>
  <c r="CK196" i="5" a="1"/>
  <c r="CK196" i="5" s="1"/>
  <c r="BU184" i="5"/>
  <c r="CK184" i="5" a="1"/>
  <c r="CK184" i="5" s="1"/>
  <c r="CK172" i="5" a="1"/>
  <c r="CK172" i="5" s="1"/>
  <c r="BU160" i="5"/>
  <c r="CK160" i="5" a="1"/>
  <c r="CK160" i="5" s="1"/>
  <c r="CK148" i="5" a="1"/>
  <c r="CK148" i="5" s="1"/>
  <c r="BU136" i="5"/>
  <c r="CK136" i="5" a="1"/>
  <c r="CK136" i="5" s="1"/>
  <c r="CK124" i="5" a="1"/>
  <c r="CK124" i="5" s="1"/>
  <c r="BU112" i="5"/>
  <c r="CK112" i="5" a="1"/>
  <c r="CK112" i="5" s="1"/>
  <c r="CK100" i="5" a="1"/>
  <c r="CK100" i="5" s="1"/>
  <c r="CK88" i="5" a="1"/>
  <c r="CK88" i="5" s="1"/>
  <c r="CK76" i="5" a="1"/>
  <c r="CK76" i="5" s="1"/>
  <c r="BU64" i="5"/>
  <c r="CK64" i="5" a="1"/>
  <c r="CK64" i="5" s="1"/>
  <c r="CK52" i="5" a="1"/>
  <c r="CK52" i="5" s="1"/>
  <c r="BU40" i="5"/>
  <c r="CK40" i="5" a="1"/>
  <c r="CK40" i="5" s="1"/>
  <c r="CK28" i="5" a="1"/>
  <c r="CK28" i="5" s="1"/>
  <c r="BU16" i="5"/>
  <c r="BC16" i="5"/>
  <c r="CK16" i="5" a="1"/>
  <c r="CK16" i="5" s="1"/>
  <c r="CK495" i="5" a="1"/>
  <c r="CK495" i="5" s="1"/>
  <c r="BU483" i="5"/>
  <c r="CK483" i="5" a="1"/>
  <c r="CK483" i="5" s="1"/>
  <c r="CK471" i="5" a="1"/>
  <c r="CK471" i="5" s="1"/>
  <c r="BU459" i="5"/>
  <c r="CK459" i="5" a="1"/>
  <c r="CK459" i="5" s="1"/>
  <c r="CK447" i="5" a="1"/>
  <c r="CK447" i="5" s="1"/>
  <c r="BU435" i="5"/>
  <c r="CK435" i="5" a="1"/>
  <c r="CK435" i="5" s="1"/>
  <c r="CK423" i="5" a="1"/>
  <c r="CK423" i="5" s="1"/>
  <c r="BU411" i="5"/>
  <c r="CK411" i="5" a="1"/>
  <c r="CK411" i="5" s="1"/>
  <c r="CK399" i="5" a="1"/>
  <c r="CK399" i="5" s="1"/>
  <c r="BU387" i="5"/>
  <c r="CK387" i="5" a="1"/>
  <c r="CK387" i="5" s="1"/>
  <c r="CK375" i="5" a="1"/>
  <c r="CK375" i="5" s="1"/>
  <c r="BU363" i="5"/>
  <c r="CK363" i="5" a="1"/>
  <c r="CK363" i="5" s="1"/>
  <c r="CK351" i="5" a="1"/>
  <c r="CK351" i="5" s="1"/>
  <c r="BU339" i="5"/>
  <c r="CK339" i="5" a="1"/>
  <c r="CK339" i="5" s="1"/>
  <c r="CK327" i="5" a="1"/>
  <c r="CK327" i="5" s="1"/>
  <c r="BU315" i="5"/>
  <c r="CK315" i="5" a="1"/>
  <c r="CK315" i="5" s="1"/>
  <c r="CK303" i="5" a="1"/>
  <c r="CK303" i="5" s="1"/>
  <c r="BU291" i="5"/>
  <c r="CK291" i="5" a="1"/>
  <c r="CK291" i="5" s="1"/>
  <c r="CK279" i="5" a="1"/>
  <c r="CK279" i="5" s="1"/>
  <c r="BU267" i="5"/>
  <c r="CK267" i="5" a="1"/>
  <c r="CK267" i="5" s="1"/>
  <c r="CK255" i="5" a="1"/>
  <c r="CK255" i="5" s="1"/>
  <c r="BU243" i="5"/>
  <c r="CK243" i="5" a="1"/>
  <c r="CK243" i="5" s="1"/>
  <c r="CK231" i="5" a="1"/>
  <c r="CK231" i="5" s="1"/>
  <c r="BU219" i="5"/>
  <c r="CK219" i="5" a="1"/>
  <c r="CK219" i="5" s="1"/>
  <c r="CK207" i="5" a="1"/>
  <c r="CK207" i="5" s="1"/>
  <c r="BU195" i="5"/>
  <c r="CK195" i="5" a="1"/>
  <c r="CK195" i="5" s="1"/>
  <c r="CK183" i="5" a="1"/>
  <c r="CK183" i="5" s="1"/>
  <c r="BU171" i="5"/>
  <c r="CK171" i="5" a="1"/>
  <c r="CK171" i="5" s="1"/>
  <c r="CK159" i="5" a="1"/>
  <c r="CK159" i="5" s="1"/>
  <c r="BU147" i="5"/>
  <c r="CK147" i="5" a="1"/>
  <c r="CK147" i="5" s="1"/>
  <c r="CK135" i="5" a="1"/>
  <c r="CK135" i="5" s="1"/>
  <c r="BU123" i="5"/>
  <c r="CK123" i="5" a="1"/>
  <c r="CK123" i="5" s="1"/>
  <c r="CK111" i="5" a="1"/>
  <c r="CK111" i="5" s="1"/>
  <c r="CK99" i="5" a="1"/>
  <c r="CK99" i="5" s="1"/>
  <c r="CK87" i="5" a="1"/>
  <c r="CK87" i="5" s="1"/>
  <c r="CK75" i="5" a="1"/>
  <c r="CK75" i="5" s="1"/>
  <c r="CK63" i="5" a="1"/>
  <c r="CK63" i="5" s="1"/>
  <c r="BU51" i="5"/>
  <c r="CK51" i="5" a="1"/>
  <c r="CK51" i="5" s="1"/>
  <c r="CK39" i="5" a="1"/>
  <c r="CK39" i="5" s="1"/>
  <c r="BU27" i="5"/>
  <c r="CK27" i="5" a="1"/>
  <c r="CK27" i="5" s="1"/>
  <c r="CK15" i="5" a="1"/>
  <c r="CK15" i="5" s="1"/>
  <c r="CK494" i="5" a="1"/>
  <c r="CK494" i="5" s="1"/>
  <c r="BU482" i="5"/>
  <c r="CK482" i="5" a="1"/>
  <c r="CK482" i="5" s="1"/>
  <c r="CK470" i="5" a="1"/>
  <c r="CK470" i="5" s="1"/>
  <c r="CK458" i="5" a="1"/>
  <c r="CK458" i="5" s="1"/>
  <c r="BU446" i="5"/>
  <c r="CK446" i="5" a="1"/>
  <c r="CK446" i="5" s="1"/>
  <c r="CK434" i="5" a="1"/>
  <c r="CK434" i="5" s="1"/>
  <c r="CK422" i="5" a="1"/>
  <c r="CK422" i="5" s="1"/>
  <c r="BU410" i="5"/>
  <c r="CK410" i="5" a="1"/>
  <c r="CK410" i="5" s="1"/>
  <c r="CK398" i="5" a="1"/>
  <c r="CK398" i="5" s="1"/>
  <c r="BU386" i="5"/>
  <c r="CK386" i="5" a="1"/>
  <c r="CK386" i="5" s="1"/>
  <c r="CK374" i="5" a="1"/>
  <c r="CK374" i="5" s="1"/>
  <c r="BU362" i="5"/>
  <c r="CK362" i="5" a="1"/>
  <c r="CK362" i="5" s="1"/>
  <c r="BU350" i="5"/>
  <c r="CK350" i="5" a="1"/>
  <c r="CK350" i="5" s="1"/>
  <c r="BU338" i="5"/>
  <c r="CK338" i="5" a="1"/>
  <c r="CK338" i="5" s="1"/>
  <c r="CK326" i="5" a="1"/>
  <c r="CK326" i="5" s="1"/>
  <c r="BU314" i="5"/>
  <c r="CK314" i="5" a="1"/>
  <c r="CK314" i="5" s="1"/>
  <c r="CK302" i="5" a="1"/>
  <c r="CK302" i="5" s="1"/>
  <c r="BU290" i="5"/>
  <c r="CK290" i="5" a="1"/>
  <c r="CK290" i="5" s="1"/>
  <c r="CK278" i="5" a="1"/>
  <c r="CK278" i="5" s="1"/>
  <c r="BU266" i="5"/>
  <c r="CK266" i="5" a="1"/>
  <c r="CK266" i="5" s="1"/>
  <c r="CK254" i="5" a="1"/>
  <c r="CK254" i="5" s="1"/>
  <c r="BU242" i="5"/>
  <c r="CK242" i="5" a="1"/>
  <c r="CK242" i="5" s="1"/>
  <c r="CK230" i="5" a="1"/>
  <c r="CK230" i="5" s="1"/>
  <c r="BU218" i="5"/>
  <c r="CK218" i="5" a="1"/>
  <c r="CK218" i="5" s="1"/>
  <c r="CK206" i="5" a="1"/>
  <c r="CK206" i="5" s="1"/>
  <c r="BU194" i="5"/>
  <c r="CK194" i="5" a="1"/>
  <c r="CK194" i="5" s="1"/>
  <c r="CK182" i="5" a="1"/>
  <c r="CK182" i="5" s="1"/>
  <c r="BU170" i="5"/>
  <c r="CK170" i="5" a="1"/>
  <c r="CK170" i="5" s="1"/>
  <c r="CK158" i="5" a="1"/>
  <c r="CK158" i="5" s="1"/>
  <c r="BU146" i="5"/>
  <c r="CK146" i="5" a="1"/>
  <c r="CK146" i="5" s="1"/>
  <c r="CK134" i="5" a="1"/>
  <c r="CK134" i="5" s="1"/>
  <c r="BU122" i="5"/>
  <c r="CK122" i="5" a="1"/>
  <c r="CK122" i="5" s="1"/>
  <c r="CK110" i="5" a="1"/>
  <c r="CK110" i="5" s="1"/>
  <c r="CK98" i="5" a="1"/>
  <c r="CK98" i="5" s="1"/>
  <c r="CK86" i="5" a="1"/>
  <c r="CK86" i="5" s="1"/>
  <c r="CK74" i="5" a="1"/>
  <c r="CK74" i="5" s="1"/>
  <c r="BU62" i="5"/>
  <c r="CK62" i="5" a="1"/>
  <c r="CK62" i="5" s="1"/>
  <c r="BU50" i="5"/>
  <c r="CK50" i="5" a="1"/>
  <c r="CK50" i="5" s="1"/>
  <c r="CK38" i="5" a="1"/>
  <c r="CK38" i="5" s="1"/>
  <c r="BU26" i="5"/>
  <c r="CK26" i="5" a="1"/>
  <c r="CK26" i="5" s="1"/>
  <c r="BU14" i="5"/>
  <c r="CK14" i="5" a="1"/>
  <c r="CK14" i="5" s="1"/>
  <c r="BU505" i="5"/>
  <c r="CK505" i="5" a="1"/>
  <c r="CK505" i="5" s="1"/>
  <c r="CK493" i="5" a="1"/>
  <c r="CK493" i="5" s="1"/>
  <c r="BU481" i="5"/>
  <c r="CK481" i="5" a="1"/>
  <c r="CK481" i="5" s="1"/>
  <c r="CK469" i="5" a="1"/>
  <c r="CK469" i="5" s="1"/>
  <c r="BU457" i="5"/>
  <c r="CK457" i="5" a="1"/>
  <c r="CK457" i="5" s="1"/>
  <c r="CK445" i="5" a="1"/>
  <c r="CK445" i="5" s="1"/>
  <c r="BU433" i="5"/>
  <c r="CK433" i="5" a="1"/>
  <c r="CK433" i="5" s="1"/>
  <c r="CK421" i="5" a="1"/>
  <c r="CK421" i="5" s="1"/>
  <c r="BU409" i="5"/>
  <c r="CK409" i="5" a="1"/>
  <c r="CK409" i="5" s="1"/>
  <c r="CK397" i="5" a="1"/>
  <c r="CK397" i="5" s="1"/>
  <c r="BU385" i="5"/>
  <c r="CK385" i="5" a="1"/>
  <c r="CK385" i="5" s="1"/>
  <c r="CK373" i="5" a="1"/>
  <c r="CK373" i="5" s="1"/>
  <c r="BU361" i="5"/>
  <c r="CK361" i="5" a="1"/>
  <c r="CK361" i="5" s="1"/>
  <c r="CK349" i="5" a="1"/>
  <c r="CK349" i="5" s="1"/>
  <c r="BU337" i="5"/>
  <c r="CK337" i="5" a="1"/>
  <c r="CK337" i="5" s="1"/>
  <c r="CK325" i="5" a="1"/>
  <c r="CK325" i="5" s="1"/>
  <c r="BU313" i="5"/>
  <c r="CK313" i="5" a="1"/>
  <c r="CK313" i="5" s="1"/>
  <c r="CK301" i="5" a="1"/>
  <c r="CK301" i="5" s="1"/>
  <c r="BU289" i="5"/>
  <c r="CK289" i="5" a="1"/>
  <c r="CK289" i="5" s="1"/>
  <c r="CK277" i="5" a="1"/>
  <c r="CK277" i="5" s="1"/>
  <c r="BU265" i="5"/>
  <c r="CK265" i="5" a="1"/>
  <c r="CK265" i="5" s="1"/>
  <c r="CK253" i="5" a="1"/>
  <c r="CK253" i="5" s="1"/>
  <c r="BU241" i="5"/>
  <c r="CK241" i="5" a="1"/>
  <c r="CK241" i="5" s="1"/>
  <c r="CK229" i="5" a="1"/>
  <c r="CK229" i="5" s="1"/>
  <c r="BU217" i="5"/>
  <c r="CK217" i="5" a="1"/>
  <c r="CK217" i="5" s="1"/>
  <c r="CK205" i="5" a="1"/>
  <c r="CK205" i="5" s="1"/>
  <c r="BU193" i="5"/>
  <c r="CK193" i="5" a="1"/>
  <c r="CK193" i="5" s="1"/>
  <c r="CK181" i="5" a="1"/>
  <c r="CK181" i="5" s="1"/>
  <c r="BU169" i="5"/>
  <c r="CK169" i="5" a="1"/>
  <c r="CK169" i="5" s="1"/>
  <c r="CK157" i="5" a="1"/>
  <c r="CK157" i="5" s="1"/>
  <c r="BU145" i="5"/>
  <c r="CK145" i="5" a="1"/>
  <c r="CK145" i="5" s="1"/>
  <c r="CK133" i="5" a="1"/>
  <c r="CK133" i="5" s="1"/>
  <c r="BU121" i="5"/>
  <c r="CK121" i="5" a="1"/>
  <c r="CK121" i="5" s="1"/>
  <c r="CK109" i="5" a="1"/>
  <c r="CK109" i="5" s="1"/>
  <c r="BU97" i="5"/>
  <c r="CK97" i="5" a="1"/>
  <c r="CK97" i="5" s="1"/>
  <c r="CK85" i="5" a="1"/>
  <c r="CK85" i="5" s="1"/>
  <c r="BU73" i="5"/>
  <c r="CK73" i="5" a="1"/>
  <c r="CK73" i="5" s="1"/>
  <c r="CK61" i="5" a="1"/>
  <c r="CK61" i="5" s="1"/>
  <c r="BU49" i="5"/>
  <c r="CK49" i="5" a="1"/>
  <c r="CK49" i="5" s="1"/>
  <c r="CK37" i="5" a="1"/>
  <c r="CK37" i="5" s="1"/>
  <c r="BU25" i="5"/>
  <c r="CK25" i="5" a="1"/>
  <c r="CK25" i="5" s="1"/>
  <c r="CK13" i="5" a="1"/>
  <c r="CK13" i="5" s="1"/>
  <c r="BU504" i="5"/>
  <c r="CK504" i="5" a="1"/>
  <c r="CK504" i="5" s="1"/>
  <c r="CK492" i="5" a="1"/>
  <c r="CK492" i="5" s="1"/>
  <c r="BU480" i="5"/>
  <c r="CK480" i="5" a="1"/>
  <c r="CK480" i="5" s="1"/>
  <c r="CK468" i="5" a="1"/>
  <c r="CK468" i="5" s="1"/>
  <c r="BU456" i="5"/>
  <c r="CK456" i="5" a="1"/>
  <c r="CK456" i="5" s="1"/>
  <c r="CK444" i="5" a="1"/>
  <c r="CK444" i="5" s="1"/>
  <c r="BU432" i="5"/>
  <c r="CK432" i="5" a="1"/>
  <c r="CK432" i="5" s="1"/>
  <c r="CK420" i="5" a="1"/>
  <c r="CK420" i="5" s="1"/>
  <c r="BU408" i="5"/>
  <c r="CK408" i="5" a="1"/>
  <c r="CK408" i="5" s="1"/>
  <c r="CK396" i="5" a="1"/>
  <c r="CK396" i="5" s="1"/>
  <c r="BU384" i="5"/>
  <c r="CK384" i="5" a="1"/>
  <c r="CK384" i="5" s="1"/>
  <c r="CK372" i="5" a="1"/>
  <c r="CK372" i="5" s="1"/>
  <c r="BU360" i="5"/>
  <c r="CK360" i="5" a="1"/>
  <c r="CK360" i="5" s="1"/>
  <c r="CK348" i="5" a="1"/>
  <c r="CK348" i="5" s="1"/>
  <c r="BU336" i="5"/>
  <c r="CK336" i="5" a="1"/>
  <c r="CK336" i="5" s="1"/>
  <c r="CK324" i="5" a="1"/>
  <c r="CK324" i="5" s="1"/>
  <c r="BU312" i="5"/>
  <c r="CK312" i="5" a="1"/>
  <c r="CK312" i="5" s="1"/>
  <c r="CK300" i="5" a="1"/>
  <c r="CK300" i="5" s="1"/>
  <c r="BU288" i="5"/>
  <c r="CK288" i="5" a="1"/>
  <c r="CK288" i="5" s="1"/>
  <c r="CK276" i="5" a="1"/>
  <c r="CK276" i="5" s="1"/>
  <c r="BU264" i="5"/>
  <c r="CK264" i="5" a="1"/>
  <c r="CK264" i="5" s="1"/>
  <c r="CK252" i="5" a="1"/>
  <c r="CK252" i="5" s="1"/>
  <c r="BU240" i="5"/>
  <c r="CK240" i="5" a="1"/>
  <c r="CK240" i="5" s="1"/>
  <c r="CK228" i="5" a="1"/>
  <c r="CK228" i="5" s="1"/>
  <c r="BU216" i="5"/>
  <c r="CK216" i="5" a="1"/>
  <c r="CK216" i="5" s="1"/>
  <c r="CK204" i="5" a="1"/>
  <c r="CK204" i="5" s="1"/>
  <c r="BU192" i="5"/>
  <c r="CK192" i="5" a="1"/>
  <c r="CK192" i="5" s="1"/>
  <c r="CK180" i="5" a="1"/>
  <c r="CK180" i="5" s="1"/>
  <c r="BU168" i="5"/>
  <c r="CK168" i="5" a="1"/>
  <c r="CK168" i="5" s="1"/>
  <c r="CK156" i="5" a="1"/>
  <c r="CK156" i="5" s="1"/>
  <c r="BU144" i="5"/>
  <c r="CK144" i="5" a="1"/>
  <c r="CK144" i="5" s="1"/>
  <c r="CK132" i="5" a="1"/>
  <c r="CK132" i="5" s="1"/>
  <c r="BU120" i="5"/>
  <c r="CK120" i="5" a="1"/>
  <c r="CK120" i="5" s="1"/>
  <c r="CK108" i="5" a="1"/>
  <c r="CK108" i="5" s="1"/>
  <c r="BU96" i="5"/>
  <c r="CK96" i="5" a="1"/>
  <c r="CK96" i="5" s="1"/>
  <c r="CK84" i="5" a="1"/>
  <c r="CK84" i="5" s="1"/>
  <c r="BU72" i="5"/>
  <c r="CK72" i="5" a="1"/>
  <c r="CK72" i="5" s="1"/>
  <c r="CK60" i="5" a="1"/>
  <c r="CK60" i="5" s="1"/>
  <c r="BU48" i="5"/>
  <c r="CK48" i="5" a="1"/>
  <c r="CK48" i="5" s="1"/>
  <c r="CK36" i="5" a="1"/>
  <c r="CK36" i="5" s="1"/>
  <c r="CK24" i="5" a="1"/>
  <c r="CK24" i="5" s="1"/>
  <c r="CK12" i="5" a="1"/>
  <c r="CK12" i="5" s="1"/>
  <c r="CK503" i="5" a="1"/>
  <c r="CK503" i="5" s="1"/>
  <c r="BU491" i="5"/>
  <c r="CK491" i="5" a="1"/>
  <c r="CK491" i="5" s="1"/>
  <c r="CK479" i="5" a="1"/>
  <c r="CK479" i="5" s="1"/>
  <c r="BU467" i="5"/>
  <c r="CK467" i="5" a="1"/>
  <c r="CK467" i="5" s="1"/>
  <c r="CK455" i="5" a="1"/>
  <c r="CK455" i="5" s="1"/>
  <c r="BU443" i="5"/>
  <c r="CK443" i="5" a="1"/>
  <c r="CK443" i="5" s="1"/>
  <c r="CK431" i="5" a="1"/>
  <c r="CK431" i="5" s="1"/>
  <c r="BU419" i="5"/>
  <c r="CK419" i="5" a="1"/>
  <c r="CK419" i="5" s="1"/>
  <c r="CK407" i="5" a="1"/>
  <c r="CK407" i="5" s="1"/>
  <c r="BU395" i="5"/>
  <c r="CK395" i="5" a="1"/>
  <c r="CK395" i="5" s="1"/>
  <c r="CK383" i="5" a="1"/>
  <c r="CK383" i="5" s="1"/>
  <c r="BU371" i="5"/>
  <c r="CK371" i="5" a="1"/>
  <c r="CK371" i="5" s="1"/>
  <c r="CK359" i="5" a="1"/>
  <c r="CK359" i="5" s="1"/>
  <c r="BU347" i="5"/>
  <c r="CK347" i="5" a="1"/>
  <c r="CK347" i="5" s="1"/>
  <c r="CK335" i="5" a="1"/>
  <c r="CK335" i="5" s="1"/>
  <c r="BU323" i="5"/>
  <c r="CK323" i="5" a="1"/>
  <c r="CK323" i="5" s="1"/>
  <c r="CK311" i="5" a="1"/>
  <c r="CK311" i="5" s="1"/>
  <c r="BU299" i="5"/>
  <c r="CK299" i="5" a="1"/>
  <c r="CK299" i="5" s="1"/>
  <c r="CK287" i="5" a="1"/>
  <c r="CK287" i="5" s="1"/>
  <c r="BU275" i="5"/>
  <c r="CK275" i="5" a="1"/>
  <c r="CK275" i="5" s="1"/>
  <c r="CK263" i="5" a="1"/>
  <c r="CK263" i="5" s="1"/>
  <c r="BU251" i="5"/>
  <c r="CK251" i="5" a="1"/>
  <c r="CK251" i="5" s="1"/>
  <c r="CK239" i="5" a="1"/>
  <c r="CK239" i="5" s="1"/>
  <c r="BU227" i="5"/>
  <c r="CK227" i="5" a="1"/>
  <c r="CK227" i="5" s="1"/>
  <c r="CK215" i="5" a="1"/>
  <c r="CK215" i="5" s="1"/>
  <c r="BU203" i="5"/>
  <c r="CK203" i="5" a="1"/>
  <c r="CK203" i="5" s="1"/>
  <c r="CK191" i="5" a="1"/>
  <c r="CK191" i="5" s="1"/>
  <c r="BU179" i="5"/>
  <c r="CK179" i="5" a="1"/>
  <c r="CK179" i="5" s="1"/>
  <c r="CK167" i="5" a="1"/>
  <c r="CK167" i="5" s="1"/>
  <c r="BU155" i="5"/>
  <c r="CK155" i="5" a="1"/>
  <c r="CK155" i="5" s="1"/>
  <c r="CK143" i="5" a="1"/>
  <c r="CK143" i="5" s="1"/>
  <c r="BU131" i="5"/>
  <c r="CK131" i="5" a="1"/>
  <c r="CK131" i="5" s="1"/>
  <c r="CK119" i="5" a="1"/>
  <c r="CK119" i="5" s="1"/>
  <c r="BU107" i="5"/>
  <c r="CK107" i="5" a="1"/>
  <c r="CK107" i="5" s="1"/>
  <c r="CK95" i="5" a="1"/>
  <c r="CK95" i="5" s="1"/>
  <c r="BU83" i="5"/>
  <c r="CK83" i="5" a="1"/>
  <c r="CK83" i="5" s="1"/>
  <c r="CK71" i="5" a="1"/>
  <c r="CK71" i="5" s="1"/>
  <c r="CK59" i="5" a="1"/>
  <c r="CK59" i="5" s="1"/>
  <c r="CK47" i="5" a="1"/>
  <c r="CK47" i="5" s="1"/>
  <c r="BU35" i="5"/>
  <c r="CK35" i="5" a="1"/>
  <c r="CK35" i="5" s="1"/>
  <c r="CK23" i="5" a="1"/>
  <c r="CK23" i="5" s="1"/>
  <c r="BU11" i="5"/>
  <c r="CK11" i="5" a="1"/>
  <c r="CK11" i="5" s="1"/>
  <c r="CK502" i="5" a="1"/>
  <c r="CK502" i="5" s="1"/>
  <c r="BU490" i="5"/>
  <c r="CK490" i="5" a="1"/>
  <c r="CK490" i="5" s="1"/>
  <c r="BU478" i="5"/>
  <c r="CK478" i="5" a="1"/>
  <c r="CK478" i="5" s="1"/>
  <c r="BU466" i="5"/>
  <c r="CK466" i="5" a="1"/>
  <c r="CK466" i="5" s="1"/>
  <c r="CK454" i="5" a="1"/>
  <c r="CK454" i="5" s="1"/>
  <c r="BU442" i="5"/>
  <c r="CK442" i="5" a="1"/>
  <c r="CK442" i="5" s="1"/>
  <c r="CK430" i="5" a="1"/>
  <c r="CK430" i="5" s="1"/>
  <c r="CK418" i="5" a="1"/>
  <c r="CK418" i="5" s="1"/>
  <c r="CK406" i="5" a="1"/>
  <c r="CK406" i="5" s="1"/>
  <c r="BU394" i="5"/>
  <c r="CK394" i="5" a="1"/>
  <c r="CK394" i="5" s="1"/>
  <c r="CK382" i="5" a="1"/>
  <c r="CK382" i="5" s="1"/>
  <c r="BU370" i="5"/>
  <c r="CK370" i="5" a="1"/>
  <c r="CK370" i="5" s="1"/>
  <c r="CK358" i="5" a="1"/>
  <c r="CK358" i="5" s="1"/>
  <c r="CK346" i="5" a="1"/>
  <c r="CK346" i="5" s="1"/>
  <c r="CK334" i="5" a="1"/>
  <c r="CK334" i="5" s="1"/>
  <c r="BU322" i="5"/>
  <c r="CK322" i="5" a="1"/>
  <c r="CK322" i="5" s="1"/>
  <c r="CK310" i="5" a="1"/>
  <c r="CK310" i="5" s="1"/>
  <c r="BU298" i="5"/>
  <c r="CK298" i="5" a="1"/>
  <c r="CK298" i="5" s="1"/>
  <c r="CK286" i="5" a="1"/>
  <c r="CK286" i="5" s="1"/>
  <c r="BU274" i="5"/>
  <c r="CK274" i="5" a="1"/>
  <c r="CK274" i="5" s="1"/>
  <c r="CK262" i="5" a="1"/>
  <c r="CK262" i="5" s="1"/>
  <c r="BU250" i="5"/>
  <c r="CK250" i="5" a="1"/>
  <c r="CK250" i="5" s="1"/>
  <c r="CK238" i="5" a="1"/>
  <c r="CK238" i="5" s="1"/>
  <c r="BU226" i="5"/>
  <c r="CK226" i="5" a="1"/>
  <c r="CK226" i="5" s="1"/>
  <c r="CK214" i="5" a="1"/>
  <c r="CK214" i="5" s="1"/>
  <c r="BU202" i="5"/>
  <c r="CK202" i="5" a="1"/>
  <c r="CK202" i="5" s="1"/>
  <c r="BU190" i="5"/>
  <c r="CK190" i="5" a="1"/>
  <c r="CK190" i="5" s="1"/>
  <c r="BU178" i="5"/>
  <c r="CK178" i="5" a="1"/>
  <c r="CK178" i="5" s="1"/>
  <c r="CK166" i="5" a="1"/>
  <c r="CK166" i="5" s="1"/>
  <c r="BU154" i="5"/>
  <c r="CK154" i="5" a="1"/>
  <c r="CK154" i="5" s="1"/>
  <c r="CK142" i="5" a="1"/>
  <c r="CK142" i="5" s="1"/>
  <c r="BU130" i="5"/>
  <c r="CK130" i="5" a="1"/>
  <c r="CK130" i="5" s="1"/>
  <c r="CK118" i="5" a="1"/>
  <c r="CK118" i="5" s="1"/>
  <c r="BU106" i="5"/>
  <c r="CK106" i="5" a="1"/>
  <c r="CK106" i="5" s="1"/>
  <c r="CK94" i="5" a="1"/>
  <c r="CK94" i="5" s="1"/>
  <c r="BU82" i="5"/>
  <c r="CK82" i="5" a="1"/>
  <c r="CK82" i="5" s="1"/>
  <c r="CK70" i="5" a="1"/>
  <c r="CK70" i="5" s="1"/>
  <c r="CK58" i="5" a="1"/>
  <c r="CK58" i="5" s="1"/>
  <c r="CK46" i="5" a="1"/>
  <c r="CK46" i="5" s="1"/>
  <c r="BU34" i="5"/>
  <c r="CK34" i="5" a="1"/>
  <c r="CK34" i="5" s="1"/>
  <c r="CK22" i="5" a="1"/>
  <c r="CK22" i="5" s="1"/>
  <c r="BU10" i="5"/>
  <c r="CK10" i="5" a="1"/>
  <c r="CK10" i="5" s="1"/>
  <c r="CK501" i="5" a="1"/>
  <c r="CK501" i="5" s="1"/>
  <c r="BU489" i="5"/>
  <c r="CK489" i="5" a="1"/>
  <c r="CK489" i="5" s="1"/>
  <c r="CK477" i="5" a="1"/>
  <c r="CK477" i="5" s="1"/>
  <c r="BU465" i="5"/>
  <c r="CK465" i="5" a="1"/>
  <c r="CK465" i="5" s="1"/>
  <c r="CK453" i="5" a="1"/>
  <c r="CK453" i="5" s="1"/>
  <c r="BU441" i="5"/>
  <c r="CK441" i="5" a="1"/>
  <c r="CK441" i="5" s="1"/>
  <c r="CK429" i="5" a="1"/>
  <c r="CK429" i="5" s="1"/>
  <c r="BU417" i="5"/>
  <c r="CK417" i="5" a="1"/>
  <c r="CK417" i="5" s="1"/>
  <c r="CK405" i="5" a="1"/>
  <c r="CK405" i="5" s="1"/>
  <c r="BU393" i="5"/>
  <c r="CK393" i="5" a="1"/>
  <c r="CK393" i="5" s="1"/>
  <c r="CK381" i="5" a="1"/>
  <c r="CK381" i="5" s="1"/>
  <c r="BU369" i="5"/>
  <c r="CK369" i="5" a="1"/>
  <c r="CK369" i="5" s="1"/>
  <c r="CK357" i="5" a="1"/>
  <c r="CK357" i="5" s="1"/>
  <c r="BU345" i="5"/>
  <c r="CK345" i="5" a="1"/>
  <c r="CK345" i="5" s="1"/>
  <c r="CK333" i="5" a="1"/>
  <c r="CK333" i="5" s="1"/>
  <c r="BU321" i="5"/>
  <c r="CK321" i="5" a="1"/>
  <c r="CK321" i="5" s="1"/>
  <c r="CK309" i="5" a="1"/>
  <c r="CK309" i="5" s="1"/>
  <c r="BU297" i="5"/>
  <c r="CK297" i="5" a="1"/>
  <c r="CK297" i="5" s="1"/>
  <c r="CK285" i="5" a="1"/>
  <c r="CK285" i="5" s="1"/>
  <c r="BU273" i="5"/>
  <c r="CK273" i="5" a="1"/>
  <c r="CK273" i="5" s="1"/>
  <c r="CK261" i="5" a="1"/>
  <c r="CK261" i="5" s="1"/>
  <c r="BU249" i="5"/>
  <c r="CK249" i="5" a="1"/>
  <c r="CK249" i="5" s="1"/>
  <c r="CK237" i="5" a="1"/>
  <c r="CK237" i="5" s="1"/>
  <c r="BU225" i="5"/>
  <c r="CK225" i="5" a="1"/>
  <c r="CK225" i="5" s="1"/>
  <c r="CK213" i="5" a="1"/>
  <c r="CK213" i="5" s="1"/>
  <c r="BU201" i="5"/>
  <c r="CK201" i="5" a="1"/>
  <c r="CK201" i="5" s="1"/>
  <c r="CK189" i="5" a="1"/>
  <c r="CK189" i="5" s="1"/>
  <c r="BU177" i="5"/>
  <c r="CK177" i="5" a="1"/>
  <c r="CK177" i="5" s="1"/>
  <c r="CK165" i="5" a="1"/>
  <c r="CK165" i="5" s="1"/>
  <c r="BU153" i="5"/>
  <c r="CK153" i="5" a="1"/>
  <c r="CK153" i="5" s="1"/>
  <c r="CK141" i="5" a="1"/>
  <c r="CK141" i="5" s="1"/>
  <c r="BU129" i="5"/>
  <c r="CK129" i="5" a="1"/>
  <c r="CK129" i="5" s="1"/>
  <c r="CK117" i="5" a="1"/>
  <c r="CK117" i="5" s="1"/>
  <c r="BU105" i="5"/>
  <c r="CK105" i="5" a="1"/>
  <c r="CK105" i="5" s="1"/>
  <c r="CK93" i="5" a="1"/>
  <c r="CK93" i="5" s="1"/>
  <c r="BU81" i="5"/>
  <c r="CK81" i="5" a="1"/>
  <c r="CK81" i="5" s="1"/>
  <c r="CK69" i="5" a="1"/>
  <c r="CK69" i="5" s="1"/>
  <c r="BU57" i="5"/>
  <c r="CK57" i="5" a="1"/>
  <c r="CK57" i="5" s="1"/>
  <c r="CK45" i="5" a="1"/>
  <c r="CK45" i="5" s="1"/>
  <c r="CK33" i="5" a="1"/>
  <c r="CK33" i="5" s="1"/>
  <c r="CK21" i="5" a="1"/>
  <c r="CK21" i="5" s="1"/>
  <c r="CK9" i="5" a="1"/>
  <c r="CK9" i="5" s="1"/>
  <c r="CK500" i="5" a="1"/>
  <c r="CK500" i="5" s="1"/>
  <c r="BU488" i="5"/>
  <c r="CK488" i="5" a="1"/>
  <c r="CK488" i="5" s="1"/>
  <c r="CK476" i="5" a="1"/>
  <c r="CK476" i="5" s="1"/>
  <c r="BU464" i="5"/>
  <c r="CK464" i="5" a="1"/>
  <c r="CK464" i="5" s="1"/>
  <c r="CK452" i="5" a="1"/>
  <c r="CK452" i="5" s="1"/>
  <c r="BU440" i="5"/>
  <c r="CK440" i="5" a="1"/>
  <c r="CK440" i="5" s="1"/>
  <c r="CK428" i="5" a="1"/>
  <c r="CK428" i="5" s="1"/>
  <c r="BU416" i="5"/>
  <c r="CK416" i="5" a="1"/>
  <c r="CK416" i="5" s="1"/>
  <c r="CK404" i="5" a="1"/>
  <c r="CK404" i="5" s="1"/>
  <c r="BU392" i="5"/>
  <c r="CK392" i="5" a="1"/>
  <c r="CK392" i="5" s="1"/>
  <c r="CK380" i="5" a="1"/>
  <c r="CK380" i="5" s="1"/>
  <c r="BU368" i="5"/>
  <c r="CK368" i="5" a="1"/>
  <c r="CK368" i="5" s="1"/>
  <c r="CK356" i="5" a="1"/>
  <c r="CK356" i="5" s="1"/>
  <c r="BU344" i="5"/>
  <c r="CK344" i="5" a="1"/>
  <c r="CK344" i="5" s="1"/>
  <c r="CK332" i="5" a="1"/>
  <c r="CK332" i="5" s="1"/>
  <c r="BU320" i="5"/>
  <c r="CK320" i="5" a="1"/>
  <c r="CK320" i="5" s="1"/>
  <c r="CK308" i="5" a="1"/>
  <c r="CK308" i="5" s="1"/>
  <c r="BU296" i="5"/>
  <c r="CK296" i="5" a="1"/>
  <c r="CK296" i="5" s="1"/>
  <c r="CK284" i="5" a="1"/>
  <c r="CK284" i="5" s="1"/>
  <c r="BU272" i="5"/>
  <c r="CK272" i="5" a="1"/>
  <c r="CK272" i="5" s="1"/>
  <c r="CK260" i="5" a="1"/>
  <c r="CK260" i="5" s="1"/>
  <c r="CK248" i="5" a="1"/>
  <c r="CK248" i="5" s="1"/>
  <c r="CK236" i="5" a="1"/>
  <c r="CK236" i="5" s="1"/>
  <c r="BU224" i="5"/>
  <c r="CK224" i="5" a="1"/>
  <c r="CK224" i="5" s="1"/>
  <c r="CK212" i="5" a="1"/>
  <c r="CK212" i="5" s="1"/>
  <c r="BU200" i="5"/>
  <c r="CK200" i="5" a="1"/>
  <c r="CK200" i="5" s="1"/>
  <c r="CK188" i="5" a="1"/>
  <c r="CK188" i="5" s="1"/>
  <c r="BU176" i="5"/>
  <c r="CK176" i="5" a="1"/>
  <c r="CK176" i="5" s="1"/>
  <c r="CK164" i="5" a="1"/>
  <c r="CK164" i="5" s="1"/>
  <c r="BU152" i="5"/>
  <c r="CK152" i="5" a="1"/>
  <c r="CK152" i="5" s="1"/>
  <c r="CK140" i="5" a="1"/>
  <c r="CK140" i="5" s="1"/>
  <c r="BU128" i="5"/>
  <c r="CK128" i="5" a="1"/>
  <c r="CK128" i="5" s="1"/>
  <c r="CK116" i="5" a="1"/>
  <c r="CK116" i="5" s="1"/>
  <c r="BU104" i="5"/>
  <c r="CK104" i="5" a="1"/>
  <c r="CK104" i="5" s="1"/>
  <c r="CK92" i="5" a="1"/>
  <c r="CK92" i="5" s="1"/>
  <c r="BU80" i="5"/>
  <c r="CK80" i="5" a="1"/>
  <c r="CK80" i="5" s="1"/>
  <c r="CK68" i="5" a="1"/>
  <c r="CK68" i="5" s="1"/>
  <c r="BU56" i="5"/>
  <c r="CK56" i="5" a="1"/>
  <c r="CK56" i="5" s="1"/>
  <c r="CK44" i="5" a="1"/>
  <c r="CK44" i="5" s="1"/>
  <c r="BU32" i="5"/>
  <c r="CK32" i="5" a="1"/>
  <c r="CK32" i="5" s="1"/>
  <c r="CK20" i="5" a="1"/>
  <c r="CK20" i="5" s="1"/>
  <c r="BU499" i="5"/>
  <c r="CK499" i="5" a="1"/>
  <c r="CK499" i="5" s="1"/>
  <c r="CK487" i="5" a="1"/>
  <c r="CK487" i="5" s="1"/>
  <c r="BU475" i="5"/>
  <c r="CK475" i="5" a="1"/>
  <c r="CK475" i="5" s="1"/>
  <c r="CK463" i="5" a="1"/>
  <c r="CK463" i="5" s="1"/>
  <c r="BU451" i="5"/>
  <c r="CK451" i="5" a="1"/>
  <c r="CK451" i="5" s="1"/>
  <c r="CK439" i="5" a="1"/>
  <c r="CK439" i="5" s="1"/>
  <c r="BU427" i="5"/>
  <c r="CK427" i="5" a="1"/>
  <c r="CK427" i="5" s="1"/>
  <c r="CK415" i="5" a="1"/>
  <c r="CK415" i="5" s="1"/>
  <c r="BU403" i="5"/>
  <c r="CK403" i="5" a="1"/>
  <c r="CK403" i="5" s="1"/>
  <c r="CK391" i="5" a="1"/>
  <c r="CK391" i="5" s="1"/>
  <c r="BU379" i="5"/>
  <c r="CK379" i="5" a="1"/>
  <c r="CK379" i="5" s="1"/>
  <c r="CK367" i="5" a="1"/>
  <c r="CK367" i="5" s="1"/>
  <c r="BU355" i="5"/>
  <c r="CK355" i="5" a="1"/>
  <c r="CK355" i="5" s="1"/>
  <c r="CK343" i="5" a="1"/>
  <c r="CK343" i="5" s="1"/>
  <c r="BU331" i="5"/>
  <c r="CK331" i="5" a="1"/>
  <c r="CK331" i="5" s="1"/>
  <c r="CK319" i="5" a="1"/>
  <c r="CK319" i="5" s="1"/>
  <c r="BU307" i="5"/>
  <c r="CK307" i="5" a="1"/>
  <c r="CK307" i="5" s="1"/>
  <c r="CK295" i="5" a="1"/>
  <c r="CK295" i="5" s="1"/>
  <c r="BU283" i="5"/>
  <c r="CK283" i="5" a="1"/>
  <c r="CK283" i="5" s="1"/>
  <c r="CK271" i="5" a="1"/>
  <c r="CK271" i="5" s="1"/>
  <c r="BU259" i="5"/>
  <c r="CK259" i="5" a="1"/>
  <c r="CK259" i="5" s="1"/>
  <c r="CK247" i="5" a="1"/>
  <c r="CK247" i="5" s="1"/>
  <c r="BU235" i="5"/>
  <c r="CK235" i="5" a="1"/>
  <c r="CK235" i="5" s="1"/>
  <c r="CK223" i="5" a="1"/>
  <c r="CK223" i="5" s="1"/>
  <c r="BU211" i="5"/>
  <c r="CK211" i="5" a="1"/>
  <c r="CK211" i="5" s="1"/>
  <c r="CK199" i="5" a="1"/>
  <c r="CK199" i="5" s="1"/>
  <c r="BU187" i="5"/>
  <c r="CK187" i="5" a="1"/>
  <c r="CK187" i="5" s="1"/>
  <c r="CK175" i="5" a="1"/>
  <c r="CK175" i="5" s="1"/>
  <c r="BU163" i="5"/>
  <c r="CK163" i="5" a="1"/>
  <c r="CK163" i="5" s="1"/>
  <c r="CK151" i="5" a="1"/>
  <c r="CK151" i="5" s="1"/>
  <c r="BU139" i="5"/>
  <c r="CK139" i="5" a="1"/>
  <c r="CK139" i="5" s="1"/>
  <c r="CK127" i="5" a="1"/>
  <c r="CK127" i="5" s="1"/>
  <c r="BU115" i="5"/>
  <c r="CK115" i="5" a="1"/>
  <c r="CK115" i="5" s="1"/>
  <c r="CK103" i="5" a="1"/>
  <c r="CK103" i="5" s="1"/>
  <c r="CK91" i="5" a="1"/>
  <c r="CK91" i="5" s="1"/>
  <c r="CK79" i="5" a="1"/>
  <c r="CK79" i="5" s="1"/>
  <c r="CK67" i="5" a="1"/>
  <c r="CK67" i="5" s="1"/>
  <c r="CK55" i="5" a="1"/>
  <c r="CK55" i="5" s="1"/>
  <c r="CK43" i="5" a="1"/>
  <c r="CK43" i="5" s="1"/>
  <c r="CK31" i="5" a="1"/>
  <c r="CK31" i="5" s="1"/>
  <c r="CK19" i="5" a="1"/>
  <c r="CK19" i="5" s="1"/>
  <c r="BU498" i="5"/>
  <c r="CK498" i="5" a="1"/>
  <c r="CK498" i="5" s="1"/>
  <c r="CK486" i="5" a="1"/>
  <c r="CK486" i="5" s="1"/>
  <c r="CK474" i="5" a="1"/>
  <c r="CK474" i="5" s="1"/>
  <c r="CK462" i="5" a="1"/>
  <c r="CK462" i="5" s="1"/>
  <c r="BU450" i="5"/>
  <c r="CK450" i="5" a="1"/>
  <c r="CK450" i="5" s="1"/>
  <c r="CK438" i="5" a="1"/>
  <c r="CK438" i="5" s="1"/>
  <c r="BU426" i="5"/>
  <c r="CK426" i="5" a="1"/>
  <c r="CK426" i="5" s="1"/>
  <c r="CK414" i="5" a="1"/>
  <c r="CK414" i="5" s="1"/>
  <c r="BU402" i="5"/>
  <c r="CK402" i="5" a="1"/>
  <c r="CK402" i="5" s="1"/>
  <c r="CK390" i="5" a="1"/>
  <c r="CK390" i="5" s="1"/>
  <c r="BU378" i="5"/>
  <c r="CK378" i="5" a="1"/>
  <c r="CK378" i="5" s="1"/>
  <c r="CK366" i="5" a="1"/>
  <c r="CK366" i="5" s="1"/>
  <c r="BU354" i="5"/>
  <c r="CK354" i="5" a="1"/>
  <c r="CK354" i="5" s="1"/>
  <c r="CK342" i="5" a="1"/>
  <c r="CK342" i="5" s="1"/>
  <c r="CK330" i="5" a="1"/>
  <c r="CK330" i="5" s="1"/>
  <c r="BU318" i="5"/>
  <c r="CK318" i="5" a="1"/>
  <c r="CK318" i="5" s="1"/>
  <c r="BU306" i="5"/>
  <c r="CK306" i="5" a="1"/>
  <c r="CK306" i="5" s="1"/>
  <c r="CK294" i="5" a="1"/>
  <c r="CK294" i="5" s="1"/>
  <c r="BU282" i="5"/>
  <c r="CK282" i="5" a="1"/>
  <c r="CK282" i="5" s="1"/>
  <c r="CK270" i="5" a="1"/>
  <c r="CK270" i="5" s="1"/>
  <c r="BU258" i="5"/>
  <c r="CK258" i="5" a="1"/>
  <c r="CK258" i="5" s="1"/>
  <c r="CK246" i="5" a="1"/>
  <c r="CK246" i="5" s="1"/>
  <c r="BU234" i="5"/>
  <c r="CK234" i="5" a="1"/>
  <c r="CK234" i="5" s="1"/>
  <c r="BU222" i="5"/>
  <c r="CK222" i="5" a="1"/>
  <c r="CK222" i="5" s="1"/>
  <c r="BU210" i="5"/>
  <c r="CK210" i="5" a="1"/>
  <c r="CK210" i="5" s="1"/>
  <c r="CK198" i="5" a="1"/>
  <c r="CK198" i="5" s="1"/>
  <c r="BU186" i="5"/>
  <c r="CK186" i="5" a="1"/>
  <c r="CK186" i="5" s="1"/>
  <c r="CK174" i="5" a="1"/>
  <c r="CK174" i="5" s="1"/>
  <c r="BU162" i="5"/>
  <c r="CK162" i="5" a="1"/>
  <c r="CK162" i="5" s="1"/>
  <c r="CK150" i="5" a="1"/>
  <c r="CK150" i="5" s="1"/>
  <c r="BU138" i="5"/>
  <c r="CK138" i="5" a="1"/>
  <c r="CK138" i="5" s="1"/>
  <c r="CK126" i="5" a="1"/>
  <c r="CK126" i="5" s="1"/>
  <c r="BU114" i="5"/>
  <c r="CK114" i="5" a="1"/>
  <c r="CK114" i="5" s="1"/>
  <c r="CK102" i="5" a="1"/>
  <c r="CK102" i="5" s="1"/>
  <c r="CK90" i="5" a="1"/>
  <c r="CK90" i="5" s="1"/>
  <c r="BU78" i="5"/>
  <c r="CK78" i="5" a="1"/>
  <c r="CK78" i="5" s="1"/>
  <c r="CK66" i="5" a="1"/>
  <c r="CK66" i="5" s="1"/>
  <c r="CK54" i="5" a="1"/>
  <c r="CK54" i="5" s="1"/>
  <c r="CK42" i="5" a="1"/>
  <c r="CK42" i="5" s="1"/>
  <c r="CK30" i="5" a="1"/>
  <c r="CK30" i="5" s="1"/>
  <c r="BU18" i="5"/>
  <c r="CK18" i="5" a="1"/>
  <c r="CK18" i="5" s="1"/>
  <c r="BU497" i="5"/>
  <c r="CK497" i="5" a="1"/>
  <c r="CK497" i="5" s="1"/>
  <c r="CK485" i="5" a="1"/>
  <c r="CK485" i="5" s="1"/>
  <c r="BU473" i="5"/>
  <c r="CK473" i="5" a="1"/>
  <c r="CK473" i="5" s="1"/>
  <c r="CK461" i="5" a="1"/>
  <c r="CK461" i="5" s="1"/>
  <c r="BU449" i="5"/>
  <c r="CK449" i="5" a="1"/>
  <c r="CK449" i="5" s="1"/>
  <c r="CK437" i="5" a="1"/>
  <c r="CK437" i="5" s="1"/>
  <c r="BU425" i="5"/>
  <c r="CK425" i="5" a="1"/>
  <c r="CK425" i="5" s="1"/>
  <c r="CK413" i="5" a="1"/>
  <c r="CK413" i="5" s="1"/>
  <c r="BU401" i="5"/>
  <c r="CK401" i="5" a="1"/>
  <c r="CK401" i="5" s="1"/>
  <c r="CK389" i="5" a="1"/>
  <c r="CK389" i="5" s="1"/>
  <c r="BU377" i="5"/>
  <c r="CK377" i="5" a="1"/>
  <c r="CK377" i="5" s="1"/>
  <c r="CK365" i="5" a="1"/>
  <c r="CK365" i="5" s="1"/>
  <c r="BU353" i="5"/>
  <c r="CK353" i="5" a="1"/>
  <c r="CK353" i="5" s="1"/>
  <c r="CK341" i="5" a="1"/>
  <c r="CK341" i="5" s="1"/>
  <c r="BU329" i="5"/>
  <c r="CK329" i="5" a="1"/>
  <c r="CK329" i="5" s="1"/>
  <c r="CK317" i="5" a="1"/>
  <c r="CK317" i="5" s="1"/>
  <c r="BU305" i="5"/>
  <c r="CK305" i="5" a="1"/>
  <c r="CK305" i="5" s="1"/>
  <c r="CK293" i="5" a="1"/>
  <c r="CK293" i="5" s="1"/>
  <c r="BU281" i="5"/>
  <c r="CK281" i="5" a="1"/>
  <c r="CK281" i="5" s="1"/>
  <c r="CK269" i="5" a="1"/>
  <c r="CK269" i="5" s="1"/>
  <c r="BU257" i="5"/>
  <c r="CK257" i="5" a="1"/>
  <c r="CK257" i="5" s="1"/>
  <c r="CK245" i="5" a="1"/>
  <c r="CK245" i="5" s="1"/>
  <c r="BU233" i="5"/>
  <c r="CK233" i="5" a="1"/>
  <c r="CK233" i="5" s="1"/>
  <c r="CK221" i="5" a="1"/>
  <c r="CK221" i="5" s="1"/>
  <c r="BU209" i="5"/>
  <c r="CK209" i="5" a="1"/>
  <c r="CK209" i="5" s="1"/>
  <c r="CK197" i="5" a="1"/>
  <c r="CK197" i="5" s="1"/>
  <c r="BU185" i="5"/>
  <c r="CK185" i="5" a="1"/>
  <c r="CK185" i="5" s="1"/>
  <c r="CK173" i="5" a="1"/>
  <c r="CK173" i="5" s="1"/>
  <c r="BU161" i="5"/>
  <c r="CK161" i="5" a="1"/>
  <c r="CK161" i="5" s="1"/>
  <c r="CK149" i="5" a="1"/>
  <c r="CK149" i="5" s="1"/>
  <c r="BU137" i="5"/>
  <c r="CK137" i="5" a="1"/>
  <c r="CK137" i="5" s="1"/>
  <c r="CK125" i="5" a="1"/>
  <c r="CK125" i="5" s="1"/>
  <c r="BU113" i="5"/>
  <c r="CK113" i="5" a="1"/>
  <c r="CK113" i="5" s="1"/>
  <c r="CK101" i="5" a="1"/>
  <c r="CK101" i="5" s="1"/>
  <c r="CK89" i="5" a="1"/>
  <c r="CK89" i="5" s="1"/>
  <c r="CK77" i="5" a="1"/>
  <c r="CK77" i="5" s="1"/>
  <c r="BU65" i="5"/>
  <c r="CK65" i="5" a="1"/>
  <c r="CK65" i="5" s="1"/>
  <c r="CK53" i="5" a="1"/>
  <c r="CK53" i="5" s="1"/>
  <c r="BU41" i="5"/>
  <c r="CK41" i="5" a="1"/>
  <c r="CK41" i="5" s="1"/>
  <c r="CK29" i="5" a="1"/>
  <c r="CK29" i="5" s="1"/>
  <c r="BU17" i="5"/>
  <c r="CK17" i="5" a="1"/>
  <c r="CK17" i="5" s="1"/>
  <c r="CF8" i="5"/>
  <c r="CG8" i="5"/>
  <c r="CH8" i="5"/>
  <c r="BW8" i="5"/>
  <c r="CJ8" i="5"/>
  <c r="CE8" i="5"/>
  <c r="BU8" i="5"/>
  <c r="BV8" i="5"/>
  <c r="CI8" i="5"/>
  <c r="BX8" i="5"/>
  <c r="BU495" i="5"/>
  <c r="BU439" i="5"/>
  <c r="BU351" i="5"/>
  <c r="BU287" i="5"/>
  <c r="BU231" i="5"/>
  <c r="BU159" i="5"/>
  <c r="BU103" i="5"/>
  <c r="BU39" i="5"/>
  <c r="BU502" i="5"/>
  <c r="BU494" i="5"/>
  <c r="BU486" i="5"/>
  <c r="BU470" i="5"/>
  <c r="BU462" i="5"/>
  <c r="BU454" i="5"/>
  <c r="BU438" i="5"/>
  <c r="BU430" i="5"/>
  <c r="BU422" i="5"/>
  <c r="BU414" i="5"/>
  <c r="BU406" i="5"/>
  <c r="BU398" i="5"/>
  <c r="BU390" i="5"/>
  <c r="BU382" i="5"/>
  <c r="BU374" i="5"/>
  <c r="BU366" i="5"/>
  <c r="BU358" i="5"/>
  <c r="BU342" i="5"/>
  <c r="BU334" i="5"/>
  <c r="BU326" i="5"/>
  <c r="BU310" i="5"/>
  <c r="BU302" i="5"/>
  <c r="BU294" i="5"/>
  <c r="BU286" i="5"/>
  <c r="BU278" i="5"/>
  <c r="BU270" i="5"/>
  <c r="BU262" i="5"/>
  <c r="BU254" i="5"/>
  <c r="BU246" i="5"/>
  <c r="BU238" i="5"/>
  <c r="BU230" i="5"/>
  <c r="BU214" i="5"/>
  <c r="BU206" i="5"/>
  <c r="BU198" i="5"/>
  <c r="BU182" i="5"/>
  <c r="BU174" i="5"/>
  <c r="BU166" i="5"/>
  <c r="BU158" i="5"/>
  <c r="BU150" i="5"/>
  <c r="BU142" i="5"/>
  <c r="BU134" i="5"/>
  <c r="BU126" i="5"/>
  <c r="BU118" i="5"/>
  <c r="BU110" i="5"/>
  <c r="BU102" i="5"/>
  <c r="BU94" i="5"/>
  <c r="BU86" i="5"/>
  <c r="BU70" i="5"/>
  <c r="BU54" i="5"/>
  <c r="BU46" i="5"/>
  <c r="BU38" i="5"/>
  <c r="BU30" i="5"/>
  <c r="BU22" i="5"/>
  <c r="BU447" i="5"/>
  <c r="BU375" i="5"/>
  <c r="BU303" i="5"/>
  <c r="BU239" i="5"/>
  <c r="BU191" i="5"/>
  <c r="BU151" i="5"/>
  <c r="BU127" i="5"/>
  <c r="BU87" i="5"/>
  <c r="BU71" i="5"/>
  <c r="BU47" i="5"/>
  <c r="BU501" i="5"/>
  <c r="BU493" i="5"/>
  <c r="BU485" i="5"/>
  <c r="BU477" i="5"/>
  <c r="BU469" i="5"/>
  <c r="BU461" i="5"/>
  <c r="BU453" i="5"/>
  <c r="BU445" i="5"/>
  <c r="BU437" i="5"/>
  <c r="BU429" i="5"/>
  <c r="BU421" i="5"/>
  <c r="BU413" i="5"/>
  <c r="BU405" i="5"/>
  <c r="BU397" i="5"/>
  <c r="BU389" i="5"/>
  <c r="BU381" i="5"/>
  <c r="BU373" i="5"/>
  <c r="BU365" i="5"/>
  <c r="BU357" i="5"/>
  <c r="BU349" i="5"/>
  <c r="BU341" i="5"/>
  <c r="BU333" i="5"/>
  <c r="BU325" i="5"/>
  <c r="BU317" i="5"/>
  <c r="BU309" i="5"/>
  <c r="BU301" i="5"/>
  <c r="BU293" i="5"/>
  <c r="BU285" i="5"/>
  <c r="BU277" i="5"/>
  <c r="BU269" i="5"/>
  <c r="BU261" i="5"/>
  <c r="BU253" i="5"/>
  <c r="BU245" i="5"/>
  <c r="BU237" i="5"/>
  <c r="BU229" i="5"/>
  <c r="BU221" i="5"/>
  <c r="BU213" i="5"/>
  <c r="BU205" i="5"/>
  <c r="BU197" i="5"/>
  <c r="BU189" i="5"/>
  <c r="BU181" i="5"/>
  <c r="BU173" i="5"/>
  <c r="BU165" i="5"/>
  <c r="BU157" i="5"/>
  <c r="BU149" i="5"/>
  <c r="BU141" i="5"/>
  <c r="BU133" i="5"/>
  <c r="BU125" i="5"/>
  <c r="BU117" i="5"/>
  <c r="BU109" i="5"/>
  <c r="BU101" i="5"/>
  <c r="BU93" i="5"/>
  <c r="BU85" i="5"/>
  <c r="BU77" i="5"/>
  <c r="BU69" i="5"/>
  <c r="BU61" i="5"/>
  <c r="BU53" i="5"/>
  <c r="BU45" i="5"/>
  <c r="BU37" i="5"/>
  <c r="BU29" i="5"/>
  <c r="BU21" i="5"/>
  <c r="BU13" i="5"/>
  <c r="BU487" i="5"/>
  <c r="BU455" i="5"/>
  <c r="BU423" i="5"/>
  <c r="BU383" i="5"/>
  <c r="BU343" i="5"/>
  <c r="BU311" i="5"/>
  <c r="BU263" i="5"/>
  <c r="BU215" i="5"/>
  <c r="BU175" i="5"/>
  <c r="BU119" i="5"/>
  <c r="BU500" i="5"/>
  <c r="BU492" i="5"/>
  <c r="BU484" i="5"/>
  <c r="BU476" i="5"/>
  <c r="BU468" i="5"/>
  <c r="BU460" i="5"/>
  <c r="BU452" i="5"/>
  <c r="BU444" i="5"/>
  <c r="BU436" i="5"/>
  <c r="BU428" i="5"/>
  <c r="BU420" i="5"/>
  <c r="BU412" i="5"/>
  <c r="BU404" i="5"/>
  <c r="BU396" i="5"/>
  <c r="BU388" i="5"/>
  <c r="BU380" i="5"/>
  <c r="BU372" i="5"/>
  <c r="BU364" i="5"/>
  <c r="BU356" i="5"/>
  <c r="BU348" i="5"/>
  <c r="BU340" i="5"/>
  <c r="BU332" i="5"/>
  <c r="BU324" i="5"/>
  <c r="BU316" i="5"/>
  <c r="BU308" i="5"/>
  <c r="BU300" i="5"/>
  <c r="BU292" i="5"/>
  <c r="BU284" i="5"/>
  <c r="BU276" i="5"/>
  <c r="BU268" i="5"/>
  <c r="BU260" i="5"/>
  <c r="BU252" i="5"/>
  <c r="BU244" i="5"/>
  <c r="BU236" i="5"/>
  <c r="BU228" i="5"/>
  <c r="BU220" i="5"/>
  <c r="BU212" i="5"/>
  <c r="BU204" i="5"/>
  <c r="BU196" i="5"/>
  <c r="BU188" i="5"/>
  <c r="BU180" i="5"/>
  <c r="BU172" i="5"/>
  <c r="BU164" i="5"/>
  <c r="BU156" i="5"/>
  <c r="BU148" i="5"/>
  <c r="BU140" i="5"/>
  <c r="BU132" i="5"/>
  <c r="BU124" i="5"/>
  <c r="BU116" i="5"/>
  <c r="BU108" i="5"/>
  <c r="BU100" i="5"/>
  <c r="BU92" i="5"/>
  <c r="BU84" i="5"/>
  <c r="BU76" i="5"/>
  <c r="BU68" i="5"/>
  <c r="BU60" i="5"/>
  <c r="BU52" i="5"/>
  <c r="BU44" i="5"/>
  <c r="BU36" i="5"/>
  <c r="BU28" i="5"/>
  <c r="BU20" i="5"/>
  <c r="BU12" i="5"/>
  <c r="BU99" i="5"/>
  <c r="BU91" i="5"/>
  <c r="BU75" i="5"/>
  <c r="BU67" i="5"/>
  <c r="BU59" i="5"/>
  <c r="BU43" i="5"/>
  <c r="BU19" i="5"/>
  <c r="BU503" i="5"/>
  <c r="BU479" i="5"/>
  <c r="BU431" i="5"/>
  <c r="BU391" i="5"/>
  <c r="BU359" i="5"/>
  <c r="BU327" i="5"/>
  <c r="BU271" i="5"/>
  <c r="BU223" i="5"/>
  <c r="BU167" i="5"/>
  <c r="BU15" i="5"/>
  <c r="BU474" i="5"/>
  <c r="BU458" i="5"/>
  <c r="BU434" i="5"/>
  <c r="BU418" i="5"/>
  <c r="BU346" i="5"/>
  <c r="BU330" i="5"/>
  <c r="BU98" i="5"/>
  <c r="BU90" i="5"/>
  <c r="BU74" i="5"/>
  <c r="BU66" i="5"/>
  <c r="BU58" i="5"/>
  <c r="BU42" i="5"/>
  <c r="BU471" i="5"/>
  <c r="BU407" i="5"/>
  <c r="BU319" i="5"/>
  <c r="BU279" i="5"/>
  <c r="BU247" i="5"/>
  <c r="BU199" i="5"/>
  <c r="BU143" i="5"/>
  <c r="BU95" i="5"/>
  <c r="BU31" i="5"/>
  <c r="BU463" i="5"/>
  <c r="BU415" i="5"/>
  <c r="BU399" i="5"/>
  <c r="BU367" i="5"/>
  <c r="BU335" i="5"/>
  <c r="BU295" i="5"/>
  <c r="BU255" i="5"/>
  <c r="BU207" i="5"/>
  <c r="BU183" i="5"/>
  <c r="BU135" i="5"/>
  <c r="BU111" i="5"/>
  <c r="BU79" i="5"/>
  <c r="BU63" i="5"/>
  <c r="BU55" i="5"/>
  <c r="BU23" i="5"/>
  <c r="BM16" i="5"/>
  <c r="BK16" i="5"/>
  <c r="BJ16" i="5"/>
  <c r="BQ16" i="5" s="1"/>
  <c r="BI16" i="5"/>
  <c r="BP16" i="5" s="1"/>
  <c r="BL16" i="5"/>
  <c r="BG16" i="5"/>
  <c r="BE16" i="5"/>
  <c r="CC16" i="5"/>
  <c r="CJ16" i="5"/>
  <c r="CI16" i="5"/>
  <c r="BW16" i="5"/>
  <c r="CB16" i="5"/>
  <c r="CA16" i="5"/>
  <c r="BZ16" i="5"/>
  <c r="CH16" i="5"/>
  <c r="CG16" i="5"/>
  <c r="CE16" i="5"/>
  <c r="BY16" i="5"/>
  <c r="CF16" i="5"/>
  <c r="BX16" i="5"/>
  <c r="BH16" i="5"/>
  <c r="AY16" i="5"/>
  <c r="CD16" i="5"/>
  <c r="BN16" i="5"/>
  <c r="DF16" i="5" l="1"/>
  <c r="DD16" i="5"/>
  <c r="DC16" i="5"/>
  <c r="DE16" i="5"/>
  <c r="BS16" i="5"/>
  <c r="BR16" i="5" s="1"/>
  <c r="BT16" i="5" s="1"/>
  <c r="AF4" i="13"/>
  <c r="AE4" i="13"/>
  <c r="AD4" i="13"/>
  <c r="AC4" i="13"/>
  <c r="AB4" i="13"/>
  <c r="AA4" i="13"/>
  <c r="Z4" i="13"/>
  <c r="Y4" i="13"/>
  <c r="X4" i="13"/>
  <c r="W4" i="13"/>
  <c r="V4" i="13"/>
  <c r="T4" i="13"/>
  <c r="S4" i="13"/>
  <c r="R4" i="13"/>
  <c r="Q4" i="13"/>
  <c r="P4" i="13"/>
  <c r="O4" i="13"/>
  <c r="N4" i="13"/>
  <c r="M4" i="13"/>
  <c r="L4" i="13"/>
  <c r="K4" i="13"/>
  <c r="J4" i="13"/>
  <c r="BA452" i="5" l="1"/>
  <c r="CJ452" i="5" l="1"/>
  <c r="CI452" i="5"/>
  <c r="CH452" i="5"/>
  <c r="CG452" i="5"/>
  <c r="CF452" i="5"/>
  <c r="BV452" i="5"/>
  <c r="BW452" i="5"/>
  <c r="BJ452" i="5"/>
  <c r="BQ452" i="5" s="1"/>
  <c r="BC452" i="5"/>
  <c r="BZ452" i="5"/>
  <c r="BX452" i="5"/>
  <c r="BL452" i="5"/>
  <c r="BT452" i="5" s="1"/>
  <c r="CA452" i="5"/>
  <c r="BF452" i="5"/>
  <c r="BO452" i="5" s="1"/>
  <c r="BE452" i="5"/>
  <c r="BM452" i="5"/>
  <c r="CC452" i="5"/>
  <c r="BK452" i="5"/>
  <c r="CB452" i="5"/>
  <c r="BI452" i="5"/>
  <c r="BP452" i="5" s="1"/>
  <c r="AY452" i="5"/>
  <c r="BH452" i="5"/>
  <c r="BG452" i="5"/>
  <c r="BN452" i="5"/>
  <c r="BY452" i="5"/>
  <c r="CE452" i="5"/>
  <c r="CD452" i="5"/>
  <c r="P6" i="5"/>
  <c r="P7" i="5"/>
  <c r="DF452" i="5" l="1"/>
  <c r="DE452" i="5"/>
  <c r="DD452" i="5"/>
  <c r="DC452" i="5"/>
  <c r="BR452" i="5"/>
  <c r="BS452" i="5"/>
  <c r="BK6" i="5" l="1"/>
  <c r="BL6" i="5"/>
  <c r="BT6" i="5" s="1"/>
  <c r="BE6" i="5"/>
  <c r="BF6" i="5"/>
  <c r="BO6" i="5" s="1"/>
  <c r="BG6" i="5"/>
  <c r="BM6" i="5"/>
  <c r="BH6" i="5"/>
  <c r="BN6" i="5"/>
  <c r="BI6" i="5"/>
  <c r="BJ6" i="5"/>
  <c r="BQ6" i="5" l="1"/>
  <c r="BP6" i="5"/>
  <c r="B27" i="4"/>
  <c r="BS6" i="5" l="1"/>
  <c r="BR6" i="5" s="1"/>
  <c r="J11" i="13"/>
  <c r="V11" i="13" s="1"/>
  <c r="K11" i="13"/>
  <c r="W11" i="13" s="1"/>
  <c r="L11" i="13"/>
  <c r="X11" i="13" s="1"/>
  <c r="M11" i="13"/>
  <c r="Y11" i="13" s="1"/>
  <c r="N11" i="13"/>
  <c r="Z11" i="13" s="1"/>
  <c r="O11" i="13"/>
  <c r="AA11" i="13" s="1"/>
  <c r="P11" i="13"/>
  <c r="AB11" i="13" s="1"/>
  <c r="Q11" i="13"/>
  <c r="AC11" i="13" s="1"/>
  <c r="R11" i="13"/>
  <c r="AD11" i="13" s="1"/>
  <c r="S11" i="13"/>
  <c r="AE11" i="13" s="1"/>
  <c r="T11" i="13"/>
  <c r="AF11" i="13" s="1"/>
  <c r="J12" i="13"/>
  <c r="V12" i="13" s="1"/>
  <c r="K12" i="13"/>
  <c r="W12" i="13" s="1"/>
  <c r="L12" i="13"/>
  <c r="X12" i="13" s="1"/>
  <c r="M12" i="13"/>
  <c r="Y12" i="13" s="1"/>
  <c r="N12" i="13"/>
  <c r="Z12" i="13" s="1"/>
  <c r="O12" i="13"/>
  <c r="AA12" i="13" s="1"/>
  <c r="P12" i="13"/>
  <c r="AB12" i="13" s="1"/>
  <c r="Q12" i="13"/>
  <c r="AC12" i="13" s="1"/>
  <c r="R12" i="13"/>
  <c r="AD12" i="13" s="1"/>
  <c r="S12" i="13"/>
  <c r="AE12" i="13" s="1"/>
  <c r="T12" i="13"/>
  <c r="AF12" i="13" s="1"/>
  <c r="J13" i="13"/>
  <c r="V13" i="13" s="1"/>
  <c r="K13" i="13"/>
  <c r="W13" i="13" s="1"/>
  <c r="L13" i="13"/>
  <c r="X13" i="13" s="1"/>
  <c r="M13" i="13"/>
  <c r="Y13" i="13" s="1"/>
  <c r="N13" i="13"/>
  <c r="Z13" i="13" s="1"/>
  <c r="O13" i="13"/>
  <c r="AA13" i="13" s="1"/>
  <c r="P13" i="13"/>
  <c r="AB13" i="13" s="1"/>
  <c r="Q13" i="13"/>
  <c r="AC13" i="13" s="1"/>
  <c r="R13" i="13"/>
  <c r="AD13" i="13" s="1"/>
  <c r="S13" i="13"/>
  <c r="AE13" i="13" s="1"/>
  <c r="T13" i="13"/>
  <c r="AF13" i="13" s="1"/>
  <c r="J14" i="13"/>
  <c r="V14" i="13" s="1"/>
  <c r="K14" i="13"/>
  <c r="W14" i="13" s="1"/>
  <c r="L14" i="13"/>
  <c r="X14" i="13" s="1"/>
  <c r="M14" i="13"/>
  <c r="Y14" i="13" s="1"/>
  <c r="N14" i="13"/>
  <c r="Z14" i="13" s="1"/>
  <c r="O14" i="13"/>
  <c r="AA14" i="13" s="1"/>
  <c r="P14" i="13"/>
  <c r="AB14" i="13" s="1"/>
  <c r="Q14" i="13"/>
  <c r="AC14" i="13" s="1"/>
  <c r="R14" i="13"/>
  <c r="AD14" i="13" s="1"/>
  <c r="S14" i="13"/>
  <c r="AE14" i="13" s="1"/>
  <c r="T14" i="13"/>
  <c r="AF14" i="13" s="1"/>
  <c r="J15" i="13"/>
  <c r="V15" i="13" s="1"/>
  <c r="K15" i="13"/>
  <c r="W15" i="13" s="1"/>
  <c r="L15" i="13"/>
  <c r="X15" i="13" s="1"/>
  <c r="M15" i="13"/>
  <c r="Y15" i="13" s="1"/>
  <c r="N15" i="13"/>
  <c r="Z15" i="13" s="1"/>
  <c r="O15" i="13"/>
  <c r="AA15" i="13" s="1"/>
  <c r="P15" i="13"/>
  <c r="AB15" i="13" s="1"/>
  <c r="Q15" i="13"/>
  <c r="AC15" i="13" s="1"/>
  <c r="R15" i="13"/>
  <c r="AD15" i="13" s="1"/>
  <c r="S15" i="13"/>
  <c r="AE15" i="13" s="1"/>
  <c r="T15" i="13"/>
  <c r="AF15" i="13" s="1"/>
  <c r="J16" i="13"/>
  <c r="V16" i="13" s="1"/>
  <c r="K16" i="13"/>
  <c r="W16" i="13" s="1"/>
  <c r="L16" i="13"/>
  <c r="X16" i="13" s="1"/>
  <c r="M16" i="13"/>
  <c r="Y16" i="13" s="1"/>
  <c r="N16" i="13"/>
  <c r="Z16" i="13" s="1"/>
  <c r="O16" i="13"/>
  <c r="AA16" i="13" s="1"/>
  <c r="P16" i="13"/>
  <c r="AB16" i="13" s="1"/>
  <c r="Q16" i="13"/>
  <c r="AC16" i="13" s="1"/>
  <c r="R16" i="13"/>
  <c r="AD16" i="13" s="1"/>
  <c r="S16" i="13"/>
  <c r="AE16" i="13" s="1"/>
  <c r="T16" i="13"/>
  <c r="AF16" i="13" s="1"/>
  <c r="J17" i="13"/>
  <c r="V17" i="13" s="1"/>
  <c r="K17" i="13"/>
  <c r="W17" i="13" s="1"/>
  <c r="L17" i="13"/>
  <c r="X17" i="13" s="1"/>
  <c r="M17" i="13"/>
  <c r="Y17" i="13" s="1"/>
  <c r="N17" i="13"/>
  <c r="Z17" i="13" s="1"/>
  <c r="O17" i="13"/>
  <c r="AA17" i="13" s="1"/>
  <c r="P17" i="13"/>
  <c r="AB17" i="13" s="1"/>
  <c r="Q17" i="13"/>
  <c r="AC17" i="13" s="1"/>
  <c r="R17" i="13"/>
  <c r="AD17" i="13" s="1"/>
  <c r="S17" i="13"/>
  <c r="AE17" i="13" s="1"/>
  <c r="T17" i="13"/>
  <c r="AF17" i="13" s="1"/>
  <c r="J18" i="13"/>
  <c r="V18" i="13" s="1"/>
  <c r="K18" i="13"/>
  <c r="W18" i="13" s="1"/>
  <c r="L18" i="13"/>
  <c r="X18" i="13" s="1"/>
  <c r="M18" i="13"/>
  <c r="Y18" i="13" s="1"/>
  <c r="N18" i="13"/>
  <c r="Z18" i="13" s="1"/>
  <c r="O18" i="13"/>
  <c r="AA18" i="13" s="1"/>
  <c r="P18" i="13"/>
  <c r="AB18" i="13" s="1"/>
  <c r="Q18" i="13"/>
  <c r="AC18" i="13" s="1"/>
  <c r="R18" i="13"/>
  <c r="AD18" i="13" s="1"/>
  <c r="S18" i="13"/>
  <c r="AE18" i="13" s="1"/>
  <c r="T18" i="13"/>
  <c r="AF18" i="13" s="1"/>
  <c r="J19" i="13"/>
  <c r="V19" i="13" s="1"/>
  <c r="K19" i="13"/>
  <c r="W19" i="13" s="1"/>
  <c r="L19" i="13"/>
  <c r="X19" i="13" s="1"/>
  <c r="M19" i="13"/>
  <c r="Y19" i="13" s="1"/>
  <c r="N19" i="13"/>
  <c r="Z19" i="13" s="1"/>
  <c r="O19" i="13"/>
  <c r="AA19" i="13" s="1"/>
  <c r="P19" i="13"/>
  <c r="AB19" i="13" s="1"/>
  <c r="Q19" i="13"/>
  <c r="AC19" i="13" s="1"/>
  <c r="R19" i="13"/>
  <c r="AD19" i="13" s="1"/>
  <c r="S19" i="13"/>
  <c r="AE19" i="13" s="1"/>
  <c r="T19" i="13"/>
  <c r="AF19" i="13" s="1"/>
  <c r="K10" i="13"/>
  <c r="W10" i="13" s="1"/>
  <c r="L10" i="13"/>
  <c r="X10" i="13" s="1"/>
  <c r="M10" i="13"/>
  <c r="Y10" i="13" s="1"/>
  <c r="N10" i="13"/>
  <c r="Z10" i="13" s="1"/>
  <c r="O10" i="13"/>
  <c r="AA10" i="13" s="1"/>
  <c r="P10" i="13"/>
  <c r="AB10" i="13" s="1"/>
  <c r="Q10" i="13"/>
  <c r="AC10" i="13" s="1"/>
  <c r="R10" i="13"/>
  <c r="AD10" i="13" s="1"/>
  <c r="S10" i="13"/>
  <c r="AE10" i="13" s="1"/>
  <c r="T10" i="13"/>
  <c r="AF10" i="13" s="1"/>
  <c r="J10" i="13"/>
  <c r="V10" i="13" s="1"/>
  <c r="J6" i="13"/>
  <c r="V6" i="13" s="1"/>
  <c r="K6" i="13"/>
  <c r="W6" i="13" s="1"/>
  <c r="L6" i="13"/>
  <c r="X6" i="13" s="1"/>
  <c r="M6" i="13"/>
  <c r="Y6" i="13" s="1"/>
  <c r="N6" i="13"/>
  <c r="Z6" i="13" s="1"/>
  <c r="O6" i="13"/>
  <c r="AA6" i="13" s="1"/>
  <c r="P6" i="13"/>
  <c r="AB6" i="13" s="1"/>
  <c r="Q6" i="13"/>
  <c r="AC6" i="13" s="1"/>
  <c r="R6" i="13"/>
  <c r="AD6" i="13" s="1"/>
  <c r="S6" i="13"/>
  <c r="AE6" i="13" s="1"/>
  <c r="T6" i="13"/>
  <c r="AF6" i="13" s="1"/>
  <c r="J7" i="13"/>
  <c r="V7" i="13" s="1"/>
  <c r="K7" i="13"/>
  <c r="W7" i="13" s="1"/>
  <c r="L7" i="13"/>
  <c r="X7" i="13" s="1"/>
  <c r="M7" i="13"/>
  <c r="Y7" i="13" s="1"/>
  <c r="N7" i="13"/>
  <c r="Z7" i="13" s="1"/>
  <c r="O7" i="13"/>
  <c r="AA7" i="13" s="1"/>
  <c r="P7" i="13"/>
  <c r="AB7" i="13" s="1"/>
  <c r="Q7" i="13"/>
  <c r="AC7" i="13" s="1"/>
  <c r="R7" i="13"/>
  <c r="AD7" i="13" s="1"/>
  <c r="S7" i="13"/>
  <c r="AE7" i="13" s="1"/>
  <c r="T7" i="13"/>
  <c r="AF7" i="13" s="1"/>
  <c r="J8" i="13"/>
  <c r="V8" i="13" s="1"/>
  <c r="K8" i="13"/>
  <c r="W8" i="13" s="1"/>
  <c r="L8" i="13"/>
  <c r="X8" i="13" s="1"/>
  <c r="M8" i="13"/>
  <c r="Y8" i="13" s="1"/>
  <c r="N8" i="13"/>
  <c r="Z8" i="13" s="1"/>
  <c r="O8" i="13"/>
  <c r="AA8" i="13" s="1"/>
  <c r="P8" i="13"/>
  <c r="AB8" i="13" s="1"/>
  <c r="Q8" i="13"/>
  <c r="AC8" i="13" s="1"/>
  <c r="R8" i="13"/>
  <c r="AD8" i="13" s="1"/>
  <c r="S8" i="13"/>
  <c r="AE8" i="13" s="1"/>
  <c r="T8" i="13"/>
  <c r="AF8" i="13" s="1"/>
  <c r="J9" i="13"/>
  <c r="V9" i="13" s="1"/>
  <c r="K9" i="13"/>
  <c r="W9" i="13" s="1"/>
  <c r="L9" i="13"/>
  <c r="X9" i="13" s="1"/>
  <c r="M9" i="13"/>
  <c r="Y9" i="13" s="1"/>
  <c r="N9" i="13"/>
  <c r="Z9" i="13" s="1"/>
  <c r="O9" i="13"/>
  <c r="AA9" i="13" s="1"/>
  <c r="P9" i="13"/>
  <c r="AB9" i="13" s="1"/>
  <c r="Q9" i="13"/>
  <c r="AC9" i="13" s="1"/>
  <c r="R9" i="13"/>
  <c r="AD9" i="13" s="1"/>
  <c r="S9" i="13"/>
  <c r="AE9" i="13" s="1"/>
  <c r="T9" i="13"/>
  <c r="AF9" i="13" s="1"/>
  <c r="K5" i="13"/>
  <c r="W5" i="13" s="1"/>
  <c r="L5" i="13"/>
  <c r="X5" i="13" s="1"/>
  <c r="M5" i="13"/>
  <c r="Y5" i="13" s="1"/>
  <c r="N5" i="13"/>
  <c r="Z5" i="13" s="1"/>
  <c r="O5" i="13"/>
  <c r="AA5" i="13" s="1"/>
  <c r="P5" i="13"/>
  <c r="AB5" i="13" s="1"/>
  <c r="Q5" i="13"/>
  <c r="AC5" i="13" s="1"/>
  <c r="R5" i="13"/>
  <c r="AD5" i="13" s="1"/>
  <c r="S5" i="13"/>
  <c r="AE5" i="13" s="1"/>
  <c r="T5" i="13"/>
  <c r="AF5" i="13" s="1"/>
  <c r="J5" i="13"/>
  <c r="V5" i="13" s="1"/>
  <c r="BA8" i="5"/>
  <c r="BC8" i="5" s="1"/>
  <c r="BA9" i="5"/>
  <c r="BC9" i="5" s="1"/>
  <c r="BA10" i="5"/>
  <c r="BC10" i="5" s="1"/>
  <c r="DF8" i="5" l="1"/>
  <c r="DE8" i="5"/>
  <c r="DC8" i="5"/>
  <c r="DD8" i="5"/>
  <c r="DD9" i="5"/>
  <c r="DF9" i="5"/>
  <c r="DE9" i="5"/>
  <c r="DC9" i="5"/>
  <c r="DE10" i="5"/>
  <c r="DD10" i="5"/>
  <c r="DF10" i="5"/>
  <c r="DC10" i="5"/>
  <c r="CK8" i="5" a="1"/>
  <c r="CK8" i="5" s="1"/>
  <c r="BZ8" i="5"/>
  <c r="CB8" i="5"/>
  <c r="CD8" i="5"/>
  <c r="CC8" i="5"/>
  <c r="BY8" i="5"/>
  <c r="CA8" i="5"/>
  <c r="BI8" i="5"/>
  <c r="BP8" i="5" s="1"/>
  <c r="BM8" i="5"/>
  <c r="BN8" i="5"/>
  <c r="BE8" i="5"/>
  <c r="BG8" i="5"/>
  <c r="BJ8" i="5"/>
  <c r="BQ8" i="5" s="1"/>
  <c r="BK8" i="5"/>
  <c r="BL8" i="5"/>
  <c r="BT8" i="5" s="1"/>
  <c r="BF8" i="5"/>
  <c r="BO8" i="5" s="1"/>
  <c r="BH8" i="5"/>
  <c r="CJ10" i="5"/>
  <c r="CJ9" i="5"/>
  <c r="CI10" i="5"/>
  <c r="CG10" i="5"/>
  <c r="CH10" i="5"/>
  <c r="CF10" i="5"/>
  <c r="CI9" i="5"/>
  <c r="CH9" i="5"/>
  <c r="CG9" i="5"/>
  <c r="CF9" i="5"/>
  <c r="BV9" i="5"/>
  <c r="BW9" i="5"/>
  <c r="BV10" i="5"/>
  <c r="BW10" i="5"/>
  <c r="BF10" i="5"/>
  <c r="BO10" i="5" s="1"/>
  <c r="BK9" i="5"/>
  <c r="BX10" i="5"/>
  <c r="BI10" i="5"/>
  <c r="BZ9" i="5"/>
  <c r="CB10" i="5"/>
  <c r="CD9" i="5"/>
  <c r="BX9" i="5"/>
  <c r="BM9" i="5"/>
  <c r="BI9" i="5"/>
  <c r="BG9" i="5"/>
  <c r="BE9" i="5"/>
  <c r="BM10" i="5"/>
  <c r="BH10" i="5"/>
  <c r="BL10" i="5"/>
  <c r="BG10" i="5"/>
  <c r="CB9" i="5"/>
  <c r="BK10" i="5"/>
  <c r="BE10" i="5"/>
  <c r="AY10" i="5"/>
  <c r="AY8" i="5"/>
  <c r="CA9" i="5"/>
  <c r="CE9" i="5"/>
  <c r="BY9" i="5"/>
  <c r="CC9" i="5"/>
  <c r="AY9" i="5"/>
  <c r="BH9" i="5"/>
  <c r="BL9" i="5"/>
  <c r="BT9" i="5" s="1"/>
  <c r="BF9" i="5"/>
  <c r="BO9" i="5" s="1"/>
  <c r="BJ9" i="5"/>
  <c r="BQ9" i="5" s="1"/>
  <c r="BN9" i="5"/>
  <c r="BY10" i="5"/>
  <c r="CE10" i="5"/>
  <c r="CA10" i="5"/>
  <c r="CD10" i="5"/>
  <c r="BZ10" i="5"/>
  <c r="CC10" i="5"/>
  <c r="BN10" i="5"/>
  <c r="BJ10" i="5"/>
  <c r="BQ10" i="5" s="1"/>
  <c r="BS8" i="5" l="1"/>
  <c r="BR8" i="5" s="1"/>
  <c r="BP10" i="5"/>
  <c r="BS10" i="5" s="1"/>
  <c r="BR10" i="5" s="1"/>
  <c r="BT10" i="5" s="1"/>
  <c r="BP9" i="5"/>
  <c r="BS9" i="5" s="1"/>
  <c r="BR9" i="5" s="1"/>
  <c r="AZ7" i="5" l="1"/>
  <c r="CL7" i="5" s="1" a="1"/>
  <c r="CL7" i="5" s="1"/>
  <c r="BA7" i="5"/>
  <c r="BA11" i="5"/>
  <c r="BC11" i="5" s="1"/>
  <c r="BA12" i="5"/>
  <c r="BC12" i="5" s="1"/>
  <c r="BA13" i="5"/>
  <c r="BC13" i="5" s="1"/>
  <c r="BA14" i="5"/>
  <c r="BC14" i="5" s="1"/>
  <c r="BA15" i="5"/>
  <c r="BC15" i="5" s="1"/>
  <c r="BA17" i="5"/>
  <c r="BC17" i="5" s="1"/>
  <c r="BA18" i="5"/>
  <c r="BC18" i="5" s="1"/>
  <c r="BA19" i="5"/>
  <c r="BC19" i="5" s="1"/>
  <c r="BA20" i="5"/>
  <c r="BC20" i="5" s="1"/>
  <c r="BA21" i="5"/>
  <c r="BC21" i="5" s="1"/>
  <c r="BA22" i="5"/>
  <c r="BC22" i="5" s="1"/>
  <c r="BA23" i="5"/>
  <c r="BC23" i="5" s="1"/>
  <c r="BA24" i="5"/>
  <c r="BC24" i="5" s="1"/>
  <c r="BA25" i="5"/>
  <c r="BC25" i="5" s="1"/>
  <c r="BA26" i="5"/>
  <c r="BC26" i="5" s="1"/>
  <c r="BA27" i="5"/>
  <c r="BC27" i="5" s="1"/>
  <c r="BA28" i="5"/>
  <c r="BC28" i="5" s="1"/>
  <c r="BA29" i="5"/>
  <c r="BC29" i="5" s="1"/>
  <c r="BA30" i="5"/>
  <c r="BC30" i="5" s="1"/>
  <c r="BA31" i="5"/>
  <c r="BC31" i="5" s="1"/>
  <c r="BA32" i="5"/>
  <c r="BC32" i="5" s="1"/>
  <c r="BA33" i="5"/>
  <c r="BC33" i="5" s="1"/>
  <c r="BA34" i="5"/>
  <c r="BA35" i="5"/>
  <c r="BA36" i="5"/>
  <c r="BA37" i="5"/>
  <c r="BA38" i="5"/>
  <c r="BA39" i="5"/>
  <c r="BA40" i="5"/>
  <c r="BA41" i="5"/>
  <c r="BA42" i="5"/>
  <c r="BA43" i="5"/>
  <c r="BA44" i="5"/>
  <c r="BA45" i="5"/>
  <c r="BA46" i="5"/>
  <c r="BA47" i="5"/>
  <c r="BA48" i="5"/>
  <c r="BA49" i="5"/>
  <c r="BA50" i="5"/>
  <c r="BA51" i="5"/>
  <c r="BA52" i="5"/>
  <c r="BA53" i="5"/>
  <c r="BA54" i="5"/>
  <c r="BA55" i="5"/>
  <c r="BA56" i="5"/>
  <c r="BA57" i="5"/>
  <c r="BA58" i="5"/>
  <c r="BA59" i="5"/>
  <c r="BA60" i="5"/>
  <c r="BA61" i="5"/>
  <c r="BA62" i="5"/>
  <c r="BA63" i="5"/>
  <c r="BA64" i="5"/>
  <c r="BA65" i="5"/>
  <c r="BA66" i="5"/>
  <c r="BA67" i="5"/>
  <c r="BA68" i="5"/>
  <c r="BA69" i="5"/>
  <c r="BA70" i="5"/>
  <c r="BA71" i="5"/>
  <c r="BA72" i="5"/>
  <c r="BA73" i="5"/>
  <c r="BA74" i="5"/>
  <c r="BA75" i="5"/>
  <c r="BA76" i="5"/>
  <c r="BA77" i="5"/>
  <c r="BA78" i="5"/>
  <c r="BA79" i="5"/>
  <c r="BA80" i="5"/>
  <c r="BA81" i="5"/>
  <c r="BA82" i="5"/>
  <c r="BA83" i="5"/>
  <c r="BA84" i="5"/>
  <c r="BA85" i="5"/>
  <c r="BA86" i="5"/>
  <c r="BA87" i="5"/>
  <c r="BA88" i="5"/>
  <c r="BA89" i="5"/>
  <c r="BA90" i="5"/>
  <c r="BA91" i="5"/>
  <c r="BA92" i="5"/>
  <c r="BA93" i="5"/>
  <c r="BA94" i="5"/>
  <c r="BA95" i="5"/>
  <c r="BA96" i="5"/>
  <c r="BA97" i="5"/>
  <c r="BA98" i="5"/>
  <c r="BA99" i="5"/>
  <c r="BA100" i="5"/>
  <c r="BA101" i="5"/>
  <c r="BA102" i="5"/>
  <c r="BA103" i="5"/>
  <c r="BA104" i="5"/>
  <c r="BA105" i="5"/>
  <c r="BA106" i="5"/>
  <c r="BA107" i="5"/>
  <c r="BA108" i="5"/>
  <c r="BA109" i="5"/>
  <c r="BA110" i="5"/>
  <c r="BA111" i="5"/>
  <c r="BA112" i="5"/>
  <c r="BA113" i="5"/>
  <c r="BA114" i="5"/>
  <c r="BA115" i="5"/>
  <c r="BA116" i="5"/>
  <c r="BA117" i="5"/>
  <c r="BA118" i="5"/>
  <c r="BA119" i="5"/>
  <c r="BA120" i="5"/>
  <c r="BA121" i="5"/>
  <c r="BA122" i="5"/>
  <c r="BA123" i="5"/>
  <c r="BA124" i="5"/>
  <c r="BA125" i="5"/>
  <c r="BA126" i="5"/>
  <c r="BA127" i="5"/>
  <c r="BA128" i="5"/>
  <c r="BA129" i="5"/>
  <c r="BA130" i="5"/>
  <c r="BA131" i="5"/>
  <c r="BA132" i="5"/>
  <c r="BA133" i="5"/>
  <c r="BA134" i="5"/>
  <c r="BA135" i="5"/>
  <c r="BA136" i="5"/>
  <c r="BA137" i="5"/>
  <c r="BA138" i="5"/>
  <c r="BA139" i="5"/>
  <c r="BA140" i="5"/>
  <c r="BA141" i="5"/>
  <c r="BA142" i="5"/>
  <c r="BA143" i="5"/>
  <c r="BA144" i="5"/>
  <c r="BA145" i="5"/>
  <c r="BA146" i="5"/>
  <c r="BA147" i="5"/>
  <c r="BA148" i="5"/>
  <c r="BA149" i="5"/>
  <c r="BA150" i="5"/>
  <c r="BA151" i="5"/>
  <c r="BA152" i="5"/>
  <c r="BA153" i="5"/>
  <c r="BA154" i="5"/>
  <c r="BA155" i="5"/>
  <c r="BA156" i="5"/>
  <c r="BA157" i="5"/>
  <c r="BA158" i="5"/>
  <c r="BA159" i="5"/>
  <c r="BA160" i="5"/>
  <c r="BA161" i="5"/>
  <c r="BA162" i="5"/>
  <c r="BA163" i="5"/>
  <c r="BA164" i="5"/>
  <c r="BA165" i="5"/>
  <c r="BA166" i="5"/>
  <c r="BA167" i="5"/>
  <c r="BA168" i="5"/>
  <c r="BA169" i="5"/>
  <c r="BA170" i="5"/>
  <c r="BA171" i="5"/>
  <c r="BA172" i="5"/>
  <c r="BA173" i="5"/>
  <c r="BA174" i="5"/>
  <c r="BA175" i="5"/>
  <c r="BA176" i="5"/>
  <c r="BA177" i="5"/>
  <c r="BA178" i="5"/>
  <c r="BA179" i="5"/>
  <c r="BA180" i="5"/>
  <c r="BA181" i="5"/>
  <c r="BA182" i="5"/>
  <c r="BA183" i="5"/>
  <c r="BA184" i="5"/>
  <c r="BA185" i="5"/>
  <c r="BA186" i="5"/>
  <c r="BA187" i="5"/>
  <c r="BA188" i="5"/>
  <c r="BA189" i="5"/>
  <c r="BA190" i="5"/>
  <c r="BA191" i="5"/>
  <c r="BA192" i="5"/>
  <c r="BA193" i="5"/>
  <c r="BA194" i="5"/>
  <c r="BA195" i="5"/>
  <c r="BA196" i="5"/>
  <c r="BA197" i="5"/>
  <c r="BA198" i="5"/>
  <c r="BA199" i="5"/>
  <c r="BA200" i="5"/>
  <c r="BA201" i="5"/>
  <c r="BA202" i="5"/>
  <c r="BA203" i="5"/>
  <c r="BA204" i="5"/>
  <c r="BA205" i="5"/>
  <c r="BA206" i="5"/>
  <c r="BA207" i="5"/>
  <c r="BA208" i="5"/>
  <c r="BA209" i="5"/>
  <c r="BA210" i="5"/>
  <c r="BA211" i="5"/>
  <c r="BA212" i="5"/>
  <c r="BA213" i="5"/>
  <c r="BA214" i="5"/>
  <c r="BA215" i="5"/>
  <c r="BA216" i="5"/>
  <c r="BA217" i="5"/>
  <c r="BA218" i="5"/>
  <c r="BA219" i="5"/>
  <c r="BA220" i="5"/>
  <c r="BA221" i="5"/>
  <c r="BA222" i="5"/>
  <c r="BA223" i="5"/>
  <c r="BA224" i="5"/>
  <c r="BA225" i="5"/>
  <c r="BA226" i="5"/>
  <c r="BA227" i="5"/>
  <c r="BA228" i="5"/>
  <c r="BA229" i="5"/>
  <c r="BA230" i="5"/>
  <c r="BA231" i="5"/>
  <c r="BA232" i="5"/>
  <c r="BA233" i="5"/>
  <c r="BA234" i="5"/>
  <c r="BA235" i="5"/>
  <c r="BA236" i="5"/>
  <c r="BA237" i="5"/>
  <c r="BA238" i="5"/>
  <c r="BA239" i="5"/>
  <c r="BA240" i="5"/>
  <c r="BA241" i="5"/>
  <c r="BA242" i="5"/>
  <c r="BA243" i="5"/>
  <c r="BA244" i="5"/>
  <c r="BA245" i="5"/>
  <c r="BA246" i="5"/>
  <c r="BA247" i="5"/>
  <c r="BA248" i="5"/>
  <c r="BA249" i="5"/>
  <c r="BA250" i="5"/>
  <c r="BA251" i="5"/>
  <c r="BA252" i="5"/>
  <c r="BA253" i="5"/>
  <c r="BA254" i="5"/>
  <c r="BA255" i="5"/>
  <c r="BA256" i="5"/>
  <c r="BA257" i="5"/>
  <c r="BA258" i="5"/>
  <c r="BA259" i="5"/>
  <c r="BA260" i="5"/>
  <c r="BA261" i="5"/>
  <c r="BA262" i="5"/>
  <c r="BA263" i="5"/>
  <c r="BA264" i="5"/>
  <c r="BA265" i="5"/>
  <c r="BA266" i="5"/>
  <c r="BA267" i="5"/>
  <c r="BA268" i="5"/>
  <c r="BA269" i="5"/>
  <c r="BA270" i="5"/>
  <c r="BA271" i="5"/>
  <c r="BA272" i="5"/>
  <c r="BA273" i="5"/>
  <c r="BA274" i="5"/>
  <c r="BA275" i="5"/>
  <c r="BA276" i="5"/>
  <c r="BA277" i="5"/>
  <c r="BA278" i="5"/>
  <c r="BA279" i="5"/>
  <c r="BA280" i="5"/>
  <c r="BA281" i="5"/>
  <c r="BA282" i="5"/>
  <c r="BA283" i="5"/>
  <c r="BA284" i="5"/>
  <c r="BA285" i="5"/>
  <c r="BA286" i="5"/>
  <c r="BA287" i="5"/>
  <c r="BA288" i="5"/>
  <c r="BA289" i="5"/>
  <c r="BA290" i="5"/>
  <c r="BA291" i="5"/>
  <c r="BA292" i="5"/>
  <c r="BA293" i="5"/>
  <c r="BA294" i="5"/>
  <c r="BA295" i="5"/>
  <c r="BA296" i="5"/>
  <c r="BA297" i="5"/>
  <c r="BA298" i="5"/>
  <c r="BA299" i="5"/>
  <c r="BA300" i="5"/>
  <c r="BA301" i="5"/>
  <c r="BA302" i="5"/>
  <c r="BA303" i="5"/>
  <c r="BA304" i="5"/>
  <c r="BA305" i="5"/>
  <c r="BA306" i="5"/>
  <c r="BA307" i="5"/>
  <c r="BA308" i="5"/>
  <c r="BA309" i="5"/>
  <c r="BA310" i="5"/>
  <c r="BA311" i="5"/>
  <c r="BA312" i="5"/>
  <c r="BA313" i="5"/>
  <c r="BA314" i="5"/>
  <c r="BA315" i="5"/>
  <c r="BA316" i="5"/>
  <c r="BA317" i="5"/>
  <c r="BA318" i="5"/>
  <c r="BA319" i="5"/>
  <c r="BA320" i="5"/>
  <c r="BA321" i="5"/>
  <c r="BA322" i="5"/>
  <c r="BA323" i="5"/>
  <c r="BA324" i="5"/>
  <c r="BA325" i="5"/>
  <c r="BA326" i="5"/>
  <c r="BA327" i="5"/>
  <c r="BA328" i="5"/>
  <c r="BA329" i="5"/>
  <c r="BA330" i="5"/>
  <c r="BA331" i="5"/>
  <c r="BA332" i="5"/>
  <c r="BA333" i="5"/>
  <c r="BA334" i="5"/>
  <c r="BA335" i="5"/>
  <c r="BA336" i="5"/>
  <c r="BA337" i="5"/>
  <c r="BA338" i="5"/>
  <c r="BA339" i="5"/>
  <c r="BA340" i="5"/>
  <c r="BA341" i="5"/>
  <c r="BA342" i="5"/>
  <c r="BA343" i="5"/>
  <c r="BA344" i="5"/>
  <c r="BA345" i="5"/>
  <c r="BA346" i="5"/>
  <c r="BA347" i="5"/>
  <c r="BA348" i="5"/>
  <c r="BA349" i="5"/>
  <c r="BA350" i="5"/>
  <c r="BA351" i="5"/>
  <c r="BA352" i="5"/>
  <c r="BA353" i="5"/>
  <c r="BA354" i="5"/>
  <c r="BA355" i="5"/>
  <c r="BA356" i="5"/>
  <c r="BA357" i="5"/>
  <c r="BA358" i="5"/>
  <c r="BA359" i="5"/>
  <c r="BA360" i="5"/>
  <c r="BA361" i="5"/>
  <c r="BA362" i="5"/>
  <c r="BA363" i="5"/>
  <c r="BA364" i="5"/>
  <c r="BA365" i="5"/>
  <c r="BA366" i="5"/>
  <c r="BA367" i="5"/>
  <c r="BA368" i="5"/>
  <c r="BA369" i="5"/>
  <c r="BA370" i="5"/>
  <c r="BA371" i="5"/>
  <c r="BA372" i="5"/>
  <c r="BA373" i="5"/>
  <c r="BA374" i="5"/>
  <c r="BA375" i="5"/>
  <c r="BA376" i="5"/>
  <c r="BA377" i="5"/>
  <c r="BA378" i="5"/>
  <c r="BA379" i="5"/>
  <c r="BA380" i="5"/>
  <c r="BA381" i="5"/>
  <c r="BA382" i="5"/>
  <c r="BA383" i="5"/>
  <c r="BA384" i="5"/>
  <c r="BA385" i="5"/>
  <c r="BA386" i="5"/>
  <c r="BA387" i="5"/>
  <c r="BA388" i="5"/>
  <c r="BA389" i="5"/>
  <c r="BA390" i="5"/>
  <c r="BA391" i="5"/>
  <c r="BA392" i="5"/>
  <c r="BA393" i="5"/>
  <c r="BA394" i="5"/>
  <c r="BA395" i="5"/>
  <c r="BA396" i="5"/>
  <c r="BA397" i="5"/>
  <c r="BA398" i="5"/>
  <c r="BA399" i="5"/>
  <c r="BA400" i="5"/>
  <c r="BA401" i="5"/>
  <c r="BA402" i="5"/>
  <c r="BA403" i="5"/>
  <c r="BA404" i="5"/>
  <c r="BA405" i="5"/>
  <c r="BA406" i="5"/>
  <c r="BA407" i="5"/>
  <c r="BA408" i="5"/>
  <c r="BA409" i="5"/>
  <c r="BA410" i="5"/>
  <c r="BA411" i="5"/>
  <c r="BA412" i="5"/>
  <c r="BA413" i="5"/>
  <c r="BA414" i="5"/>
  <c r="BA415" i="5"/>
  <c r="BA416" i="5"/>
  <c r="BA417" i="5"/>
  <c r="BA418" i="5"/>
  <c r="BA419" i="5"/>
  <c r="BA420" i="5"/>
  <c r="BA421" i="5"/>
  <c r="BA422" i="5"/>
  <c r="BA423" i="5"/>
  <c r="BA424" i="5"/>
  <c r="BA425" i="5"/>
  <c r="BA426" i="5"/>
  <c r="BA427" i="5"/>
  <c r="BA428" i="5"/>
  <c r="BA429" i="5"/>
  <c r="BA430" i="5"/>
  <c r="BA431" i="5"/>
  <c r="BA432" i="5"/>
  <c r="BA433" i="5"/>
  <c r="BA434" i="5"/>
  <c r="BA435" i="5"/>
  <c r="BA436" i="5"/>
  <c r="BA437" i="5"/>
  <c r="BA438" i="5"/>
  <c r="BA439" i="5"/>
  <c r="BA440" i="5"/>
  <c r="BA441" i="5"/>
  <c r="BA442" i="5"/>
  <c r="BA443" i="5"/>
  <c r="BA444" i="5"/>
  <c r="BA445" i="5"/>
  <c r="BA446" i="5"/>
  <c r="BA447" i="5"/>
  <c r="BA448" i="5"/>
  <c r="BA449" i="5"/>
  <c r="BA450" i="5"/>
  <c r="BA451" i="5"/>
  <c r="BA453" i="5"/>
  <c r="BA454" i="5"/>
  <c r="BA455" i="5"/>
  <c r="BA456" i="5"/>
  <c r="BA457" i="5"/>
  <c r="BA458" i="5"/>
  <c r="BA459" i="5"/>
  <c r="BA460" i="5"/>
  <c r="BA461" i="5"/>
  <c r="BA462" i="5"/>
  <c r="BA463" i="5"/>
  <c r="BA464" i="5"/>
  <c r="BA465" i="5"/>
  <c r="BA466" i="5"/>
  <c r="BA467" i="5"/>
  <c r="BA468" i="5"/>
  <c r="BA469" i="5"/>
  <c r="BA470" i="5"/>
  <c r="BA471" i="5"/>
  <c r="BA472" i="5"/>
  <c r="BA473" i="5"/>
  <c r="BA474" i="5"/>
  <c r="BA475" i="5"/>
  <c r="BA476" i="5"/>
  <c r="BA477" i="5"/>
  <c r="BA478" i="5"/>
  <c r="BA479" i="5"/>
  <c r="BA480" i="5"/>
  <c r="BA481" i="5"/>
  <c r="BA482" i="5"/>
  <c r="BA483" i="5"/>
  <c r="BA484" i="5"/>
  <c r="BA485" i="5"/>
  <c r="BA486" i="5"/>
  <c r="BA487" i="5"/>
  <c r="BA488" i="5"/>
  <c r="BA489" i="5"/>
  <c r="BA490" i="5"/>
  <c r="BA491" i="5"/>
  <c r="BA492" i="5"/>
  <c r="BA493" i="5"/>
  <c r="BA494" i="5"/>
  <c r="BA495" i="5"/>
  <c r="BA496" i="5"/>
  <c r="BA497" i="5"/>
  <c r="BA498" i="5"/>
  <c r="BA499" i="5"/>
  <c r="BA500" i="5"/>
  <c r="BA501" i="5"/>
  <c r="BA502" i="5"/>
  <c r="BA503" i="5"/>
  <c r="BA504" i="5"/>
  <c r="BA505" i="5"/>
  <c r="CK7" i="5" l="1" a="1"/>
  <c r="CK7" i="5" s="1"/>
  <c r="CR7" i="5"/>
  <c r="DD21" i="5"/>
  <c r="DF21" i="5"/>
  <c r="DC21" i="5"/>
  <c r="DE21" i="5"/>
  <c r="DF32" i="5"/>
  <c r="DE32" i="5"/>
  <c r="DD32" i="5"/>
  <c r="DC32" i="5"/>
  <c r="DF19" i="5"/>
  <c r="DE19" i="5"/>
  <c r="DC19" i="5"/>
  <c r="DD19" i="5"/>
  <c r="DC30" i="5"/>
  <c r="DF30" i="5"/>
  <c r="DE30" i="5"/>
  <c r="DD30" i="5"/>
  <c r="DF29" i="5"/>
  <c r="DD29" i="5"/>
  <c r="DE29" i="5"/>
  <c r="DC29" i="5"/>
  <c r="DD28" i="5"/>
  <c r="DC28" i="5"/>
  <c r="DF28" i="5"/>
  <c r="DE28" i="5"/>
  <c r="DF14" i="5"/>
  <c r="DC14" i="5"/>
  <c r="DE14" i="5"/>
  <c r="DD14" i="5"/>
  <c r="DF26" i="5"/>
  <c r="DC26" i="5"/>
  <c r="DD26" i="5"/>
  <c r="DE26" i="5"/>
  <c r="DD33" i="5"/>
  <c r="DF33" i="5"/>
  <c r="DC33" i="5"/>
  <c r="DE33" i="5"/>
  <c r="DF18" i="5"/>
  <c r="DC18" i="5"/>
  <c r="DE18" i="5"/>
  <c r="DD18" i="5"/>
  <c r="DD15" i="5"/>
  <c r="DE15" i="5"/>
  <c r="DF15" i="5"/>
  <c r="DC15" i="5"/>
  <c r="DD27" i="5"/>
  <c r="DF27" i="5"/>
  <c r="DE27" i="5"/>
  <c r="DC27" i="5"/>
  <c r="DD25" i="5"/>
  <c r="DC25" i="5"/>
  <c r="DF25" i="5"/>
  <c r="DE25" i="5"/>
  <c r="DE24" i="5"/>
  <c r="DD24" i="5"/>
  <c r="DC24" i="5"/>
  <c r="DF24" i="5"/>
  <c r="DF20" i="5"/>
  <c r="DE20" i="5"/>
  <c r="DD20" i="5"/>
  <c r="DC20" i="5"/>
  <c r="DD31" i="5"/>
  <c r="DC31" i="5"/>
  <c r="DF31" i="5"/>
  <c r="DE31" i="5"/>
  <c r="DF17" i="5"/>
  <c r="DE17" i="5"/>
  <c r="DD17" i="5"/>
  <c r="DC17" i="5"/>
  <c r="DE13" i="5"/>
  <c r="DD13" i="5"/>
  <c r="DC13" i="5"/>
  <c r="DF13" i="5"/>
  <c r="DC12" i="5"/>
  <c r="DD12" i="5"/>
  <c r="DF12" i="5"/>
  <c r="DE12" i="5"/>
  <c r="DD11" i="5"/>
  <c r="DC11" i="5"/>
  <c r="DF11" i="5"/>
  <c r="DE11" i="5"/>
  <c r="DF23" i="5"/>
  <c r="DE23" i="5"/>
  <c r="DD23" i="5"/>
  <c r="DC23" i="5"/>
  <c r="DF22" i="5"/>
  <c r="DD22" i="5"/>
  <c r="DC22" i="5"/>
  <c r="DE22" i="5"/>
  <c r="BC7" i="5"/>
  <c r="CD7" i="5"/>
  <c r="CF7" i="5"/>
  <c r="BU7" i="5"/>
  <c r="BV7" i="5"/>
  <c r="CI7" i="5"/>
  <c r="CJ7" i="5"/>
  <c r="CB7" i="5"/>
  <c r="CE7" i="5"/>
  <c r="CG7" i="5"/>
  <c r="CH7" i="5"/>
  <c r="BW7" i="5"/>
  <c r="BX7" i="5"/>
  <c r="BY7" i="5"/>
  <c r="BZ7" i="5"/>
  <c r="CA7" i="5"/>
  <c r="CC7" i="5"/>
  <c r="BN7" i="5"/>
  <c r="BG7" i="5"/>
  <c r="BH7" i="5"/>
  <c r="BI7" i="5"/>
  <c r="BJ7" i="5"/>
  <c r="BQ7" i="5" s="1"/>
  <c r="BK7" i="5"/>
  <c r="BM7" i="5"/>
  <c r="BE7" i="5"/>
  <c r="BF7" i="5"/>
  <c r="BO7" i="5" s="1"/>
  <c r="BL7" i="5"/>
  <c r="CJ505" i="5"/>
  <c r="CJ503" i="5"/>
  <c r="CJ501" i="5"/>
  <c r="CJ499" i="5"/>
  <c r="CJ497" i="5"/>
  <c r="CJ495" i="5"/>
  <c r="CJ493" i="5"/>
  <c r="CJ491" i="5"/>
  <c r="CJ489" i="5"/>
  <c r="CJ487" i="5"/>
  <c r="CJ485" i="5"/>
  <c r="CJ483" i="5"/>
  <c r="CJ481" i="5"/>
  <c r="CJ479" i="5"/>
  <c r="CJ477" i="5"/>
  <c r="CJ475" i="5"/>
  <c r="CJ473" i="5"/>
  <c r="CJ471" i="5"/>
  <c r="CJ469" i="5"/>
  <c r="CJ467" i="5"/>
  <c r="CJ465" i="5"/>
  <c r="CJ463" i="5"/>
  <c r="CJ461" i="5"/>
  <c r="CJ459" i="5"/>
  <c r="CJ457" i="5"/>
  <c r="CJ455" i="5"/>
  <c r="CJ453" i="5"/>
  <c r="CJ450" i="5"/>
  <c r="CJ448" i="5"/>
  <c r="CJ446" i="5"/>
  <c r="CJ444" i="5"/>
  <c r="CJ442" i="5"/>
  <c r="CJ440" i="5"/>
  <c r="CJ438" i="5"/>
  <c r="CJ436" i="5"/>
  <c r="CJ434" i="5"/>
  <c r="CJ432" i="5"/>
  <c r="CJ430" i="5"/>
  <c r="CJ428" i="5"/>
  <c r="CJ426" i="5"/>
  <c r="CJ424" i="5"/>
  <c r="CJ422" i="5"/>
  <c r="CJ420" i="5"/>
  <c r="CJ418" i="5"/>
  <c r="CJ416" i="5"/>
  <c r="CJ414" i="5"/>
  <c r="CJ412" i="5"/>
  <c r="CJ410" i="5"/>
  <c r="CJ408" i="5"/>
  <c r="CJ406" i="5"/>
  <c r="CJ404" i="5"/>
  <c r="CJ402" i="5"/>
  <c r="CJ400" i="5"/>
  <c r="CJ398" i="5"/>
  <c r="CJ396" i="5"/>
  <c r="CJ394" i="5"/>
  <c r="CJ392" i="5"/>
  <c r="CJ390" i="5"/>
  <c r="CJ388" i="5"/>
  <c r="CJ386" i="5"/>
  <c r="CJ384" i="5"/>
  <c r="CJ382" i="5"/>
  <c r="CJ380" i="5"/>
  <c r="CJ378" i="5"/>
  <c r="CJ376" i="5"/>
  <c r="CJ374" i="5"/>
  <c r="CJ372" i="5"/>
  <c r="CJ370" i="5"/>
  <c r="CJ368" i="5"/>
  <c r="CJ366" i="5"/>
  <c r="CJ364" i="5"/>
  <c r="CJ362" i="5"/>
  <c r="CJ360" i="5"/>
  <c r="CJ358" i="5"/>
  <c r="CJ356" i="5"/>
  <c r="CJ354" i="5"/>
  <c r="CJ352" i="5"/>
  <c r="CJ350" i="5"/>
  <c r="CJ348" i="5"/>
  <c r="CJ346" i="5"/>
  <c r="CJ344" i="5"/>
  <c r="CJ342" i="5"/>
  <c r="CJ340" i="5"/>
  <c r="CJ338" i="5"/>
  <c r="CJ336" i="5"/>
  <c r="CJ334" i="5"/>
  <c r="CJ332" i="5"/>
  <c r="CJ330" i="5"/>
  <c r="CJ328" i="5"/>
  <c r="CJ326" i="5"/>
  <c r="CJ324" i="5"/>
  <c r="CJ322" i="5"/>
  <c r="CJ320" i="5"/>
  <c r="CJ318" i="5"/>
  <c r="CJ316" i="5"/>
  <c r="CJ314" i="5"/>
  <c r="CJ312" i="5"/>
  <c r="CJ310" i="5"/>
  <c r="CJ308" i="5"/>
  <c r="CJ306" i="5"/>
  <c r="CJ304" i="5"/>
  <c r="CJ302" i="5"/>
  <c r="CJ300" i="5"/>
  <c r="CJ298" i="5"/>
  <c r="CJ296" i="5"/>
  <c r="CJ294" i="5"/>
  <c r="CJ292" i="5"/>
  <c r="CJ290" i="5"/>
  <c r="CJ288" i="5"/>
  <c r="CJ286" i="5"/>
  <c r="CJ284" i="5"/>
  <c r="CJ282" i="5"/>
  <c r="CJ280" i="5"/>
  <c r="CJ278" i="5"/>
  <c r="CJ276" i="5"/>
  <c r="CJ274" i="5"/>
  <c r="CJ272" i="5"/>
  <c r="CJ270" i="5"/>
  <c r="CJ268" i="5"/>
  <c r="CJ266" i="5"/>
  <c r="CJ264" i="5"/>
  <c r="CJ262" i="5"/>
  <c r="CJ260" i="5"/>
  <c r="CJ258" i="5"/>
  <c r="CJ256" i="5"/>
  <c r="CJ254" i="5"/>
  <c r="CJ252" i="5"/>
  <c r="CJ250" i="5"/>
  <c r="CJ248" i="5"/>
  <c r="CJ246" i="5"/>
  <c r="CJ244" i="5"/>
  <c r="CJ242" i="5"/>
  <c r="CJ240" i="5"/>
  <c r="CJ238" i="5"/>
  <c r="CJ236" i="5"/>
  <c r="CJ234" i="5"/>
  <c r="CJ232" i="5"/>
  <c r="CJ230" i="5"/>
  <c r="CJ228" i="5"/>
  <c r="CJ226" i="5"/>
  <c r="CJ224" i="5"/>
  <c r="CJ222" i="5"/>
  <c r="CJ220" i="5"/>
  <c r="CJ218" i="5"/>
  <c r="CJ216" i="5"/>
  <c r="CJ214" i="5"/>
  <c r="CJ212" i="5"/>
  <c r="CJ210" i="5"/>
  <c r="CJ208" i="5"/>
  <c r="CJ206" i="5"/>
  <c r="CJ204" i="5"/>
  <c r="CJ202" i="5"/>
  <c r="CJ200" i="5"/>
  <c r="CJ198" i="5"/>
  <c r="CJ196" i="5"/>
  <c r="CJ194" i="5"/>
  <c r="CJ192" i="5"/>
  <c r="CJ190" i="5"/>
  <c r="CJ188" i="5"/>
  <c r="CJ186" i="5"/>
  <c r="CJ184" i="5"/>
  <c r="CJ182" i="5"/>
  <c r="CJ180" i="5"/>
  <c r="CJ178" i="5"/>
  <c r="CJ176" i="5"/>
  <c r="CJ174" i="5"/>
  <c r="CJ172" i="5"/>
  <c r="CJ170" i="5"/>
  <c r="CJ168" i="5"/>
  <c r="CJ166" i="5"/>
  <c r="CJ164" i="5"/>
  <c r="CJ162" i="5"/>
  <c r="CJ160" i="5"/>
  <c r="CJ158" i="5"/>
  <c r="CJ156" i="5"/>
  <c r="CJ154" i="5"/>
  <c r="CJ152" i="5"/>
  <c r="CJ150" i="5"/>
  <c r="CJ148" i="5"/>
  <c r="CJ146" i="5"/>
  <c r="CJ144" i="5"/>
  <c r="CJ142" i="5"/>
  <c r="CJ140" i="5"/>
  <c r="CJ138" i="5"/>
  <c r="CJ136" i="5"/>
  <c r="CJ134" i="5"/>
  <c r="CJ132" i="5"/>
  <c r="CJ130" i="5"/>
  <c r="CJ128" i="5"/>
  <c r="CJ126" i="5"/>
  <c r="CJ124" i="5"/>
  <c r="CJ122" i="5"/>
  <c r="CJ120" i="5"/>
  <c r="CJ118" i="5"/>
  <c r="CJ116" i="5"/>
  <c r="CJ114" i="5"/>
  <c r="CJ112" i="5"/>
  <c r="CJ110" i="5"/>
  <c r="CJ108" i="5"/>
  <c r="CJ106" i="5"/>
  <c r="CJ104" i="5"/>
  <c r="CJ102" i="5"/>
  <c r="CJ100" i="5"/>
  <c r="CJ98" i="5"/>
  <c r="CJ96" i="5"/>
  <c r="CJ94" i="5"/>
  <c r="CJ92" i="5"/>
  <c r="CJ90" i="5"/>
  <c r="CJ88" i="5"/>
  <c r="CJ86" i="5"/>
  <c r="CJ84" i="5"/>
  <c r="CJ82" i="5"/>
  <c r="CJ80" i="5"/>
  <c r="CJ78" i="5"/>
  <c r="CJ76" i="5"/>
  <c r="CJ74" i="5"/>
  <c r="CJ72" i="5"/>
  <c r="CJ70" i="5"/>
  <c r="CJ68" i="5"/>
  <c r="CJ66" i="5"/>
  <c r="CJ64" i="5"/>
  <c r="CJ62" i="5"/>
  <c r="CJ60" i="5"/>
  <c r="CJ58" i="5"/>
  <c r="CJ56" i="5"/>
  <c r="CJ54" i="5"/>
  <c r="CJ52" i="5"/>
  <c r="CJ50" i="5"/>
  <c r="CJ48" i="5"/>
  <c r="CJ46" i="5"/>
  <c r="CJ44" i="5"/>
  <c r="CJ42" i="5"/>
  <c r="CJ40" i="5"/>
  <c r="CJ38" i="5"/>
  <c r="CJ36" i="5"/>
  <c r="CJ34" i="5"/>
  <c r="CJ32" i="5"/>
  <c r="CJ30" i="5"/>
  <c r="CJ28" i="5"/>
  <c r="CJ26" i="5"/>
  <c r="CJ24" i="5"/>
  <c r="CJ13" i="5"/>
  <c r="CJ11" i="5"/>
  <c r="CJ504" i="5"/>
  <c r="CJ502" i="5"/>
  <c r="CJ500" i="5"/>
  <c r="CJ498" i="5"/>
  <c r="CJ496" i="5"/>
  <c r="CJ494" i="5"/>
  <c r="CJ492" i="5"/>
  <c r="CJ490" i="5"/>
  <c r="CJ488" i="5"/>
  <c r="CJ486" i="5"/>
  <c r="CJ484" i="5"/>
  <c r="CJ482" i="5"/>
  <c r="CJ480" i="5"/>
  <c r="CJ478" i="5"/>
  <c r="CJ476" i="5"/>
  <c r="CJ474" i="5"/>
  <c r="CJ472" i="5"/>
  <c r="CJ470" i="5"/>
  <c r="CJ468" i="5"/>
  <c r="CJ466" i="5"/>
  <c r="CJ464" i="5"/>
  <c r="CJ462" i="5"/>
  <c r="CJ460" i="5"/>
  <c r="CJ458" i="5"/>
  <c r="CJ456" i="5"/>
  <c r="CJ454" i="5"/>
  <c r="CJ451" i="5"/>
  <c r="CJ449" i="5"/>
  <c r="CJ447" i="5"/>
  <c r="CJ445" i="5"/>
  <c r="CJ443" i="5"/>
  <c r="CJ441" i="5"/>
  <c r="CJ439" i="5"/>
  <c r="CJ437" i="5"/>
  <c r="CJ435" i="5"/>
  <c r="CJ433" i="5"/>
  <c r="CJ431" i="5"/>
  <c r="CJ429" i="5"/>
  <c r="CJ427" i="5"/>
  <c r="CJ425" i="5"/>
  <c r="CJ423" i="5"/>
  <c r="CJ421" i="5"/>
  <c r="CJ419" i="5"/>
  <c r="CJ417" i="5"/>
  <c r="CJ415" i="5"/>
  <c r="CJ413" i="5"/>
  <c r="CJ411" i="5"/>
  <c r="CJ409" i="5"/>
  <c r="CJ407" i="5"/>
  <c r="CJ405" i="5"/>
  <c r="CJ403" i="5"/>
  <c r="CJ401" i="5"/>
  <c r="CJ399" i="5"/>
  <c r="CJ397" i="5"/>
  <c r="CJ395" i="5"/>
  <c r="CJ393" i="5"/>
  <c r="CJ391" i="5"/>
  <c r="CJ389" i="5"/>
  <c r="CJ387" i="5"/>
  <c r="CJ385" i="5"/>
  <c r="CJ383" i="5"/>
  <c r="CJ381" i="5"/>
  <c r="CJ379" i="5"/>
  <c r="CJ377" i="5"/>
  <c r="CJ375" i="5"/>
  <c r="CJ373" i="5"/>
  <c r="CJ371" i="5"/>
  <c r="CJ369" i="5"/>
  <c r="CJ367" i="5"/>
  <c r="CJ365" i="5"/>
  <c r="CJ363" i="5"/>
  <c r="CJ361" i="5"/>
  <c r="CJ359" i="5"/>
  <c r="CJ357" i="5"/>
  <c r="CJ355" i="5"/>
  <c r="CJ353" i="5"/>
  <c r="CJ351" i="5"/>
  <c r="CJ349" i="5"/>
  <c r="CJ347" i="5"/>
  <c r="CJ345" i="5"/>
  <c r="CJ343" i="5"/>
  <c r="CJ341" i="5"/>
  <c r="CJ339" i="5"/>
  <c r="CJ337" i="5"/>
  <c r="CJ335" i="5"/>
  <c r="CJ333" i="5"/>
  <c r="CJ331" i="5"/>
  <c r="CJ329" i="5"/>
  <c r="CJ327" i="5"/>
  <c r="CJ325" i="5"/>
  <c r="CJ323" i="5"/>
  <c r="CJ321" i="5"/>
  <c r="CJ319" i="5"/>
  <c r="CJ317" i="5"/>
  <c r="CJ315" i="5"/>
  <c r="CJ313" i="5"/>
  <c r="CJ311" i="5"/>
  <c r="CJ309" i="5"/>
  <c r="CJ307" i="5"/>
  <c r="CJ305" i="5"/>
  <c r="CJ303" i="5"/>
  <c r="CJ301" i="5"/>
  <c r="CJ299" i="5"/>
  <c r="CJ297" i="5"/>
  <c r="CJ295" i="5"/>
  <c r="CJ293" i="5"/>
  <c r="CJ291" i="5"/>
  <c r="CJ289" i="5"/>
  <c r="CJ287" i="5"/>
  <c r="CJ285" i="5"/>
  <c r="CJ283" i="5"/>
  <c r="CJ281" i="5"/>
  <c r="CJ279" i="5"/>
  <c r="CJ277" i="5"/>
  <c r="CJ275" i="5"/>
  <c r="CJ273" i="5"/>
  <c r="CJ271" i="5"/>
  <c r="CJ269" i="5"/>
  <c r="CJ267" i="5"/>
  <c r="CJ265" i="5"/>
  <c r="CJ263" i="5"/>
  <c r="CJ261" i="5"/>
  <c r="CJ259" i="5"/>
  <c r="CJ257" i="5"/>
  <c r="CJ255" i="5"/>
  <c r="CJ253" i="5"/>
  <c r="CJ251" i="5"/>
  <c r="CJ249" i="5"/>
  <c r="CJ247" i="5"/>
  <c r="CJ245" i="5"/>
  <c r="CJ243" i="5"/>
  <c r="CJ241" i="5"/>
  <c r="CJ239" i="5"/>
  <c r="CJ237" i="5"/>
  <c r="CJ235" i="5"/>
  <c r="CJ233" i="5"/>
  <c r="CJ231" i="5"/>
  <c r="CJ229" i="5"/>
  <c r="CJ227" i="5"/>
  <c r="CJ225" i="5"/>
  <c r="CJ223" i="5"/>
  <c r="CJ221" i="5"/>
  <c r="CJ219" i="5"/>
  <c r="CJ217" i="5"/>
  <c r="CJ215" i="5"/>
  <c r="CJ213" i="5"/>
  <c r="CJ211" i="5"/>
  <c r="CJ209" i="5"/>
  <c r="CJ207" i="5"/>
  <c r="CJ205" i="5"/>
  <c r="CJ203" i="5"/>
  <c r="CJ201" i="5"/>
  <c r="CJ199" i="5"/>
  <c r="CJ197" i="5"/>
  <c r="CJ195" i="5"/>
  <c r="CJ193" i="5"/>
  <c r="CJ191" i="5"/>
  <c r="CJ189" i="5"/>
  <c r="CJ187" i="5"/>
  <c r="CJ185" i="5"/>
  <c r="CJ183" i="5"/>
  <c r="CJ181" i="5"/>
  <c r="CJ179" i="5"/>
  <c r="CJ177" i="5"/>
  <c r="CJ175" i="5"/>
  <c r="CJ173" i="5"/>
  <c r="CJ171" i="5"/>
  <c r="CJ169" i="5"/>
  <c r="CJ167" i="5"/>
  <c r="CJ165" i="5"/>
  <c r="CJ163" i="5"/>
  <c r="CJ161" i="5"/>
  <c r="CJ159" i="5"/>
  <c r="CJ157" i="5"/>
  <c r="CJ155" i="5"/>
  <c r="CJ153" i="5"/>
  <c r="CJ151" i="5"/>
  <c r="CJ149" i="5"/>
  <c r="CJ147" i="5"/>
  <c r="CJ145" i="5"/>
  <c r="CJ143" i="5"/>
  <c r="CJ141" i="5"/>
  <c r="CJ139" i="5"/>
  <c r="CJ137" i="5"/>
  <c r="CJ135" i="5"/>
  <c r="CJ133" i="5"/>
  <c r="CJ131" i="5"/>
  <c r="CJ129" i="5"/>
  <c r="CJ127" i="5"/>
  <c r="CJ125" i="5"/>
  <c r="CJ123" i="5"/>
  <c r="CJ121" i="5"/>
  <c r="CJ119" i="5"/>
  <c r="CJ117" i="5"/>
  <c r="CJ115" i="5"/>
  <c r="CJ113" i="5"/>
  <c r="CJ111" i="5"/>
  <c r="CJ109" i="5"/>
  <c r="CJ107" i="5"/>
  <c r="CJ105" i="5"/>
  <c r="CJ103" i="5"/>
  <c r="CJ101" i="5"/>
  <c r="CJ99" i="5"/>
  <c r="CJ97" i="5"/>
  <c r="CJ95" i="5"/>
  <c r="CJ93" i="5"/>
  <c r="CJ91" i="5"/>
  <c r="CJ89" i="5"/>
  <c r="CJ87" i="5"/>
  <c r="CJ85" i="5"/>
  <c r="CJ83" i="5"/>
  <c r="CJ81" i="5"/>
  <c r="CJ79" i="5"/>
  <c r="CJ77" i="5"/>
  <c r="CJ75" i="5"/>
  <c r="CJ73" i="5"/>
  <c r="CJ71" i="5"/>
  <c r="CJ69" i="5"/>
  <c r="CJ67" i="5"/>
  <c r="CJ65" i="5"/>
  <c r="CJ63" i="5"/>
  <c r="CJ61" i="5"/>
  <c r="CJ59" i="5"/>
  <c r="CJ57" i="5"/>
  <c r="CJ55" i="5"/>
  <c r="CJ53" i="5"/>
  <c r="CJ51" i="5"/>
  <c r="CJ49" i="5"/>
  <c r="CJ47" i="5"/>
  <c r="CJ45" i="5"/>
  <c r="CJ43" i="5"/>
  <c r="CJ41" i="5"/>
  <c r="CJ39" i="5"/>
  <c r="CJ37" i="5"/>
  <c r="CJ35" i="5"/>
  <c r="CJ33" i="5"/>
  <c r="CJ31" i="5"/>
  <c r="CJ29" i="5"/>
  <c r="CJ27" i="5"/>
  <c r="CJ25" i="5"/>
  <c r="CJ12" i="5"/>
  <c r="CJ23" i="5"/>
  <c r="CJ22" i="5"/>
  <c r="CJ21" i="5"/>
  <c r="CJ20" i="5"/>
  <c r="CJ19" i="5"/>
  <c r="CJ18" i="5"/>
  <c r="CJ17" i="5"/>
  <c r="CJ15" i="5"/>
  <c r="CJ14" i="5"/>
  <c r="CI504" i="5"/>
  <c r="CH504" i="5"/>
  <c r="CG504" i="5"/>
  <c r="CF504" i="5"/>
  <c r="CI502" i="5"/>
  <c r="CH502" i="5"/>
  <c r="CF502" i="5"/>
  <c r="CG502" i="5"/>
  <c r="CI500" i="5"/>
  <c r="CG500" i="5"/>
  <c r="CH500" i="5"/>
  <c r="CF500" i="5"/>
  <c r="CI498" i="5"/>
  <c r="CH498" i="5"/>
  <c r="CG498" i="5"/>
  <c r="CF498" i="5"/>
  <c r="CI496" i="5"/>
  <c r="CH496" i="5"/>
  <c r="CG496" i="5"/>
  <c r="CF496" i="5"/>
  <c r="CI494" i="5"/>
  <c r="CH494" i="5"/>
  <c r="CG494" i="5"/>
  <c r="CF494" i="5"/>
  <c r="CI492" i="5"/>
  <c r="CG492" i="5"/>
  <c r="CF492" i="5"/>
  <c r="CH492" i="5"/>
  <c r="CI490" i="5"/>
  <c r="CH490" i="5"/>
  <c r="CG490" i="5"/>
  <c r="CF490" i="5"/>
  <c r="CI488" i="5"/>
  <c r="CH488" i="5"/>
  <c r="CG488" i="5"/>
  <c r="CF488" i="5"/>
  <c r="CI486" i="5"/>
  <c r="CH486" i="5"/>
  <c r="CF486" i="5"/>
  <c r="CG486" i="5"/>
  <c r="CI484" i="5"/>
  <c r="CH484" i="5"/>
  <c r="CG484" i="5"/>
  <c r="CF484" i="5"/>
  <c r="CI482" i="5"/>
  <c r="CH482" i="5"/>
  <c r="CG482" i="5"/>
  <c r="CF482" i="5"/>
  <c r="CI480" i="5"/>
  <c r="CH480" i="5"/>
  <c r="CG480" i="5"/>
  <c r="CF480" i="5"/>
  <c r="CI478" i="5"/>
  <c r="CH478" i="5"/>
  <c r="CG478" i="5"/>
  <c r="CF478" i="5"/>
  <c r="CI476" i="5"/>
  <c r="CG476" i="5"/>
  <c r="CH476" i="5"/>
  <c r="CF476" i="5"/>
  <c r="CI474" i="5"/>
  <c r="CH474" i="5"/>
  <c r="CG474" i="5"/>
  <c r="CF474" i="5"/>
  <c r="CI472" i="5"/>
  <c r="CH472" i="5"/>
  <c r="CG472" i="5"/>
  <c r="CF472" i="5"/>
  <c r="CI470" i="5"/>
  <c r="CH470" i="5"/>
  <c r="CF470" i="5"/>
  <c r="CG470" i="5"/>
  <c r="CI468" i="5"/>
  <c r="CG468" i="5"/>
  <c r="CH468" i="5"/>
  <c r="CF468" i="5"/>
  <c r="CI466" i="5"/>
  <c r="CH466" i="5"/>
  <c r="CG466" i="5"/>
  <c r="CF466" i="5"/>
  <c r="CI464" i="5"/>
  <c r="CH464" i="5"/>
  <c r="CG464" i="5"/>
  <c r="CF464" i="5"/>
  <c r="CI462" i="5"/>
  <c r="CH462" i="5"/>
  <c r="CF462" i="5"/>
  <c r="CG462" i="5"/>
  <c r="CI460" i="5"/>
  <c r="CG460" i="5"/>
  <c r="CF460" i="5"/>
  <c r="CH460" i="5"/>
  <c r="CI458" i="5"/>
  <c r="CH458" i="5"/>
  <c r="CG458" i="5"/>
  <c r="CF458" i="5"/>
  <c r="CI456" i="5"/>
  <c r="CH456" i="5"/>
  <c r="CG456" i="5"/>
  <c r="CF456" i="5"/>
  <c r="CI454" i="5"/>
  <c r="CH454" i="5"/>
  <c r="CG454" i="5"/>
  <c r="CF454" i="5"/>
  <c r="CI451" i="5"/>
  <c r="CG451" i="5"/>
  <c r="CH451" i="5"/>
  <c r="CF451" i="5"/>
  <c r="CI449" i="5"/>
  <c r="CH449" i="5"/>
  <c r="CG449" i="5"/>
  <c r="CF449" i="5"/>
  <c r="CI447" i="5"/>
  <c r="CH447" i="5"/>
  <c r="CG447" i="5"/>
  <c r="CF447" i="5"/>
  <c r="CI445" i="5"/>
  <c r="CH445" i="5"/>
  <c r="CG445" i="5"/>
  <c r="CF445" i="5"/>
  <c r="CI443" i="5"/>
  <c r="CG443" i="5"/>
  <c r="CH443" i="5"/>
  <c r="CF443" i="5"/>
  <c r="CI441" i="5"/>
  <c r="CH441" i="5"/>
  <c r="CG441" i="5"/>
  <c r="CF441" i="5"/>
  <c r="CI439" i="5"/>
  <c r="CH439" i="5"/>
  <c r="CG439" i="5"/>
  <c r="CF439" i="5"/>
  <c r="CI437" i="5"/>
  <c r="CH437" i="5"/>
  <c r="CF437" i="5"/>
  <c r="CG437" i="5"/>
  <c r="CI435" i="5"/>
  <c r="CG435" i="5"/>
  <c r="CH435" i="5"/>
  <c r="CF435" i="5"/>
  <c r="CI433" i="5"/>
  <c r="CH433" i="5"/>
  <c r="CG433" i="5"/>
  <c r="CF433" i="5"/>
  <c r="CI431" i="5"/>
  <c r="CH431" i="5"/>
  <c r="CG431" i="5"/>
  <c r="CF431" i="5"/>
  <c r="CI429" i="5"/>
  <c r="CH429" i="5"/>
  <c r="CF429" i="5"/>
  <c r="CG429" i="5"/>
  <c r="CI427" i="5"/>
  <c r="CG427" i="5"/>
  <c r="CH427" i="5"/>
  <c r="CF427" i="5"/>
  <c r="CI425" i="5"/>
  <c r="CH425" i="5"/>
  <c r="CG425" i="5"/>
  <c r="CF425" i="5"/>
  <c r="CH423" i="5"/>
  <c r="CG423" i="5"/>
  <c r="CI423" i="5"/>
  <c r="CF423" i="5"/>
  <c r="CI421" i="5"/>
  <c r="CH421" i="5"/>
  <c r="CF421" i="5"/>
  <c r="CG421" i="5"/>
  <c r="CI419" i="5"/>
  <c r="CG419" i="5"/>
  <c r="CH419" i="5"/>
  <c r="CF419" i="5"/>
  <c r="CI417" i="5"/>
  <c r="CH417" i="5"/>
  <c r="CG417" i="5"/>
  <c r="CF417" i="5"/>
  <c r="CH415" i="5"/>
  <c r="CI415" i="5"/>
  <c r="CG415" i="5"/>
  <c r="CF415" i="5"/>
  <c r="CI413" i="5"/>
  <c r="CH413" i="5"/>
  <c r="CG413" i="5"/>
  <c r="CF413" i="5"/>
  <c r="CI411" i="5"/>
  <c r="CG411" i="5"/>
  <c r="CH411" i="5"/>
  <c r="CF411" i="5"/>
  <c r="CI409" i="5"/>
  <c r="CH409" i="5"/>
  <c r="CG409" i="5"/>
  <c r="CF409" i="5"/>
  <c r="CI407" i="5"/>
  <c r="CH407" i="5"/>
  <c r="CG407" i="5"/>
  <c r="CF407" i="5"/>
  <c r="CI405" i="5"/>
  <c r="CH405" i="5"/>
  <c r="CF405" i="5"/>
  <c r="CG405" i="5"/>
  <c r="CI403" i="5"/>
  <c r="CG403" i="5"/>
  <c r="CH403" i="5"/>
  <c r="CF403" i="5"/>
  <c r="CI401" i="5"/>
  <c r="CH401" i="5"/>
  <c r="CG401" i="5"/>
  <c r="CF401" i="5"/>
  <c r="CI399" i="5"/>
  <c r="CH399" i="5"/>
  <c r="CF399" i="5"/>
  <c r="CG399" i="5"/>
  <c r="CI397" i="5"/>
  <c r="CH397" i="5"/>
  <c r="CF397" i="5"/>
  <c r="CG397" i="5"/>
  <c r="CI395" i="5"/>
  <c r="CG395" i="5"/>
  <c r="CH395" i="5"/>
  <c r="CF395" i="5"/>
  <c r="CI393" i="5"/>
  <c r="CH393" i="5"/>
  <c r="CG393" i="5"/>
  <c r="CF393" i="5"/>
  <c r="CH391" i="5"/>
  <c r="CI391" i="5"/>
  <c r="CF391" i="5"/>
  <c r="CG391" i="5"/>
  <c r="CI389" i="5"/>
  <c r="CH389" i="5"/>
  <c r="CG389" i="5"/>
  <c r="CF389" i="5"/>
  <c r="CI387" i="5"/>
  <c r="CG387" i="5"/>
  <c r="CF387" i="5"/>
  <c r="CH387" i="5"/>
  <c r="CI385" i="5"/>
  <c r="CH385" i="5"/>
  <c r="CG385" i="5"/>
  <c r="CF385" i="5"/>
  <c r="CI383" i="5"/>
  <c r="CH383" i="5"/>
  <c r="CF383" i="5"/>
  <c r="CG383" i="5"/>
  <c r="CI381" i="5"/>
  <c r="CH381" i="5"/>
  <c r="CG381" i="5"/>
  <c r="CF381" i="5"/>
  <c r="CI379" i="5"/>
  <c r="CG379" i="5"/>
  <c r="CF379" i="5"/>
  <c r="CH379" i="5"/>
  <c r="CI377" i="5"/>
  <c r="CH377" i="5"/>
  <c r="CG377" i="5"/>
  <c r="CF377" i="5"/>
  <c r="CI375" i="5"/>
  <c r="CH375" i="5"/>
  <c r="CF375" i="5"/>
  <c r="CG375" i="5"/>
  <c r="CI373" i="5"/>
  <c r="CH373" i="5"/>
  <c r="CF373" i="5"/>
  <c r="CG373" i="5"/>
  <c r="CI371" i="5"/>
  <c r="CG371" i="5"/>
  <c r="CF371" i="5"/>
  <c r="CH371" i="5"/>
  <c r="CI369" i="5"/>
  <c r="CH369" i="5"/>
  <c r="CG369" i="5"/>
  <c r="CF369" i="5"/>
  <c r="CI367" i="5"/>
  <c r="CH367" i="5"/>
  <c r="CF367" i="5"/>
  <c r="CG367" i="5"/>
  <c r="CI365" i="5"/>
  <c r="CH365" i="5"/>
  <c r="CF365" i="5"/>
  <c r="CG365" i="5"/>
  <c r="CI363" i="5"/>
  <c r="CG363" i="5"/>
  <c r="CH363" i="5"/>
  <c r="CF363" i="5"/>
  <c r="CI361" i="5"/>
  <c r="CH361" i="5"/>
  <c r="CG361" i="5"/>
  <c r="CF361" i="5"/>
  <c r="CH359" i="5"/>
  <c r="CF359" i="5"/>
  <c r="CG359" i="5"/>
  <c r="CI359" i="5"/>
  <c r="CI357" i="5"/>
  <c r="CH357" i="5"/>
  <c r="CF357" i="5"/>
  <c r="CG357" i="5"/>
  <c r="CI355" i="5"/>
  <c r="CG355" i="5"/>
  <c r="CF355" i="5"/>
  <c r="CH355" i="5"/>
  <c r="CI353" i="5"/>
  <c r="CH353" i="5"/>
  <c r="CG353" i="5"/>
  <c r="CF353" i="5"/>
  <c r="CH351" i="5"/>
  <c r="CF351" i="5"/>
  <c r="CG351" i="5"/>
  <c r="CI351" i="5"/>
  <c r="CI349" i="5"/>
  <c r="CH349" i="5"/>
  <c r="CF349" i="5"/>
  <c r="CG349" i="5"/>
  <c r="CI347" i="5"/>
  <c r="CF347" i="5"/>
  <c r="CH347" i="5"/>
  <c r="CG347" i="5"/>
  <c r="CI345" i="5"/>
  <c r="CH345" i="5"/>
  <c r="CG345" i="5"/>
  <c r="CF345" i="5"/>
  <c r="CI343" i="5"/>
  <c r="CH343" i="5"/>
  <c r="CF343" i="5"/>
  <c r="CG343" i="5"/>
  <c r="CI341" i="5"/>
  <c r="CH341" i="5"/>
  <c r="CG341" i="5"/>
  <c r="CF341" i="5"/>
  <c r="CI339" i="5"/>
  <c r="CG339" i="5"/>
  <c r="CF339" i="5"/>
  <c r="CH339" i="5"/>
  <c r="CI337" i="5"/>
  <c r="CH337" i="5"/>
  <c r="CG337" i="5"/>
  <c r="CF337" i="5"/>
  <c r="CI335" i="5"/>
  <c r="CH335" i="5"/>
  <c r="CF335" i="5"/>
  <c r="CG335" i="5"/>
  <c r="CI333" i="5"/>
  <c r="CG333" i="5"/>
  <c r="CH333" i="5"/>
  <c r="CF333" i="5"/>
  <c r="CI331" i="5"/>
  <c r="CH331" i="5"/>
  <c r="CF331" i="5"/>
  <c r="CG331" i="5"/>
  <c r="CI329" i="5"/>
  <c r="CH329" i="5"/>
  <c r="CG329" i="5"/>
  <c r="CF329" i="5"/>
  <c r="CH327" i="5"/>
  <c r="CI327" i="5"/>
  <c r="CF327" i="5"/>
  <c r="CG327" i="5"/>
  <c r="CI325" i="5"/>
  <c r="CG325" i="5"/>
  <c r="CH325" i="5"/>
  <c r="CF325" i="5"/>
  <c r="CI323" i="5"/>
  <c r="CF323" i="5"/>
  <c r="CH323" i="5"/>
  <c r="CG323" i="5"/>
  <c r="CI321" i="5"/>
  <c r="CH321" i="5"/>
  <c r="CG321" i="5"/>
  <c r="CF321" i="5"/>
  <c r="CI319" i="5"/>
  <c r="CH319" i="5"/>
  <c r="CF319" i="5"/>
  <c r="CG319" i="5"/>
  <c r="CI317" i="5"/>
  <c r="CG317" i="5"/>
  <c r="CH317" i="5"/>
  <c r="CF317" i="5"/>
  <c r="CI315" i="5"/>
  <c r="CF315" i="5"/>
  <c r="CH315" i="5"/>
  <c r="CG315" i="5"/>
  <c r="CI313" i="5"/>
  <c r="CH313" i="5"/>
  <c r="CG313" i="5"/>
  <c r="CF313" i="5"/>
  <c r="CI311" i="5"/>
  <c r="CH311" i="5"/>
  <c r="CF311" i="5"/>
  <c r="CG311" i="5"/>
  <c r="CI309" i="5"/>
  <c r="CG309" i="5"/>
  <c r="CH309" i="5"/>
  <c r="CF309" i="5"/>
  <c r="CI307" i="5"/>
  <c r="CG307" i="5"/>
  <c r="CF307" i="5"/>
  <c r="CH307" i="5"/>
  <c r="CI305" i="5"/>
  <c r="CH305" i="5"/>
  <c r="CG305" i="5"/>
  <c r="CF305" i="5"/>
  <c r="CI303" i="5"/>
  <c r="CH303" i="5"/>
  <c r="CF303" i="5"/>
  <c r="CG303" i="5"/>
  <c r="CI301" i="5"/>
  <c r="CG301" i="5"/>
  <c r="CH301" i="5"/>
  <c r="CF301" i="5"/>
  <c r="CI299" i="5"/>
  <c r="CH299" i="5"/>
  <c r="CG299" i="5"/>
  <c r="CF299" i="5"/>
  <c r="CI297" i="5"/>
  <c r="CH297" i="5"/>
  <c r="CG297" i="5"/>
  <c r="CF297" i="5"/>
  <c r="CH295" i="5"/>
  <c r="CF295" i="5"/>
  <c r="CI295" i="5"/>
  <c r="CG295" i="5"/>
  <c r="CI293" i="5"/>
  <c r="CG293" i="5"/>
  <c r="CH293" i="5"/>
  <c r="CF293" i="5"/>
  <c r="CI291" i="5"/>
  <c r="CG291" i="5"/>
  <c r="CF291" i="5"/>
  <c r="CH291" i="5"/>
  <c r="CI289" i="5"/>
  <c r="CH289" i="5"/>
  <c r="CG289" i="5"/>
  <c r="CF289" i="5"/>
  <c r="CH287" i="5"/>
  <c r="CI287" i="5"/>
  <c r="CF287" i="5"/>
  <c r="CG287" i="5"/>
  <c r="CI285" i="5"/>
  <c r="CG285" i="5"/>
  <c r="CH285" i="5"/>
  <c r="CF285" i="5"/>
  <c r="CI283" i="5"/>
  <c r="CG283" i="5"/>
  <c r="CF283" i="5"/>
  <c r="CH283" i="5"/>
  <c r="CI281" i="5"/>
  <c r="CH281" i="5"/>
  <c r="CG281" i="5"/>
  <c r="CF281" i="5"/>
  <c r="CI279" i="5"/>
  <c r="CH279" i="5"/>
  <c r="CF279" i="5"/>
  <c r="CG279" i="5"/>
  <c r="CI277" i="5"/>
  <c r="CG277" i="5"/>
  <c r="CH277" i="5"/>
  <c r="CF277" i="5"/>
  <c r="CI275" i="5"/>
  <c r="CG275" i="5"/>
  <c r="CF275" i="5"/>
  <c r="CH275" i="5"/>
  <c r="CI273" i="5"/>
  <c r="CH273" i="5"/>
  <c r="CG273" i="5"/>
  <c r="CF273" i="5"/>
  <c r="CI271" i="5"/>
  <c r="CH271" i="5"/>
  <c r="CF271" i="5"/>
  <c r="CG271" i="5"/>
  <c r="CI269" i="5"/>
  <c r="CG269" i="5"/>
  <c r="CH269" i="5"/>
  <c r="CF269" i="5"/>
  <c r="CI267" i="5"/>
  <c r="CH267" i="5"/>
  <c r="CG267" i="5"/>
  <c r="CF267" i="5"/>
  <c r="CI265" i="5"/>
  <c r="CH265" i="5"/>
  <c r="CG265" i="5"/>
  <c r="CF265" i="5"/>
  <c r="CH263" i="5"/>
  <c r="CI263" i="5"/>
  <c r="CF263" i="5"/>
  <c r="CG263" i="5"/>
  <c r="CI261" i="5"/>
  <c r="CG261" i="5"/>
  <c r="CH261" i="5"/>
  <c r="CF261" i="5"/>
  <c r="CI259" i="5"/>
  <c r="CG259" i="5"/>
  <c r="CF259" i="5"/>
  <c r="CH259" i="5"/>
  <c r="CI257" i="5"/>
  <c r="CH257" i="5"/>
  <c r="CG257" i="5"/>
  <c r="CF257" i="5"/>
  <c r="CI255" i="5"/>
  <c r="CH255" i="5"/>
  <c r="CF255" i="5"/>
  <c r="CG255" i="5"/>
  <c r="CI253" i="5"/>
  <c r="CG253" i="5"/>
  <c r="CH253" i="5"/>
  <c r="CF253" i="5"/>
  <c r="CI251" i="5"/>
  <c r="CG251" i="5"/>
  <c r="CF251" i="5"/>
  <c r="CH251" i="5"/>
  <c r="CI249" i="5"/>
  <c r="CH249" i="5"/>
  <c r="CG249" i="5"/>
  <c r="CF249" i="5"/>
  <c r="CI247" i="5"/>
  <c r="CH247" i="5"/>
  <c r="CF247" i="5"/>
  <c r="CG247" i="5"/>
  <c r="CI245" i="5"/>
  <c r="CG245" i="5"/>
  <c r="CH245" i="5"/>
  <c r="CF245" i="5"/>
  <c r="CI243" i="5"/>
  <c r="CG243" i="5"/>
  <c r="CF243" i="5"/>
  <c r="CH243" i="5"/>
  <c r="CI241" i="5"/>
  <c r="CH241" i="5"/>
  <c r="CG241" i="5"/>
  <c r="CF241" i="5"/>
  <c r="CI239" i="5"/>
  <c r="CH239" i="5"/>
  <c r="CF239" i="5"/>
  <c r="CG239" i="5"/>
  <c r="CI237" i="5"/>
  <c r="CG237" i="5"/>
  <c r="CH237" i="5"/>
  <c r="CF237" i="5"/>
  <c r="CI235" i="5"/>
  <c r="CG235" i="5"/>
  <c r="CH235" i="5"/>
  <c r="CF235" i="5"/>
  <c r="CI233" i="5"/>
  <c r="CH233" i="5"/>
  <c r="CG233" i="5"/>
  <c r="CF233" i="5"/>
  <c r="CH231" i="5"/>
  <c r="CF231" i="5"/>
  <c r="CI231" i="5"/>
  <c r="CG231" i="5"/>
  <c r="CI229" i="5"/>
  <c r="CG229" i="5"/>
  <c r="CH229" i="5"/>
  <c r="CF229" i="5"/>
  <c r="CI227" i="5"/>
  <c r="CG227" i="5"/>
  <c r="CF227" i="5"/>
  <c r="CH227" i="5"/>
  <c r="CI225" i="5"/>
  <c r="CH225" i="5"/>
  <c r="CG225" i="5"/>
  <c r="CF225" i="5"/>
  <c r="CH223" i="5"/>
  <c r="CF223" i="5"/>
  <c r="CG223" i="5"/>
  <c r="CI223" i="5"/>
  <c r="CI221" i="5"/>
  <c r="CG221" i="5"/>
  <c r="CH221" i="5"/>
  <c r="CF221" i="5"/>
  <c r="CI219" i="5"/>
  <c r="CG219" i="5"/>
  <c r="CF219" i="5"/>
  <c r="CH219" i="5"/>
  <c r="CI217" i="5"/>
  <c r="CH217" i="5"/>
  <c r="CG217" i="5"/>
  <c r="CF217" i="5"/>
  <c r="CI215" i="5"/>
  <c r="CH215" i="5"/>
  <c r="CF215" i="5"/>
  <c r="CG215" i="5"/>
  <c r="CI213" i="5"/>
  <c r="CG213" i="5"/>
  <c r="CH213" i="5"/>
  <c r="CF213" i="5"/>
  <c r="CI211" i="5"/>
  <c r="CG211" i="5"/>
  <c r="CF211" i="5"/>
  <c r="CH211" i="5"/>
  <c r="CI209" i="5"/>
  <c r="CH209" i="5"/>
  <c r="CG209" i="5"/>
  <c r="CF209" i="5"/>
  <c r="CI207" i="5"/>
  <c r="CH207" i="5"/>
  <c r="CF207" i="5"/>
  <c r="CG207" i="5"/>
  <c r="CI205" i="5"/>
  <c r="CG205" i="5"/>
  <c r="CH205" i="5"/>
  <c r="CF205" i="5"/>
  <c r="CI203" i="5"/>
  <c r="CG203" i="5"/>
  <c r="CH203" i="5"/>
  <c r="CF203" i="5"/>
  <c r="CI201" i="5"/>
  <c r="CH201" i="5"/>
  <c r="CG201" i="5"/>
  <c r="CF201" i="5"/>
  <c r="CH199" i="5"/>
  <c r="CI199" i="5"/>
  <c r="CF199" i="5"/>
  <c r="CG199" i="5"/>
  <c r="CI197" i="5"/>
  <c r="CG197" i="5"/>
  <c r="CH197" i="5"/>
  <c r="CF197" i="5"/>
  <c r="CI195" i="5"/>
  <c r="CG195" i="5"/>
  <c r="CF195" i="5"/>
  <c r="CH195" i="5"/>
  <c r="CI193" i="5"/>
  <c r="CH193" i="5"/>
  <c r="CG193" i="5"/>
  <c r="CF193" i="5"/>
  <c r="CI191" i="5"/>
  <c r="CH191" i="5"/>
  <c r="CF191" i="5"/>
  <c r="CG191" i="5"/>
  <c r="CI189" i="5"/>
  <c r="CG189" i="5"/>
  <c r="CH189" i="5"/>
  <c r="CF189" i="5"/>
  <c r="CI187" i="5"/>
  <c r="CG187" i="5"/>
  <c r="CF187" i="5"/>
  <c r="CH187" i="5"/>
  <c r="CI185" i="5"/>
  <c r="CH185" i="5"/>
  <c r="CG185" i="5"/>
  <c r="CF185" i="5"/>
  <c r="CH183" i="5"/>
  <c r="CI183" i="5"/>
  <c r="CF183" i="5"/>
  <c r="CG183" i="5"/>
  <c r="CI181" i="5"/>
  <c r="CG181" i="5"/>
  <c r="CH181" i="5"/>
  <c r="CF181" i="5"/>
  <c r="CH179" i="5"/>
  <c r="CI179" i="5"/>
  <c r="CG179" i="5"/>
  <c r="CF179" i="5"/>
  <c r="CI177" i="5"/>
  <c r="CH177" i="5"/>
  <c r="CG177" i="5"/>
  <c r="CF177" i="5"/>
  <c r="CI175" i="5"/>
  <c r="CH175" i="5"/>
  <c r="CF175" i="5"/>
  <c r="CG175" i="5"/>
  <c r="CI173" i="5"/>
  <c r="CG173" i="5"/>
  <c r="CH173" i="5"/>
  <c r="CF173" i="5"/>
  <c r="CH171" i="5"/>
  <c r="CI171" i="5"/>
  <c r="CG171" i="5"/>
  <c r="CF171" i="5"/>
  <c r="CI169" i="5"/>
  <c r="CH169" i="5"/>
  <c r="CG169" i="5"/>
  <c r="CF169" i="5"/>
  <c r="CF167" i="5"/>
  <c r="CI167" i="5"/>
  <c r="CG167" i="5"/>
  <c r="CH167" i="5"/>
  <c r="CI165" i="5"/>
  <c r="CH165" i="5"/>
  <c r="CG165" i="5"/>
  <c r="CF165" i="5"/>
  <c r="CH163" i="5"/>
  <c r="CI163" i="5"/>
  <c r="CG163" i="5"/>
  <c r="CF163" i="5"/>
  <c r="CI161" i="5"/>
  <c r="CH161" i="5"/>
  <c r="CG161" i="5"/>
  <c r="CF161" i="5"/>
  <c r="CH159" i="5"/>
  <c r="CF159" i="5"/>
  <c r="CI159" i="5"/>
  <c r="CG159" i="5"/>
  <c r="CI157" i="5"/>
  <c r="CG157" i="5"/>
  <c r="CH157" i="5"/>
  <c r="CF157" i="5"/>
  <c r="CH155" i="5"/>
  <c r="CI155" i="5"/>
  <c r="CG155" i="5"/>
  <c r="CF155" i="5"/>
  <c r="CI153" i="5"/>
  <c r="CH153" i="5"/>
  <c r="CG153" i="5"/>
  <c r="CF153" i="5"/>
  <c r="CI151" i="5"/>
  <c r="CH151" i="5"/>
  <c r="CF151" i="5"/>
  <c r="CG151" i="5"/>
  <c r="CI149" i="5"/>
  <c r="CG149" i="5"/>
  <c r="CF149" i="5"/>
  <c r="CH149" i="5"/>
  <c r="CH147" i="5"/>
  <c r="CI147" i="5"/>
  <c r="CG147" i="5"/>
  <c r="CF147" i="5"/>
  <c r="CI145" i="5"/>
  <c r="CH145" i="5"/>
  <c r="CG145" i="5"/>
  <c r="CF145" i="5"/>
  <c r="CI143" i="5"/>
  <c r="CH143" i="5"/>
  <c r="CF143" i="5"/>
  <c r="CG143" i="5"/>
  <c r="CI141" i="5"/>
  <c r="CH141" i="5"/>
  <c r="CG141" i="5"/>
  <c r="CF141" i="5"/>
  <c r="CH139" i="5"/>
  <c r="CI139" i="5"/>
  <c r="CG139" i="5"/>
  <c r="CF139" i="5"/>
  <c r="CI137" i="5"/>
  <c r="CH137" i="5"/>
  <c r="CG137" i="5"/>
  <c r="CF137" i="5"/>
  <c r="CH135" i="5"/>
  <c r="CI135" i="5"/>
  <c r="CF135" i="5"/>
  <c r="CG135" i="5"/>
  <c r="CI133" i="5"/>
  <c r="CG133" i="5"/>
  <c r="CH133" i="5"/>
  <c r="CF133" i="5"/>
  <c r="CH131" i="5"/>
  <c r="CI131" i="5"/>
  <c r="CG131" i="5"/>
  <c r="CF131" i="5"/>
  <c r="CI129" i="5"/>
  <c r="CH129" i="5"/>
  <c r="CG129" i="5"/>
  <c r="CF129" i="5"/>
  <c r="CH127" i="5"/>
  <c r="CI127" i="5"/>
  <c r="CF127" i="5"/>
  <c r="CG127" i="5"/>
  <c r="CI125" i="5"/>
  <c r="CG125" i="5"/>
  <c r="CH125" i="5"/>
  <c r="CF125" i="5"/>
  <c r="CH123" i="5"/>
  <c r="CI123" i="5"/>
  <c r="CG123" i="5"/>
  <c r="CF123" i="5"/>
  <c r="CI121" i="5"/>
  <c r="CH121" i="5"/>
  <c r="CG121" i="5"/>
  <c r="CF121" i="5"/>
  <c r="CH119" i="5"/>
  <c r="CI119" i="5"/>
  <c r="CF119" i="5"/>
  <c r="CG119" i="5"/>
  <c r="CI117" i="5"/>
  <c r="CG117" i="5"/>
  <c r="CF117" i="5"/>
  <c r="CH117" i="5"/>
  <c r="CH115" i="5"/>
  <c r="CI115" i="5"/>
  <c r="CG115" i="5"/>
  <c r="CF115" i="5"/>
  <c r="CI113" i="5"/>
  <c r="CH113" i="5"/>
  <c r="CG113" i="5"/>
  <c r="CF113" i="5"/>
  <c r="CH111" i="5"/>
  <c r="CI111" i="5"/>
  <c r="CF111" i="5"/>
  <c r="CG111" i="5"/>
  <c r="CI109" i="5"/>
  <c r="CH109" i="5"/>
  <c r="CG109" i="5"/>
  <c r="CF109" i="5"/>
  <c r="CH107" i="5"/>
  <c r="CI107" i="5"/>
  <c r="CG107" i="5"/>
  <c r="CF107" i="5"/>
  <c r="CI105" i="5"/>
  <c r="CH105" i="5"/>
  <c r="CG105" i="5"/>
  <c r="CF105" i="5"/>
  <c r="CH103" i="5"/>
  <c r="CF103" i="5"/>
  <c r="CI103" i="5"/>
  <c r="CG103" i="5"/>
  <c r="CI101" i="5"/>
  <c r="CG101" i="5"/>
  <c r="CH101" i="5"/>
  <c r="CF101" i="5"/>
  <c r="CH99" i="5"/>
  <c r="CI99" i="5"/>
  <c r="CG99" i="5"/>
  <c r="CF99" i="5"/>
  <c r="CI97" i="5"/>
  <c r="CH97" i="5"/>
  <c r="CG97" i="5"/>
  <c r="CF97" i="5"/>
  <c r="CH95" i="5"/>
  <c r="CF95" i="5"/>
  <c r="CI95" i="5"/>
  <c r="CG95" i="5"/>
  <c r="CI93" i="5"/>
  <c r="CG93" i="5"/>
  <c r="CH93" i="5"/>
  <c r="CF93" i="5"/>
  <c r="CH91" i="5"/>
  <c r="CI91" i="5"/>
  <c r="CG91" i="5"/>
  <c r="CF91" i="5"/>
  <c r="CI89" i="5"/>
  <c r="CH89" i="5"/>
  <c r="CG89" i="5"/>
  <c r="CF89" i="5"/>
  <c r="CH87" i="5"/>
  <c r="CI87" i="5"/>
  <c r="CF87" i="5"/>
  <c r="CG87" i="5"/>
  <c r="CI85" i="5"/>
  <c r="CG85" i="5"/>
  <c r="CH85" i="5"/>
  <c r="CF85" i="5"/>
  <c r="CH83" i="5"/>
  <c r="CI83" i="5"/>
  <c r="CG83" i="5"/>
  <c r="CF83" i="5"/>
  <c r="CI81" i="5"/>
  <c r="CH81" i="5"/>
  <c r="CG81" i="5"/>
  <c r="CF81" i="5"/>
  <c r="CH79" i="5"/>
  <c r="CI79" i="5"/>
  <c r="CF79" i="5"/>
  <c r="CG79" i="5"/>
  <c r="CI77" i="5"/>
  <c r="CH77" i="5"/>
  <c r="CG77" i="5"/>
  <c r="CF77" i="5"/>
  <c r="CH75" i="5"/>
  <c r="CI75" i="5"/>
  <c r="CG75" i="5"/>
  <c r="CF75" i="5"/>
  <c r="CI73" i="5"/>
  <c r="CH73" i="5"/>
  <c r="CG73" i="5"/>
  <c r="CF73" i="5"/>
  <c r="CH71" i="5"/>
  <c r="CI71" i="5"/>
  <c r="CF71" i="5"/>
  <c r="CG71" i="5"/>
  <c r="CI69" i="5"/>
  <c r="CG69" i="5"/>
  <c r="CH69" i="5"/>
  <c r="CF69" i="5"/>
  <c r="CH67" i="5"/>
  <c r="CI67" i="5"/>
  <c r="CG67" i="5"/>
  <c r="CF67" i="5"/>
  <c r="CI65" i="5"/>
  <c r="CH65" i="5"/>
  <c r="CG65" i="5"/>
  <c r="CF65" i="5"/>
  <c r="CH63" i="5"/>
  <c r="CI63" i="5"/>
  <c r="CF63" i="5"/>
  <c r="CG63" i="5"/>
  <c r="CI61" i="5"/>
  <c r="CG61" i="5"/>
  <c r="CH61" i="5"/>
  <c r="CF61" i="5"/>
  <c r="CH59" i="5"/>
  <c r="CI59" i="5"/>
  <c r="CG59" i="5"/>
  <c r="CF59" i="5"/>
  <c r="CI57" i="5"/>
  <c r="CH57" i="5"/>
  <c r="CG57" i="5"/>
  <c r="CF57" i="5"/>
  <c r="CH55" i="5"/>
  <c r="CI55" i="5"/>
  <c r="CF55" i="5"/>
  <c r="CG55" i="5"/>
  <c r="CI53" i="5"/>
  <c r="CG53" i="5"/>
  <c r="CF53" i="5"/>
  <c r="CH53" i="5"/>
  <c r="CH51" i="5"/>
  <c r="CI51" i="5"/>
  <c r="CG51" i="5"/>
  <c r="CF51" i="5"/>
  <c r="CI49" i="5"/>
  <c r="CH49" i="5"/>
  <c r="CG49" i="5"/>
  <c r="CF49" i="5"/>
  <c r="CH47" i="5"/>
  <c r="CI47" i="5"/>
  <c r="CF47" i="5"/>
  <c r="CG47" i="5"/>
  <c r="CI45" i="5"/>
  <c r="CH45" i="5"/>
  <c r="CG45" i="5"/>
  <c r="CF45" i="5"/>
  <c r="CH43" i="5"/>
  <c r="CI43" i="5"/>
  <c r="CG43" i="5"/>
  <c r="CF43" i="5"/>
  <c r="CI41" i="5"/>
  <c r="CH41" i="5"/>
  <c r="CG41" i="5"/>
  <c r="CF41" i="5"/>
  <c r="CH39" i="5"/>
  <c r="CF39" i="5"/>
  <c r="CI39" i="5"/>
  <c r="CG39" i="5"/>
  <c r="CI37" i="5"/>
  <c r="CG37" i="5"/>
  <c r="CH37" i="5"/>
  <c r="CF37" i="5"/>
  <c r="CH35" i="5"/>
  <c r="CI35" i="5"/>
  <c r="CG35" i="5"/>
  <c r="CF35" i="5"/>
  <c r="CI33" i="5"/>
  <c r="CH33" i="5"/>
  <c r="CG33" i="5"/>
  <c r="CF33" i="5"/>
  <c r="CH31" i="5"/>
  <c r="CI31" i="5"/>
  <c r="CF31" i="5"/>
  <c r="CG31" i="5"/>
  <c r="CI29" i="5"/>
  <c r="CG29" i="5"/>
  <c r="CH29" i="5"/>
  <c r="CF29" i="5"/>
  <c r="CH27" i="5"/>
  <c r="CI27" i="5"/>
  <c r="CG27" i="5"/>
  <c r="CF27" i="5"/>
  <c r="CI25" i="5"/>
  <c r="CH25" i="5"/>
  <c r="CG25" i="5"/>
  <c r="CF25" i="5"/>
  <c r="CH23" i="5"/>
  <c r="CI23" i="5"/>
  <c r="CF23" i="5"/>
  <c r="CG23" i="5"/>
  <c r="CI21" i="5"/>
  <c r="CG21" i="5"/>
  <c r="CH21" i="5"/>
  <c r="CF21" i="5"/>
  <c r="CH19" i="5"/>
  <c r="CI19" i="5"/>
  <c r="CG19" i="5"/>
  <c r="CF19" i="5"/>
  <c r="CI17" i="5"/>
  <c r="CH17" i="5"/>
  <c r="CG17" i="5"/>
  <c r="CF17" i="5"/>
  <c r="CH15" i="5"/>
  <c r="CI15" i="5"/>
  <c r="CF15" i="5"/>
  <c r="CG15" i="5"/>
  <c r="CI13" i="5"/>
  <c r="CH13" i="5"/>
  <c r="CG13" i="5"/>
  <c r="CF13" i="5"/>
  <c r="CH11" i="5"/>
  <c r="CI11" i="5"/>
  <c r="CG11" i="5"/>
  <c r="CF11" i="5"/>
  <c r="CI505" i="5"/>
  <c r="CH505" i="5"/>
  <c r="CG505" i="5"/>
  <c r="CF505" i="5"/>
  <c r="CI503" i="5"/>
  <c r="CH503" i="5"/>
  <c r="CG503" i="5"/>
  <c r="CF503" i="5"/>
  <c r="CI501" i="5"/>
  <c r="CH501" i="5"/>
  <c r="CF501" i="5"/>
  <c r="CG501" i="5"/>
  <c r="CI499" i="5"/>
  <c r="CG499" i="5"/>
  <c r="CH499" i="5"/>
  <c r="CF499" i="5"/>
  <c r="CI497" i="5"/>
  <c r="CH497" i="5"/>
  <c r="CG497" i="5"/>
  <c r="CF497" i="5"/>
  <c r="CI495" i="5"/>
  <c r="CH495" i="5"/>
  <c r="CG495" i="5"/>
  <c r="CF495" i="5"/>
  <c r="CI493" i="5"/>
  <c r="CH493" i="5"/>
  <c r="CF493" i="5"/>
  <c r="CG493" i="5"/>
  <c r="CI491" i="5"/>
  <c r="CG491" i="5"/>
  <c r="CH491" i="5"/>
  <c r="CF491" i="5"/>
  <c r="CI489" i="5"/>
  <c r="CH489" i="5"/>
  <c r="CG489" i="5"/>
  <c r="CF489" i="5"/>
  <c r="CH487" i="5"/>
  <c r="CG487" i="5"/>
  <c r="CI487" i="5"/>
  <c r="CF487" i="5"/>
  <c r="CI485" i="5"/>
  <c r="CH485" i="5"/>
  <c r="CG485" i="5"/>
  <c r="CF485" i="5"/>
  <c r="CI483" i="5"/>
  <c r="CG483" i="5"/>
  <c r="CH483" i="5"/>
  <c r="CF483" i="5"/>
  <c r="CI481" i="5"/>
  <c r="CH481" i="5"/>
  <c r="CG481" i="5"/>
  <c r="CF481" i="5"/>
  <c r="CH479" i="5"/>
  <c r="CG479" i="5"/>
  <c r="CI479" i="5"/>
  <c r="CF479" i="5"/>
  <c r="CI477" i="5"/>
  <c r="CH477" i="5"/>
  <c r="CG477" i="5"/>
  <c r="CF477" i="5"/>
  <c r="CI475" i="5"/>
  <c r="CG475" i="5"/>
  <c r="CH475" i="5"/>
  <c r="CF475" i="5"/>
  <c r="CI473" i="5"/>
  <c r="CH473" i="5"/>
  <c r="CG473" i="5"/>
  <c r="CF473" i="5"/>
  <c r="CI471" i="5"/>
  <c r="CH471" i="5"/>
  <c r="CG471" i="5"/>
  <c r="CF471" i="5"/>
  <c r="CI469" i="5"/>
  <c r="CH469" i="5"/>
  <c r="CF469" i="5"/>
  <c r="CG469" i="5"/>
  <c r="CI467" i="5"/>
  <c r="CG467" i="5"/>
  <c r="CH467" i="5"/>
  <c r="CF467" i="5"/>
  <c r="CI465" i="5"/>
  <c r="CH465" i="5"/>
  <c r="CG465" i="5"/>
  <c r="CF465" i="5"/>
  <c r="CI463" i="5"/>
  <c r="CH463" i="5"/>
  <c r="CG463" i="5"/>
  <c r="CF463" i="5"/>
  <c r="CI461" i="5"/>
  <c r="CH461" i="5"/>
  <c r="CF461" i="5"/>
  <c r="CG461" i="5"/>
  <c r="CI459" i="5"/>
  <c r="CG459" i="5"/>
  <c r="CH459" i="5"/>
  <c r="CF459" i="5"/>
  <c r="CI457" i="5"/>
  <c r="CH457" i="5"/>
  <c r="CG457" i="5"/>
  <c r="CF457" i="5"/>
  <c r="CH455" i="5"/>
  <c r="CI455" i="5"/>
  <c r="CG455" i="5"/>
  <c r="CF455" i="5"/>
  <c r="CI453" i="5"/>
  <c r="CH453" i="5"/>
  <c r="CF453" i="5"/>
  <c r="CG453" i="5"/>
  <c r="CI450" i="5"/>
  <c r="CH450" i="5"/>
  <c r="CG450" i="5"/>
  <c r="CF450" i="5"/>
  <c r="CI448" i="5"/>
  <c r="CH448" i="5"/>
  <c r="CG448" i="5"/>
  <c r="CF448" i="5"/>
  <c r="CI446" i="5"/>
  <c r="CH446" i="5"/>
  <c r="CG446" i="5"/>
  <c r="CF446" i="5"/>
  <c r="CI444" i="5"/>
  <c r="CG444" i="5"/>
  <c r="CH444" i="5"/>
  <c r="CF444" i="5"/>
  <c r="CI442" i="5"/>
  <c r="CH442" i="5"/>
  <c r="CG442" i="5"/>
  <c r="CF442" i="5"/>
  <c r="CI440" i="5"/>
  <c r="CH440" i="5"/>
  <c r="CG440" i="5"/>
  <c r="CF440" i="5"/>
  <c r="CI438" i="5"/>
  <c r="CH438" i="5"/>
  <c r="CF438" i="5"/>
  <c r="CG438" i="5"/>
  <c r="CI436" i="5"/>
  <c r="CG436" i="5"/>
  <c r="CH436" i="5"/>
  <c r="CF436" i="5"/>
  <c r="CI434" i="5"/>
  <c r="CH434" i="5"/>
  <c r="CG434" i="5"/>
  <c r="CF434" i="5"/>
  <c r="CI432" i="5"/>
  <c r="CH432" i="5"/>
  <c r="CG432" i="5"/>
  <c r="CF432" i="5"/>
  <c r="CI430" i="5"/>
  <c r="CH430" i="5"/>
  <c r="CF430" i="5"/>
  <c r="CG430" i="5"/>
  <c r="CI428" i="5"/>
  <c r="CG428" i="5"/>
  <c r="CF428" i="5"/>
  <c r="CH428" i="5"/>
  <c r="CI426" i="5"/>
  <c r="CH426" i="5"/>
  <c r="CG426" i="5"/>
  <c r="CF426" i="5"/>
  <c r="CI424" i="5"/>
  <c r="CH424" i="5"/>
  <c r="CG424" i="5"/>
  <c r="CF424" i="5"/>
  <c r="CI422" i="5"/>
  <c r="CH422" i="5"/>
  <c r="CG422" i="5"/>
  <c r="CF422" i="5"/>
  <c r="CI420" i="5"/>
  <c r="CH420" i="5"/>
  <c r="CG420" i="5"/>
  <c r="CF420" i="5"/>
  <c r="CI418" i="5"/>
  <c r="CH418" i="5"/>
  <c r="CG418" i="5"/>
  <c r="CF418" i="5"/>
  <c r="CI416" i="5"/>
  <c r="CH416" i="5"/>
  <c r="CF416" i="5"/>
  <c r="CG416" i="5"/>
  <c r="CI414" i="5"/>
  <c r="CH414" i="5"/>
  <c r="CG414" i="5"/>
  <c r="CF414" i="5"/>
  <c r="CI412" i="5"/>
  <c r="CG412" i="5"/>
  <c r="CF412" i="5"/>
  <c r="CH412" i="5"/>
  <c r="CI410" i="5"/>
  <c r="CH410" i="5"/>
  <c r="CG410" i="5"/>
  <c r="CF410" i="5"/>
  <c r="CI408" i="5"/>
  <c r="CH408" i="5"/>
  <c r="CF408" i="5"/>
  <c r="CG408" i="5"/>
  <c r="CI406" i="5"/>
  <c r="CH406" i="5"/>
  <c r="CF406" i="5"/>
  <c r="CG406" i="5"/>
  <c r="CI404" i="5"/>
  <c r="CG404" i="5"/>
  <c r="CH404" i="5"/>
  <c r="CF404" i="5"/>
  <c r="CI402" i="5"/>
  <c r="CH402" i="5"/>
  <c r="CG402" i="5"/>
  <c r="CF402" i="5"/>
  <c r="CI400" i="5"/>
  <c r="CH400" i="5"/>
  <c r="CF400" i="5"/>
  <c r="CG400" i="5"/>
  <c r="CI398" i="5"/>
  <c r="CH398" i="5"/>
  <c r="CF398" i="5"/>
  <c r="CG398" i="5"/>
  <c r="CI396" i="5"/>
  <c r="CG396" i="5"/>
  <c r="CF396" i="5"/>
  <c r="CH396" i="5"/>
  <c r="CI394" i="5"/>
  <c r="CH394" i="5"/>
  <c r="CG394" i="5"/>
  <c r="CF394" i="5"/>
  <c r="CI392" i="5"/>
  <c r="CH392" i="5"/>
  <c r="CF392" i="5"/>
  <c r="CG392" i="5"/>
  <c r="CI390" i="5"/>
  <c r="CH390" i="5"/>
  <c r="CG390" i="5"/>
  <c r="CF390" i="5"/>
  <c r="CI388" i="5"/>
  <c r="CH388" i="5"/>
  <c r="CG388" i="5"/>
  <c r="CF388" i="5"/>
  <c r="CI386" i="5"/>
  <c r="CH386" i="5"/>
  <c r="CG386" i="5"/>
  <c r="CF386" i="5"/>
  <c r="CI384" i="5"/>
  <c r="CH384" i="5"/>
  <c r="CF384" i="5"/>
  <c r="CG384" i="5"/>
  <c r="CI382" i="5"/>
  <c r="CH382" i="5"/>
  <c r="CG382" i="5"/>
  <c r="CF382" i="5"/>
  <c r="CI380" i="5"/>
  <c r="CG380" i="5"/>
  <c r="CF380" i="5"/>
  <c r="CH380" i="5"/>
  <c r="CI378" i="5"/>
  <c r="CH378" i="5"/>
  <c r="CG378" i="5"/>
  <c r="CF378" i="5"/>
  <c r="CI376" i="5"/>
  <c r="CH376" i="5"/>
  <c r="CF376" i="5"/>
  <c r="CG376" i="5"/>
  <c r="CI374" i="5"/>
  <c r="CH374" i="5"/>
  <c r="CF374" i="5"/>
  <c r="CG374" i="5"/>
  <c r="CI372" i="5"/>
  <c r="CG372" i="5"/>
  <c r="CH372" i="5"/>
  <c r="CF372" i="5"/>
  <c r="CI370" i="5"/>
  <c r="CH370" i="5"/>
  <c r="CG370" i="5"/>
  <c r="CF370" i="5"/>
  <c r="CI368" i="5"/>
  <c r="CH368" i="5"/>
  <c r="CF368" i="5"/>
  <c r="CG368" i="5"/>
  <c r="CI366" i="5"/>
  <c r="CH366" i="5"/>
  <c r="CF366" i="5"/>
  <c r="CG366" i="5"/>
  <c r="CI364" i="5"/>
  <c r="CG364" i="5"/>
  <c r="CF364" i="5"/>
  <c r="CH364" i="5"/>
  <c r="CI362" i="5"/>
  <c r="CH362" i="5"/>
  <c r="CG362" i="5"/>
  <c r="CF362" i="5"/>
  <c r="CI360" i="5"/>
  <c r="CH360" i="5"/>
  <c r="CF360" i="5"/>
  <c r="CG360" i="5"/>
  <c r="CI358" i="5"/>
  <c r="CH358" i="5"/>
  <c r="CF358" i="5"/>
  <c r="CG358" i="5"/>
  <c r="CI356" i="5"/>
  <c r="CH356" i="5"/>
  <c r="CG356" i="5"/>
  <c r="CF356" i="5"/>
  <c r="CI354" i="5"/>
  <c r="CH354" i="5"/>
  <c r="CG354" i="5"/>
  <c r="CF354" i="5"/>
  <c r="CI352" i="5"/>
  <c r="CH352" i="5"/>
  <c r="CF352" i="5"/>
  <c r="CG352" i="5"/>
  <c r="CI350" i="5"/>
  <c r="CH350" i="5"/>
  <c r="CG350" i="5"/>
  <c r="CF350" i="5"/>
  <c r="CI348" i="5"/>
  <c r="CG348" i="5"/>
  <c r="CF348" i="5"/>
  <c r="CH348" i="5"/>
  <c r="CI346" i="5"/>
  <c r="CH346" i="5"/>
  <c r="CG346" i="5"/>
  <c r="CF346" i="5"/>
  <c r="CI344" i="5"/>
  <c r="CH344" i="5"/>
  <c r="CG344" i="5"/>
  <c r="CF344" i="5"/>
  <c r="CI342" i="5"/>
  <c r="CH342" i="5"/>
  <c r="CG342" i="5"/>
  <c r="CF342" i="5"/>
  <c r="CI340" i="5"/>
  <c r="CG340" i="5"/>
  <c r="CH340" i="5"/>
  <c r="CF340" i="5"/>
  <c r="CI338" i="5"/>
  <c r="CH338" i="5"/>
  <c r="CG338" i="5"/>
  <c r="CF338" i="5"/>
  <c r="CI336" i="5"/>
  <c r="CH336" i="5"/>
  <c r="CF336" i="5"/>
  <c r="CG336" i="5"/>
  <c r="CI334" i="5"/>
  <c r="CH334" i="5"/>
  <c r="CG334" i="5"/>
  <c r="CF334" i="5"/>
  <c r="CI332" i="5"/>
  <c r="CG332" i="5"/>
  <c r="CF332" i="5"/>
  <c r="CH332" i="5"/>
  <c r="CI330" i="5"/>
  <c r="CH330" i="5"/>
  <c r="CG330" i="5"/>
  <c r="CF330" i="5"/>
  <c r="CI328" i="5"/>
  <c r="CH328" i="5"/>
  <c r="CF328" i="5"/>
  <c r="CG328" i="5"/>
  <c r="CI326" i="5"/>
  <c r="CH326" i="5"/>
  <c r="CG326" i="5"/>
  <c r="CF326" i="5"/>
  <c r="CI324" i="5"/>
  <c r="CG324" i="5"/>
  <c r="CH324" i="5"/>
  <c r="CF324" i="5"/>
  <c r="CI322" i="5"/>
  <c r="CH322" i="5"/>
  <c r="CG322" i="5"/>
  <c r="CF322" i="5"/>
  <c r="CI320" i="5"/>
  <c r="CH320" i="5"/>
  <c r="CG320" i="5"/>
  <c r="CF320" i="5"/>
  <c r="CI318" i="5"/>
  <c r="CH318" i="5"/>
  <c r="CG318" i="5"/>
  <c r="CF318" i="5"/>
  <c r="CI316" i="5"/>
  <c r="CG316" i="5"/>
  <c r="CF316" i="5"/>
  <c r="CH316" i="5"/>
  <c r="CI314" i="5"/>
  <c r="CH314" i="5"/>
  <c r="CG314" i="5"/>
  <c r="CF314" i="5"/>
  <c r="CI312" i="5"/>
  <c r="CH312" i="5"/>
  <c r="CF312" i="5"/>
  <c r="CG312" i="5"/>
  <c r="CI310" i="5"/>
  <c r="CH310" i="5"/>
  <c r="CG310" i="5"/>
  <c r="CF310" i="5"/>
  <c r="CI308" i="5"/>
  <c r="CG308" i="5"/>
  <c r="CH308" i="5"/>
  <c r="CF308" i="5"/>
  <c r="CI306" i="5"/>
  <c r="CH306" i="5"/>
  <c r="CG306" i="5"/>
  <c r="CF306" i="5"/>
  <c r="CI304" i="5"/>
  <c r="CH304" i="5"/>
  <c r="CF304" i="5"/>
  <c r="CG304" i="5"/>
  <c r="CI302" i="5"/>
  <c r="CH302" i="5"/>
  <c r="CG302" i="5"/>
  <c r="CF302" i="5"/>
  <c r="CI300" i="5"/>
  <c r="CG300" i="5"/>
  <c r="CF300" i="5"/>
  <c r="CH300" i="5"/>
  <c r="CI298" i="5"/>
  <c r="CH298" i="5"/>
  <c r="CG298" i="5"/>
  <c r="CF298" i="5"/>
  <c r="CI296" i="5"/>
  <c r="CH296" i="5"/>
  <c r="CF296" i="5"/>
  <c r="CG296" i="5"/>
  <c r="CI294" i="5"/>
  <c r="CH294" i="5"/>
  <c r="CG294" i="5"/>
  <c r="CF294" i="5"/>
  <c r="CI292" i="5"/>
  <c r="CG292" i="5"/>
  <c r="CH292" i="5"/>
  <c r="CF292" i="5"/>
  <c r="CI290" i="5"/>
  <c r="CH290" i="5"/>
  <c r="CG290" i="5"/>
  <c r="CF290" i="5"/>
  <c r="CI288" i="5"/>
  <c r="CH288" i="5"/>
  <c r="CF288" i="5"/>
  <c r="CG288" i="5"/>
  <c r="CI286" i="5"/>
  <c r="CH286" i="5"/>
  <c r="CG286" i="5"/>
  <c r="CF286" i="5"/>
  <c r="CI284" i="5"/>
  <c r="CG284" i="5"/>
  <c r="CF284" i="5"/>
  <c r="CH284" i="5"/>
  <c r="CI282" i="5"/>
  <c r="CH282" i="5"/>
  <c r="CG282" i="5"/>
  <c r="CF282" i="5"/>
  <c r="CI280" i="5"/>
  <c r="CH280" i="5"/>
  <c r="CF280" i="5"/>
  <c r="CG280" i="5"/>
  <c r="CI278" i="5"/>
  <c r="CH278" i="5"/>
  <c r="CG278" i="5"/>
  <c r="CF278" i="5"/>
  <c r="CI276" i="5"/>
  <c r="CG276" i="5"/>
  <c r="CH276" i="5"/>
  <c r="CF276" i="5"/>
  <c r="CI274" i="5"/>
  <c r="CH274" i="5"/>
  <c r="CG274" i="5"/>
  <c r="CF274" i="5"/>
  <c r="CI272" i="5"/>
  <c r="CH272" i="5"/>
  <c r="CF272" i="5"/>
  <c r="CG272" i="5"/>
  <c r="CI270" i="5"/>
  <c r="CH270" i="5"/>
  <c r="CG270" i="5"/>
  <c r="CF270" i="5"/>
  <c r="CI268" i="5"/>
  <c r="CG268" i="5"/>
  <c r="CF268" i="5"/>
  <c r="CH268" i="5"/>
  <c r="CI266" i="5"/>
  <c r="CH266" i="5"/>
  <c r="CG266" i="5"/>
  <c r="CF266" i="5"/>
  <c r="CI264" i="5"/>
  <c r="CH264" i="5"/>
  <c r="CF264" i="5"/>
  <c r="CG264" i="5"/>
  <c r="CI262" i="5"/>
  <c r="CH262" i="5"/>
  <c r="CG262" i="5"/>
  <c r="CF262" i="5"/>
  <c r="CI260" i="5"/>
  <c r="CG260" i="5"/>
  <c r="CH260" i="5"/>
  <c r="CF260" i="5"/>
  <c r="CI258" i="5"/>
  <c r="CH258" i="5"/>
  <c r="CG258" i="5"/>
  <c r="CF258" i="5"/>
  <c r="CI256" i="5"/>
  <c r="CH256" i="5"/>
  <c r="CF256" i="5"/>
  <c r="CG256" i="5"/>
  <c r="CI254" i="5"/>
  <c r="CH254" i="5"/>
  <c r="CG254" i="5"/>
  <c r="CF254" i="5"/>
  <c r="CI252" i="5"/>
  <c r="CG252" i="5"/>
  <c r="CF252" i="5"/>
  <c r="CH252" i="5"/>
  <c r="CI250" i="5"/>
  <c r="CH250" i="5"/>
  <c r="CG250" i="5"/>
  <c r="CF250" i="5"/>
  <c r="CI248" i="5"/>
  <c r="CG248" i="5"/>
  <c r="CH248" i="5"/>
  <c r="CF248" i="5"/>
  <c r="CI246" i="5"/>
  <c r="CH246" i="5"/>
  <c r="CF246" i="5"/>
  <c r="CG246" i="5"/>
  <c r="CI244" i="5"/>
  <c r="CG244" i="5"/>
  <c r="CH244" i="5"/>
  <c r="CF244" i="5"/>
  <c r="CI242" i="5"/>
  <c r="CH242" i="5"/>
  <c r="CG242" i="5"/>
  <c r="CF242" i="5"/>
  <c r="CI240" i="5"/>
  <c r="CG240" i="5"/>
  <c r="CH240" i="5"/>
  <c r="CF240" i="5"/>
  <c r="CI238" i="5"/>
  <c r="CH238" i="5"/>
  <c r="CG238" i="5"/>
  <c r="CF238" i="5"/>
  <c r="CI236" i="5"/>
  <c r="CG236" i="5"/>
  <c r="CF236" i="5"/>
  <c r="CH236" i="5"/>
  <c r="CI234" i="5"/>
  <c r="CH234" i="5"/>
  <c r="CG234" i="5"/>
  <c r="CF234" i="5"/>
  <c r="CI232" i="5"/>
  <c r="CG232" i="5"/>
  <c r="CH232" i="5"/>
  <c r="CF232" i="5"/>
  <c r="CI230" i="5"/>
  <c r="CH230" i="5"/>
  <c r="CG230" i="5"/>
  <c r="CF230" i="5"/>
  <c r="CI228" i="5"/>
  <c r="CG228" i="5"/>
  <c r="CH228" i="5"/>
  <c r="CF228" i="5"/>
  <c r="CI226" i="5"/>
  <c r="CH226" i="5"/>
  <c r="CG226" i="5"/>
  <c r="CF226" i="5"/>
  <c r="CI224" i="5"/>
  <c r="CG224" i="5"/>
  <c r="CH224" i="5"/>
  <c r="CF224" i="5"/>
  <c r="CI222" i="5"/>
  <c r="CH222" i="5"/>
  <c r="CG222" i="5"/>
  <c r="CF222" i="5"/>
  <c r="CI220" i="5"/>
  <c r="CG220" i="5"/>
  <c r="CF220" i="5"/>
  <c r="CH220" i="5"/>
  <c r="CI218" i="5"/>
  <c r="CH218" i="5"/>
  <c r="CG218" i="5"/>
  <c r="CF218" i="5"/>
  <c r="CI216" i="5"/>
  <c r="CG216" i="5"/>
  <c r="CH216" i="5"/>
  <c r="CF216" i="5"/>
  <c r="CI214" i="5"/>
  <c r="CH214" i="5"/>
  <c r="CF214" i="5"/>
  <c r="CG214" i="5"/>
  <c r="CI212" i="5"/>
  <c r="CG212" i="5"/>
  <c r="CH212" i="5"/>
  <c r="CF212" i="5"/>
  <c r="CI210" i="5"/>
  <c r="CH210" i="5"/>
  <c r="CG210" i="5"/>
  <c r="CF210" i="5"/>
  <c r="CI208" i="5"/>
  <c r="CG208" i="5"/>
  <c r="CH208" i="5"/>
  <c r="CF208" i="5"/>
  <c r="CI206" i="5"/>
  <c r="CH206" i="5"/>
  <c r="CG206" i="5"/>
  <c r="CF206" i="5"/>
  <c r="CI204" i="5"/>
  <c r="CG204" i="5"/>
  <c r="CF204" i="5"/>
  <c r="CH204" i="5"/>
  <c r="CI202" i="5"/>
  <c r="CH202" i="5"/>
  <c r="CG202" i="5"/>
  <c r="CF202" i="5"/>
  <c r="CI200" i="5"/>
  <c r="CG200" i="5"/>
  <c r="CH200" i="5"/>
  <c r="CF200" i="5"/>
  <c r="CI198" i="5"/>
  <c r="CH198" i="5"/>
  <c r="CG198" i="5"/>
  <c r="CF198" i="5"/>
  <c r="CI196" i="5"/>
  <c r="CG196" i="5"/>
  <c r="CH196" i="5"/>
  <c r="CF196" i="5"/>
  <c r="CI194" i="5"/>
  <c r="CH194" i="5"/>
  <c r="CG194" i="5"/>
  <c r="CF194" i="5"/>
  <c r="CI192" i="5"/>
  <c r="CG192" i="5"/>
  <c r="CH192" i="5"/>
  <c r="CF192" i="5"/>
  <c r="CI190" i="5"/>
  <c r="CH190" i="5"/>
  <c r="CG190" i="5"/>
  <c r="CF190" i="5"/>
  <c r="CI188" i="5"/>
  <c r="CG188" i="5"/>
  <c r="CF188" i="5"/>
  <c r="CH188" i="5"/>
  <c r="CI186" i="5"/>
  <c r="CH186" i="5"/>
  <c r="CG186" i="5"/>
  <c r="CF186" i="5"/>
  <c r="CI184" i="5"/>
  <c r="CH184" i="5"/>
  <c r="CG184" i="5"/>
  <c r="CF184" i="5"/>
  <c r="CH182" i="5"/>
  <c r="CI182" i="5"/>
  <c r="CF182" i="5"/>
  <c r="CG182" i="5"/>
  <c r="CH180" i="5"/>
  <c r="CI180" i="5"/>
  <c r="CG180" i="5"/>
  <c r="CF180" i="5"/>
  <c r="CI178" i="5"/>
  <c r="CH178" i="5"/>
  <c r="CG178" i="5"/>
  <c r="CF178" i="5"/>
  <c r="CI176" i="5"/>
  <c r="CH176" i="5"/>
  <c r="CG176" i="5"/>
  <c r="CF176" i="5"/>
  <c r="CH174" i="5"/>
  <c r="CI174" i="5"/>
  <c r="CG174" i="5"/>
  <c r="CF174" i="5"/>
  <c r="CH172" i="5"/>
  <c r="CI172" i="5"/>
  <c r="CG172" i="5"/>
  <c r="CF172" i="5"/>
  <c r="CI170" i="5"/>
  <c r="CG170" i="5"/>
  <c r="CH170" i="5"/>
  <c r="CF170" i="5"/>
  <c r="CI168" i="5"/>
  <c r="CH168" i="5"/>
  <c r="CG168" i="5"/>
  <c r="CF168" i="5"/>
  <c r="CH166" i="5"/>
  <c r="CI166" i="5"/>
  <c r="CG166" i="5"/>
  <c r="CF166" i="5"/>
  <c r="CH164" i="5"/>
  <c r="CI164" i="5"/>
  <c r="CG164" i="5"/>
  <c r="CF164" i="5"/>
  <c r="CI162" i="5"/>
  <c r="CH162" i="5"/>
  <c r="CG162" i="5"/>
  <c r="CF162" i="5"/>
  <c r="CI160" i="5"/>
  <c r="CH160" i="5"/>
  <c r="CG160" i="5"/>
  <c r="CF160" i="5"/>
  <c r="CH158" i="5"/>
  <c r="CI158" i="5"/>
  <c r="CG158" i="5"/>
  <c r="CF158" i="5"/>
  <c r="CH156" i="5"/>
  <c r="CI156" i="5"/>
  <c r="CG156" i="5"/>
  <c r="CF156" i="5"/>
  <c r="CI154" i="5"/>
  <c r="CH154" i="5"/>
  <c r="CG154" i="5"/>
  <c r="CF154" i="5"/>
  <c r="CI152" i="5"/>
  <c r="CH152" i="5"/>
  <c r="CG152" i="5"/>
  <c r="CF152" i="5"/>
  <c r="CH150" i="5"/>
  <c r="CI150" i="5"/>
  <c r="CF150" i="5"/>
  <c r="CG150" i="5"/>
  <c r="CH148" i="5"/>
  <c r="CI148" i="5"/>
  <c r="CG148" i="5"/>
  <c r="CF148" i="5"/>
  <c r="CI146" i="5"/>
  <c r="CG146" i="5"/>
  <c r="CH146" i="5"/>
  <c r="CF146" i="5"/>
  <c r="CI144" i="5"/>
  <c r="CH144" i="5"/>
  <c r="CG144" i="5"/>
  <c r="CF144" i="5"/>
  <c r="CH142" i="5"/>
  <c r="CI142" i="5"/>
  <c r="CG142" i="5"/>
  <c r="CF142" i="5"/>
  <c r="CH140" i="5"/>
  <c r="CI140" i="5"/>
  <c r="CG140" i="5"/>
  <c r="CF140" i="5"/>
  <c r="CI138" i="5"/>
  <c r="CG138" i="5"/>
  <c r="CH138" i="5"/>
  <c r="CF138" i="5"/>
  <c r="CI136" i="5"/>
  <c r="CH136" i="5"/>
  <c r="CG136" i="5"/>
  <c r="CF136" i="5"/>
  <c r="CH134" i="5"/>
  <c r="CI134" i="5"/>
  <c r="CG134" i="5"/>
  <c r="CF134" i="5"/>
  <c r="CH132" i="5"/>
  <c r="CI132" i="5"/>
  <c r="CG132" i="5"/>
  <c r="CF132" i="5"/>
  <c r="CI130" i="5"/>
  <c r="CH130" i="5"/>
  <c r="CG130" i="5"/>
  <c r="CF130" i="5"/>
  <c r="CI128" i="5"/>
  <c r="CH128" i="5"/>
  <c r="CG128" i="5"/>
  <c r="CF128" i="5"/>
  <c r="CH126" i="5"/>
  <c r="CI126" i="5"/>
  <c r="CG126" i="5"/>
  <c r="CF126" i="5"/>
  <c r="CH124" i="5"/>
  <c r="CI124" i="5"/>
  <c r="CG124" i="5"/>
  <c r="CF124" i="5"/>
  <c r="CI122" i="5"/>
  <c r="CG122" i="5"/>
  <c r="CH122" i="5"/>
  <c r="CF122" i="5"/>
  <c r="CI120" i="5"/>
  <c r="CH120" i="5"/>
  <c r="CG120" i="5"/>
  <c r="CF120" i="5"/>
  <c r="CH118" i="5"/>
  <c r="CI118" i="5"/>
  <c r="CF118" i="5"/>
  <c r="CG118" i="5"/>
  <c r="CH116" i="5"/>
  <c r="CI116" i="5"/>
  <c r="CG116" i="5"/>
  <c r="CF116" i="5"/>
  <c r="CI114" i="5"/>
  <c r="CH114" i="5"/>
  <c r="CG114" i="5"/>
  <c r="CF114" i="5"/>
  <c r="CI112" i="5"/>
  <c r="CH112" i="5"/>
  <c r="CG112" i="5"/>
  <c r="CF112" i="5"/>
  <c r="CH110" i="5"/>
  <c r="CI110" i="5"/>
  <c r="CG110" i="5"/>
  <c r="CF110" i="5"/>
  <c r="CH108" i="5"/>
  <c r="CI108" i="5"/>
  <c r="CG108" i="5"/>
  <c r="CF108" i="5"/>
  <c r="CI106" i="5"/>
  <c r="CG106" i="5"/>
  <c r="CH106" i="5"/>
  <c r="CF106" i="5"/>
  <c r="CI104" i="5"/>
  <c r="CH104" i="5"/>
  <c r="CG104" i="5"/>
  <c r="CF104" i="5"/>
  <c r="CH102" i="5"/>
  <c r="CI102" i="5"/>
  <c r="CG102" i="5"/>
  <c r="CF102" i="5"/>
  <c r="CH100" i="5"/>
  <c r="CI100" i="5"/>
  <c r="CG100" i="5"/>
  <c r="CF100" i="5"/>
  <c r="CI98" i="5"/>
  <c r="CH98" i="5"/>
  <c r="CG98" i="5"/>
  <c r="CF98" i="5"/>
  <c r="CI96" i="5"/>
  <c r="CH96" i="5"/>
  <c r="CG96" i="5"/>
  <c r="CF96" i="5"/>
  <c r="CH94" i="5"/>
  <c r="CI94" i="5"/>
  <c r="CG94" i="5"/>
  <c r="CF94" i="5"/>
  <c r="CH92" i="5"/>
  <c r="CI92" i="5"/>
  <c r="CG92" i="5"/>
  <c r="CF92" i="5"/>
  <c r="CI90" i="5"/>
  <c r="CG90" i="5"/>
  <c r="CH90" i="5"/>
  <c r="CF90" i="5"/>
  <c r="CI88" i="5"/>
  <c r="CH88" i="5"/>
  <c r="CG88" i="5"/>
  <c r="CF88" i="5"/>
  <c r="CH86" i="5"/>
  <c r="CI86" i="5"/>
  <c r="CF86" i="5"/>
  <c r="CG86" i="5"/>
  <c r="CH84" i="5"/>
  <c r="CI84" i="5"/>
  <c r="CG84" i="5"/>
  <c r="CF84" i="5"/>
  <c r="CI82" i="5"/>
  <c r="CH82" i="5"/>
  <c r="CG82" i="5"/>
  <c r="CF82" i="5"/>
  <c r="CI80" i="5"/>
  <c r="CH80" i="5"/>
  <c r="CG80" i="5"/>
  <c r="CF80" i="5"/>
  <c r="CH78" i="5"/>
  <c r="CI78" i="5"/>
  <c r="CG78" i="5"/>
  <c r="CF78" i="5"/>
  <c r="CH76" i="5"/>
  <c r="CI76" i="5"/>
  <c r="CG76" i="5"/>
  <c r="CF76" i="5"/>
  <c r="CI74" i="5"/>
  <c r="CG74" i="5"/>
  <c r="CH74" i="5"/>
  <c r="CF74" i="5"/>
  <c r="CI72" i="5"/>
  <c r="CH72" i="5"/>
  <c r="CG72" i="5"/>
  <c r="CF72" i="5"/>
  <c r="CH70" i="5"/>
  <c r="CI70" i="5"/>
  <c r="CG70" i="5"/>
  <c r="CF70" i="5"/>
  <c r="CH68" i="5"/>
  <c r="CI68" i="5"/>
  <c r="CG68" i="5"/>
  <c r="CF68" i="5"/>
  <c r="CI66" i="5"/>
  <c r="CH66" i="5"/>
  <c r="CG66" i="5"/>
  <c r="CF66" i="5"/>
  <c r="CI64" i="5"/>
  <c r="CH64" i="5"/>
  <c r="CG64" i="5"/>
  <c r="CF64" i="5"/>
  <c r="CH62" i="5"/>
  <c r="CI62" i="5"/>
  <c r="CG62" i="5"/>
  <c r="CF62" i="5"/>
  <c r="CH60" i="5"/>
  <c r="CI60" i="5"/>
  <c r="CG60" i="5"/>
  <c r="CF60" i="5"/>
  <c r="CI58" i="5"/>
  <c r="CG58" i="5"/>
  <c r="CH58" i="5"/>
  <c r="CF58" i="5"/>
  <c r="CI56" i="5"/>
  <c r="CH56" i="5"/>
  <c r="CG56" i="5"/>
  <c r="CF56" i="5"/>
  <c r="CH54" i="5"/>
  <c r="CI54" i="5"/>
  <c r="CF54" i="5"/>
  <c r="CG54" i="5"/>
  <c r="CH52" i="5"/>
  <c r="CI52" i="5"/>
  <c r="CG52" i="5"/>
  <c r="CF52" i="5"/>
  <c r="CI50" i="5"/>
  <c r="CH50" i="5"/>
  <c r="CG50" i="5"/>
  <c r="CF50" i="5"/>
  <c r="CI48" i="5"/>
  <c r="CH48" i="5"/>
  <c r="CG48" i="5"/>
  <c r="CF48" i="5"/>
  <c r="CH46" i="5"/>
  <c r="CI46" i="5"/>
  <c r="CG46" i="5"/>
  <c r="CF46" i="5"/>
  <c r="CH44" i="5"/>
  <c r="CI44" i="5"/>
  <c r="CG44" i="5"/>
  <c r="CF44" i="5"/>
  <c r="CI42" i="5"/>
  <c r="CG42" i="5"/>
  <c r="CH42" i="5"/>
  <c r="CF42" i="5"/>
  <c r="CI40" i="5"/>
  <c r="CH40" i="5"/>
  <c r="CG40" i="5"/>
  <c r="CF40" i="5"/>
  <c r="CH38" i="5"/>
  <c r="CI38" i="5"/>
  <c r="CG38" i="5"/>
  <c r="CF38" i="5"/>
  <c r="CH36" i="5"/>
  <c r="CI36" i="5"/>
  <c r="CG36" i="5"/>
  <c r="CF36" i="5"/>
  <c r="CI34" i="5"/>
  <c r="CH34" i="5"/>
  <c r="CG34" i="5"/>
  <c r="CF34" i="5"/>
  <c r="CI32" i="5"/>
  <c r="CH32" i="5"/>
  <c r="CG32" i="5"/>
  <c r="CF32" i="5"/>
  <c r="CH30" i="5"/>
  <c r="CI30" i="5"/>
  <c r="CG30" i="5"/>
  <c r="CF30" i="5"/>
  <c r="CH28" i="5"/>
  <c r="CI28" i="5"/>
  <c r="CG28" i="5"/>
  <c r="CF28" i="5"/>
  <c r="CI26" i="5"/>
  <c r="CG26" i="5"/>
  <c r="CH26" i="5"/>
  <c r="CF26" i="5"/>
  <c r="CI24" i="5"/>
  <c r="CH24" i="5"/>
  <c r="CG24" i="5"/>
  <c r="CF24" i="5"/>
  <c r="CH22" i="5"/>
  <c r="CI22" i="5"/>
  <c r="CF22" i="5"/>
  <c r="CG22" i="5"/>
  <c r="CH20" i="5"/>
  <c r="CI20" i="5"/>
  <c r="CG20" i="5"/>
  <c r="CF20" i="5"/>
  <c r="CI18" i="5"/>
  <c r="CH18" i="5"/>
  <c r="CG18" i="5"/>
  <c r="CF18" i="5"/>
  <c r="CH14" i="5"/>
  <c r="CI14" i="5"/>
  <c r="CG14" i="5"/>
  <c r="CF14" i="5"/>
  <c r="CH12" i="5"/>
  <c r="CI12" i="5"/>
  <c r="CG12" i="5"/>
  <c r="CF12" i="5"/>
  <c r="BW504" i="5"/>
  <c r="BV504" i="5"/>
  <c r="BW502" i="5"/>
  <c r="BV502" i="5"/>
  <c r="BW500" i="5"/>
  <c r="BV500" i="5"/>
  <c r="BW498" i="5"/>
  <c r="BV498" i="5"/>
  <c r="BV496" i="5"/>
  <c r="BW496" i="5"/>
  <c r="BW494" i="5"/>
  <c r="BV494" i="5"/>
  <c r="BW492" i="5"/>
  <c r="BV492" i="5"/>
  <c r="BW490" i="5"/>
  <c r="BV490" i="5"/>
  <c r="BW488" i="5"/>
  <c r="BV488" i="5"/>
  <c r="BW486" i="5"/>
  <c r="BV486" i="5"/>
  <c r="BW484" i="5"/>
  <c r="BV484" i="5"/>
  <c r="BW482" i="5"/>
  <c r="BV482" i="5"/>
  <c r="BW480" i="5"/>
  <c r="BV480" i="5"/>
  <c r="BW478" i="5"/>
  <c r="BV478" i="5"/>
  <c r="BW476" i="5"/>
  <c r="BV476" i="5"/>
  <c r="BV474" i="5"/>
  <c r="BW474" i="5"/>
  <c r="BW472" i="5"/>
  <c r="BV472" i="5"/>
  <c r="BW470" i="5"/>
  <c r="BV470" i="5"/>
  <c r="BV468" i="5"/>
  <c r="BW468" i="5"/>
  <c r="BW466" i="5"/>
  <c r="BV466" i="5"/>
  <c r="BW464" i="5"/>
  <c r="BV464" i="5"/>
  <c r="BW462" i="5"/>
  <c r="BV462" i="5"/>
  <c r="BW460" i="5"/>
  <c r="BV460" i="5"/>
  <c r="BW458" i="5"/>
  <c r="BV458" i="5"/>
  <c r="BW456" i="5"/>
  <c r="BV456" i="5"/>
  <c r="BW454" i="5"/>
  <c r="BV454" i="5"/>
  <c r="BV451" i="5"/>
  <c r="BW451" i="5"/>
  <c r="BV449" i="5"/>
  <c r="BW449" i="5"/>
  <c r="BW447" i="5"/>
  <c r="BV447" i="5"/>
  <c r="BW445" i="5"/>
  <c r="BV445" i="5"/>
  <c r="BV443" i="5"/>
  <c r="BW443" i="5"/>
  <c r="BW441" i="5"/>
  <c r="BV441" i="5"/>
  <c r="BW439" i="5"/>
  <c r="BV439" i="5"/>
  <c r="BW437" i="5"/>
  <c r="BV437" i="5"/>
  <c r="BV435" i="5"/>
  <c r="BW435" i="5"/>
  <c r="BW433" i="5"/>
  <c r="BV433" i="5"/>
  <c r="BW431" i="5"/>
  <c r="BV431" i="5"/>
  <c r="BW429" i="5"/>
  <c r="BV429" i="5"/>
  <c r="BV427" i="5"/>
  <c r="BW427" i="5"/>
  <c r="BW425" i="5"/>
  <c r="BV425" i="5"/>
  <c r="BW423" i="5"/>
  <c r="BV423" i="5"/>
  <c r="BW421" i="5"/>
  <c r="BV421" i="5"/>
  <c r="BV419" i="5"/>
  <c r="BW419" i="5"/>
  <c r="BW417" i="5"/>
  <c r="BV417" i="5"/>
  <c r="BW415" i="5"/>
  <c r="BV415" i="5"/>
  <c r="BW413" i="5"/>
  <c r="BV413" i="5"/>
  <c r="BW411" i="5"/>
  <c r="BV411" i="5"/>
  <c r="BW409" i="5"/>
  <c r="BV409" i="5"/>
  <c r="BW407" i="5"/>
  <c r="BV407" i="5"/>
  <c r="BW405" i="5"/>
  <c r="BV405" i="5"/>
  <c r="BV403" i="5"/>
  <c r="BW403" i="5"/>
  <c r="BW401" i="5"/>
  <c r="BV401" i="5"/>
  <c r="BW399" i="5"/>
  <c r="BV399" i="5"/>
  <c r="BW397" i="5"/>
  <c r="BV397" i="5"/>
  <c r="BW395" i="5"/>
  <c r="BV395" i="5"/>
  <c r="BV393" i="5"/>
  <c r="BW393" i="5"/>
  <c r="BW391" i="5"/>
  <c r="BV391" i="5"/>
  <c r="BW389" i="5"/>
  <c r="BV389" i="5"/>
  <c r="BV387" i="5"/>
  <c r="BW387" i="5"/>
  <c r="BW385" i="5"/>
  <c r="BV385" i="5"/>
  <c r="BW383" i="5"/>
  <c r="BV383" i="5"/>
  <c r="BW381" i="5"/>
  <c r="BV381" i="5"/>
  <c r="BV379" i="5"/>
  <c r="BW379" i="5"/>
  <c r="BW377" i="5"/>
  <c r="BV377" i="5"/>
  <c r="BW375" i="5"/>
  <c r="BV375" i="5"/>
  <c r="BW373" i="5"/>
  <c r="BV373" i="5"/>
  <c r="BV371" i="5"/>
  <c r="BW371" i="5"/>
  <c r="BW369" i="5"/>
  <c r="BV369" i="5"/>
  <c r="BW367" i="5"/>
  <c r="BV367" i="5"/>
  <c r="BW365" i="5"/>
  <c r="BV365" i="5"/>
  <c r="BV363" i="5"/>
  <c r="BW363" i="5"/>
  <c r="BW361" i="5"/>
  <c r="BV361" i="5"/>
  <c r="BW359" i="5"/>
  <c r="BV359" i="5"/>
  <c r="BW357" i="5"/>
  <c r="BV357" i="5"/>
  <c r="BV355" i="5"/>
  <c r="BW355" i="5"/>
  <c r="BW353" i="5"/>
  <c r="BV353" i="5"/>
  <c r="BW351" i="5"/>
  <c r="BV351" i="5"/>
  <c r="BW349" i="5"/>
  <c r="BV349" i="5"/>
  <c r="BW347" i="5"/>
  <c r="BV347" i="5"/>
  <c r="BW345" i="5"/>
  <c r="BV345" i="5"/>
  <c r="BW343" i="5"/>
  <c r="BV343" i="5"/>
  <c r="BW341" i="5"/>
  <c r="BV341" i="5"/>
  <c r="BV339" i="5"/>
  <c r="BW339" i="5"/>
  <c r="BW337" i="5"/>
  <c r="BV337" i="5"/>
  <c r="BW335" i="5"/>
  <c r="BV335" i="5"/>
  <c r="BW333" i="5"/>
  <c r="BV333" i="5"/>
  <c r="BW331" i="5"/>
  <c r="BV331" i="5"/>
  <c r="BW329" i="5"/>
  <c r="BV329" i="5"/>
  <c r="BW327" i="5"/>
  <c r="BV327" i="5"/>
  <c r="BW325" i="5"/>
  <c r="BV325" i="5"/>
  <c r="BV323" i="5"/>
  <c r="BW323" i="5"/>
  <c r="BW321" i="5"/>
  <c r="BV321" i="5"/>
  <c r="BW319" i="5"/>
  <c r="BV319" i="5"/>
  <c r="BW317" i="5"/>
  <c r="BV317" i="5"/>
  <c r="BW315" i="5"/>
  <c r="BV315" i="5"/>
  <c r="BW313" i="5"/>
  <c r="BV313" i="5"/>
  <c r="BW311" i="5"/>
  <c r="BV311" i="5"/>
  <c r="BW309" i="5"/>
  <c r="BV309" i="5"/>
  <c r="BV307" i="5"/>
  <c r="BW307" i="5"/>
  <c r="BW305" i="5"/>
  <c r="BV305" i="5"/>
  <c r="BW303" i="5"/>
  <c r="BV303" i="5"/>
  <c r="BW301" i="5"/>
  <c r="BV301" i="5"/>
  <c r="BW299" i="5"/>
  <c r="BV299" i="5"/>
  <c r="BW297" i="5"/>
  <c r="BV297" i="5"/>
  <c r="BW295" i="5"/>
  <c r="BV295" i="5"/>
  <c r="BW293" i="5"/>
  <c r="BV293" i="5"/>
  <c r="BV291" i="5"/>
  <c r="BW291" i="5"/>
  <c r="BV289" i="5"/>
  <c r="BW289" i="5"/>
  <c r="BW287" i="5"/>
  <c r="BV287" i="5"/>
  <c r="BW285" i="5"/>
  <c r="BV285" i="5"/>
  <c r="BW283" i="5"/>
  <c r="BV283" i="5"/>
  <c r="BW281" i="5"/>
  <c r="BV281" i="5"/>
  <c r="BW279" i="5"/>
  <c r="BV279" i="5"/>
  <c r="BW277" i="5"/>
  <c r="BV277" i="5"/>
  <c r="BV275" i="5"/>
  <c r="BW275" i="5"/>
  <c r="BV273" i="5"/>
  <c r="BW273" i="5"/>
  <c r="BW271" i="5"/>
  <c r="BV271" i="5"/>
  <c r="BW269" i="5"/>
  <c r="BV269" i="5"/>
  <c r="BW267" i="5"/>
  <c r="BV267" i="5"/>
  <c r="BW265" i="5"/>
  <c r="BV265" i="5"/>
  <c r="BW263" i="5"/>
  <c r="BV263" i="5"/>
  <c r="BW261" i="5"/>
  <c r="BV261" i="5"/>
  <c r="BV259" i="5"/>
  <c r="BW259" i="5"/>
  <c r="BV257" i="5"/>
  <c r="BW257" i="5"/>
  <c r="BW255" i="5"/>
  <c r="BV255" i="5"/>
  <c r="BW253" i="5"/>
  <c r="BV253" i="5"/>
  <c r="BW251" i="5"/>
  <c r="BV251" i="5"/>
  <c r="BW249" i="5"/>
  <c r="BV249" i="5"/>
  <c r="BW247" i="5"/>
  <c r="BV247" i="5"/>
  <c r="BW245" i="5"/>
  <c r="BV245" i="5"/>
  <c r="BV243" i="5"/>
  <c r="BW243" i="5"/>
  <c r="BV241" i="5"/>
  <c r="BW241" i="5"/>
  <c r="BW239" i="5"/>
  <c r="BV239" i="5"/>
  <c r="BW237" i="5"/>
  <c r="BV237" i="5"/>
  <c r="BW235" i="5"/>
  <c r="BV235" i="5"/>
  <c r="BW233" i="5"/>
  <c r="BV233" i="5"/>
  <c r="BW231" i="5"/>
  <c r="BV231" i="5"/>
  <c r="BW229" i="5"/>
  <c r="BV229" i="5"/>
  <c r="BV227" i="5"/>
  <c r="BW227" i="5"/>
  <c r="BV225" i="5"/>
  <c r="BW225" i="5"/>
  <c r="BW223" i="5"/>
  <c r="BV223" i="5"/>
  <c r="BW221" i="5"/>
  <c r="BV221" i="5"/>
  <c r="BW219" i="5"/>
  <c r="BV219" i="5"/>
  <c r="BW217" i="5"/>
  <c r="BV217" i="5"/>
  <c r="BW215" i="5"/>
  <c r="BV215" i="5"/>
  <c r="BW213" i="5"/>
  <c r="BV213" i="5"/>
  <c r="BV211" i="5"/>
  <c r="BW211" i="5"/>
  <c r="BV209" i="5"/>
  <c r="BW209" i="5"/>
  <c r="BW207" i="5"/>
  <c r="BV207" i="5"/>
  <c r="BW205" i="5"/>
  <c r="BV205" i="5"/>
  <c r="BW203" i="5"/>
  <c r="BV203" i="5"/>
  <c r="BW201" i="5"/>
  <c r="BV201" i="5"/>
  <c r="BW199" i="5"/>
  <c r="BV199" i="5"/>
  <c r="BW197" i="5"/>
  <c r="BV197" i="5"/>
  <c r="BW195" i="5"/>
  <c r="BV195" i="5"/>
  <c r="BV193" i="5"/>
  <c r="BW193" i="5"/>
  <c r="BW191" i="5"/>
  <c r="BV191" i="5"/>
  <c r="BW189" i="5"/>
  <c r="BV189" i="5"/>
  <c r="BW187" i="5"/>
  <c r="BV187" i="5"/>
  <c r="BW185" i="5"/>
  <c r="BV185" i="5"/>
  <c r="BW183" i="5"/>
  <c r="BV183" i="5"/>
  <c r="BW181" i="5"/>
  <c r="BV181" i="5"/>
  <c r="BW179" i="5"/>
  <c r="BV179" i="5"/>
  <c r="BV177" i="5"/>
  <c r="BW177" i="5"/>
  <c r="BW175" i="5"/>
  <c r="BV175" i="5"/>
  <c r="BW173" i="5"/>
  <c r="BV173" i="5"/>
  <c r="BW171" i="5"/>
  <c r="BV171" i="5"/>
  <c r="BV169" i="5"/>
  <c r="BW169" i="5"/>
  <c r="BW167" i="5"/>
  <c r="BV167" i="5"/>
  <c r="BW165" i="5"/>
  <c r="BV165" i="5"/>
  <c r="BW163" i="5"/>
  <c r="BV163" i="5"/>
  <c r="BV161" i="5"/>
  <c r="BW161" i="5"/>
  <c r="BW159" i="5"/>
  <c r="BV159" i="5"/>
  <c r="BW157" i="5"/>
  <c r="BV157" i="5"/>
  <c r="BW155" i="5"/>
  <c r="BV155" i="5"/>
  <c r="BW153" i="5"/>
  <c r="BV153" i="5"/>
  <c r="BW151" i="5"/>
  <c r="BV151" i="5"/>
  <c r="BW149" i="5"/>
  <c r="BV149" i="5"/>
  <c r="BW147" i="5"/>
  <c r="BV147" i="5"/>
  <c r="BW145" i="5"/>
  <c r="BV145" i="5"/>
  <c r="BW143" i="5"/>
  <c r="BV143" i="5"/>
  <c r="BW141" i="5"/>
  <c r="BV141" i="5"/>
  <c r="BW139" i="5"/>
  <c r="BV139" i="5"/>
  <c r="BW137" i="5"/>
  <c r="BV137" i="5"/>
  <c r="BW135" i="5"/>
  <c r="BV135" i="5"/>
  <c r="BW133" i="5"/>
  <c r="BV133" i="5"/>
  <c r="BW131" i="5"/>
  <c r="BV131" i="5"/>
  <c r="BW129" i="5"/>
  <c r="BV129" i="5"/>
  <c r="BW127" i="5"/>
  <c r="BV127" i="5"/>
  <c r="BW125" i="5"/>
  <c r="BV125" i="5"/>
  <c r="BW123" i="5"/>
  <c r="BV123" i="5"/>
  <c r="BW121" i="5"/>
  <c r="BV121" i="5"/>
  <c r="BW119" i="5"/>
  <c r="BV119" i="5"/>
  <c r="BW117" i="5"/>
  <c r="BV117" i="5"/>
  <c r="BW115" i="5"/>
  <c r="BV115" i="5"/>
  <c r="BW113" i="5"/>
  <c r="BV113" i="5"/>
  <c r="BW111" i="5"/>
  <c r="BV111" i="5"/>
  <c r="BW109" i="5"/>
  <c r="BV109" i="5"/>
  <c r="BW107" i="5"/>
  <c r="BV107" i="5"/>
  <c r="BV105" i="5"/>
  <c r="BW105" i="5"/>
  <c r="BW103" i="5"/>
  <c r="BV103" i="5"/>
  <c r="BW101" i="5"/>
  <c r="BV101" i="5"/>
  <c r="BW99" i="5"/>
  <c r="BV99" i="5"/>
  <c r="BV97" i="5"/>
  <c r="BW97" i="5"/>
  <c r="BW95" i="5"/>
  <c r="BV95" i="5"/>
  <c r="BW93" i="5"/>
  <c r="BV93" i="5"/>
  <c r="BW91" i="5"/>
  <c r="BV91" i="5"/>
  <c r="BV89" i="5"/>
  <c r="BW89" i="5"/>
  <c r="BW87" i="5"/>
  <c r="BV87" i="5"/>
  <c r="BW85" i="5"/>
  <c r="BV85" i="5"/>
  <c r="BW83" i="5"/>
  <c r="BV83" i="5"/>
  <c r="BV81" i="5"/>
  <c r="BW81" i="5"/>
  <c r="BW79" i="5"/>
  <c r="BV79" i="5"/>
  <c r="BW77" i="5"/>
  <c r="BV77" i="5"/>
  <c r="BW75" i="5"/>
  <c r="BV75" i="5"/>
  <c r="BV73" i="5"/>
  <c r="BW73" i="5"/>
  <c r="BW71" i="5"/>
  <c r="BV71" i="5"/>
  <c r="BW69" i="5"/>
  <c r="BV69" i="5"/>
  <c r="BW67" i="5"/>
  <c r="BV67" i="5"/>
  <c r="BV65" i="5"/>
  <c r="BW65" i="5"/>
  <c r="BW63" i="5"/>
  <c r="BV63" i="5"/>
  <c r="BW61" i="5"/>
  <c r="BV61" i="5"/>
  <c r="BW59" i="5"/>
  <c r="BV59" i="5"/>
  <c r="BV57" i="5"/>
  <c r="BW57" i="5"/>
  <c r="BW55" i="5"/>
  <c r="BV55" i="5"/>
  <c r="BW53" i="5"/>
  <c r="BV53" i="5"/>
  <c r="BW51" i="5"/>
  <c r="BV51" i="5"/>
  <c r="BV49" i="5"/>
  <c r="BW49" i="5"/>
  <c r="BW47" i="5"/>
  <c r="BV47" i="5"/>
  <c r="BW45" i="5"/>
  <c r="BV45" i="5"/>
  <c r="BW43" i="5"/>
  <c r="BV43" i="5"/>
  <c r="BV41" i="5"/>
  <c r="BW41" i="5"/>
  <c r="BW39" i="5"/>
  <c r="BV39" i="5"/>
  <c r="BW37" i="5"/>
  <c r="BV37" i="5"/>
  <c r="BW35" i="5"/>
  <c r="BV35" i="5"/>
  <c r="BV33" i="5"/>
  <c r="BW33" i="5"/>
  <c r="BW31" i="5"/>
  <c r="BV31" i="5"/>
  <c r="BW29" i="5"/>
  <c r="BV29" i="5"/>
  <c r="BW27" i="5"/>
  <c r="BV27" i="5"/>
  <c r="BV25" i="5"/>
  <c r="BW25" i="5"/>
  <c r="BW23" i="5"/>
  <c r="BV23" i="5"/>
  <c r="BW21" i="5"/>
  <c r="BV21" i="5"/>
  <c r="BW19" i="5"/>
  <c r="BV19" i="5"/>
  <c r="BV17" i="5"/>
  <c r="BW17" i="5"/>
  <c r="BW15" i="5"/>
  <c r="BV15" i="5"/>
  <c r="BW13" i="5"/>
  <c r="BV13" i="5"/>
  <c r="BW11" i="5"/>
  <c r="BV11" i="5"/>
  <c r="BW505" i="5"/>
  <c r="BV505" i="5"/>
  <c r="BW503" i="5"/>
  <c r="BV503" i="5"/>
  <c r="BW501" i="5"/>
  <c r="BV501" i="5"/>
  <c r="BW499" i="5"/>
  <c r="BV499" i="5"/>
  <c r="BV497" i="5"/>
  <c r="BW497" i="5"/>
  <c r="BW495" i="5"/>
  <c r="BV495" i="5"/>
  <c r="BW493" i="5"/>
  <c r="BV493" i="5"/>
  <c r="BV491" i="5"/>
  <c r="BW491" i="5"/>
  <c r="BW489" i="5"/>
  <c r="BV489" i="5"/>
  <c r="BW487" i="5"/>
  <c r="BV487" i="5"/>
  <c r="BW485" i="5"/>
  <c r="BV485" i="5"/>
  <c r="BV483" i="5"/>
  <c r="BW483" i="5"/>
  <c r="BW481" i="5"/>
  <c r="BV481" i="5"/>
  <c r="BW479" i="5"/>
  <c r="BV479" i="5"/>
  <c r="BW477" i="5"/>
  <c r="BV477" i="5"/>
  <c r="BW475" i="5"/>
  <c r="BV475" i="5"/>
  <c r="BW473" i="5"/>
  <c r="BV473" i="5"/>
  <c r="BW471" i="5"/>
  <c r="BV471" i="5"/>
  <c r="BW469" i="5"/>
  <c r="BV469" i="5"/>
  <c r="BV467" i="5"/>
  <c r="BW467" i="5"/>
  <c r="BW465" i="5"/>
  <c r="BV465" i="5"/>
  <c r="BW463" i="5"/>
  <c r="BV463" i="5"/>
  <c r="BW461" i="5"/>
  <c r="BV461" i="5"/>
  <c r="BW459" i="5"/>
  <c r="BV459" i="5"/>
  <c r="BW457" i="5"/>
  <c r="BV457" i="5"/>
  <c r="BW455" i="5"/>
  <c r="BV455" i="5"/>
  <c r="BW453" i="5"/>
  <c r="BV453" i="5"/>
  <c r="BW450" i="5"/>
  <c r="BV450" i="5"/>
  <c r="BW448" i="5"/>
  <c r="BV448" i="5"/>
  <c r="BW446" i="5"/>
  <c r="BV446" i="5"/>
  <c r="BV444" i="5"/>
  <c r="BW444" i="5"/>
  <c r="BW442" i="5"/>
  <c r="BV442" i="5"/>
  <c r="BW440" i="5"/>
  <c r="BV440" i="5"/>
  <c r="BW438" i="5"/>
  <c r="BV438" i="5"/>
  <c r="BW436" i="5"/>
  <c r="BV436" i="5"/>
  <c r="BW434" i="5"/>
  <c r="BV434" i="5"/>
  <c r="BW432" i="5"/>
  <c r="BV432" i="5"/>
  <c r="BW430" i="5"/>
  <c r="BV430" i="5"/>
  <c r="BV428" i="5"/>
  <c r="BW428" i="5"/>
  <c r="BW426" i="5"/>
  <c r="BV426" i="5"/>
  <c r="BV424" i="5"/>
  <c r="BW424" i="5"/>
  <c r="BW422" i="5"/>
  <c r="BV422" i="5"/>
  <c r="BW420" i="5"/>
  <c r="BV420" i="5"/>
  <c r="BW418" i="5"/>
  <c r="BV418" i="5"/>
  <c r="BV416" i="5"/>
  <c r="BW416" i="5"/>
  <c r="BW414" i="5"/>
  <c r="BV414" i="5"/>
  <c r="BW412" i="5"/>
  <c r="BV412" i="5"/>
  <c r="BW410" i="5"/>
  <c r="BV410" i="5"/>
  <c r="BW408" i="5"/>
  <c r="BV408" i="5"/>
  <c r="BW406" i="5"/>
  <c r="BV406" i="5"/>
  <c r="BV404" i="5"/>
  <c r="BW404" i="5"/>
  <c r="BW402" i="5"/>
  <c r="BV402" i="5"/>
  <c r="BW400" i="5"/>
  <c r="BV400" i="5"/>
  <c r="BW398" i="5"/>
  <c r="BV398" i="5"/>
  <c r="BV396" i="5"/>
  <c r="BW396" i="5"/>
  <c r="BV394" i="5"/>
  <c r="BW394" i="5"/>
  <c r="BW392" i="5"/>
  <c r="BV392" i="5"/>
  <c r="BW390" i="5"/>
  <c r="BV390" i="5"/>
  <c r="BV388" i="5"/>
  <c r="BW388" i="5"/>
  <c r="BW386" i="5"/>
  <c r="BV386" i="5"/>
  <c r="BW384" i="5"/>
  <c r="BV384" i="5"/>
  <c r="BW382" i="5"/>
  <c r="BV382" i="5"/>
  <c r="BV380" i="5"/>
  <c r="BW380" i="5"/>
  <c r="BW378" i="5"/>
  <c r="BV378" i="5"/>
  <c r="BW376" i="5"/>
  <c r="BV376" i="5"/>
  <c r="BW374" i="5"/>
  <c r="BV374" i="5"/>
  <c r="BW372" i="5"/>
  <c r="BV372" i="5"/>
  <c r="BW370" i="5"/>
  <c r="BV370" i="5"/>
  <c r="BW368" i="5"/>
  <c r="BV368" i="5"/>
  <c r="BW366" i="5"/>
  <c r="BV366" i="5"/>
  <c r="BV364" i="5"/>
  <c r="BW364" i="5"/>
  <c r="BW362" i="5"/>
  <c r="BV362" i="5"/>
  <c r="BV360" i="5"/>
  <c r="BW360" i="5"/>
  <c r="BW358" i="5"/>
  <c r="BV358" i="5"/>
  <c r="BW356" i="5"/>
  <c r="BV356" i="5"/>
  <c r="BW354" i="5"/>
  <c r="BV354" i="5"/>
  <c r="BW352" i="5"/>
  <c r="BV352" i="5"/>
  <c r="BW350" i="5"/>
  <c r="BV350" i="5"/>
  <c r="BW348" i="5"/>
  <c r="BV348" i="5"/>
  <c r="BW346" i="5"/>
  <c r="BV346" i="5"/>
  <c r="BV344" i="5"/>
  <c r="BW344" i="5"/>
  <c r="BW342" i="5"/>
  <c r="BV342" i="5"/>
  <c r="BW340" i="5"/>
  <c r="BV340" i="5"/>
  <c r="BW338" i="5"/>
  <c r="BV338" i="5"/>
  <c r="BW336" i="5"/>
  <c r="BV336" i="5"/>
  <c r="BW334" i="5"/>
  <c r="BV334" i="5"/>
  <c r="BW332" i="5"/>
  <c r="BV332" i="5"/>
  <c r="BW330" i="5"/>
  <c r="BV330" i="5"/>
  <c r="BW328" i="5"/>
  <c r="BV328" i="5"/>
  <c r="BW326" i="5"/>
  <c r="BV326" i="5"/>
  <c r="BW324" i="5"/>
  <c r="BV324" i="5"/>
  <c r="BW322" i="5"/>
  <c r="BV322" i="5"/>
  <c r="BW320" i="5"/>
  <c r="BV320" i="5"/>
  <c r="BW318" i="5"/>
  <c r="BV318" i="5"/>
  <c r="BW316" i="5"/>
  <c r="BV316" i="5"/>
  <c r="BV314" i="5"/>
  <c r="BW314" i="5"/>
  <c r="BW312" i="5"/>
  <c r="BV312" i="5"/>
  <c r="BW310" i="5"/>
  <c r="BV310" i="5"/>
  <c r="BW308" i="5"/>
  <c r="BV308" i="5"/>
  <c r="BW306" i="5"/>
  <c r="BV306" i="5"/>
  <c r="BW304" i="5"/>
  <c r="BV304" i="5"/>
  <c r="BW302" i="5"/>
  <c r="BV302" i="5"/>
  <c r="BW300" i="5"/>
  <c r="BV300" i="5"/>
  <c r="BW298" i="5"/>
  <c r="BV298" i="5"/>
  <c r="BW296" i="5"/>
  <c r="BV296" i="5"/>
  <c r="BW294" i="5"/>
  <c r="BV294" i="5"/>
  <c r="BW292" i="5"/>
  <c r="BV292" i="5"/>
  <c r="BW290" i="5"/>
  <c r="BV290" i="5"/>
  <c r="BW288" i="5"/>
  <c r="BV288" i="5"/>
  <c r="BW286" i="5"/>
  <c r="BV286" i="5"/>
  <c r="BW284" i="5"/>
  <c r="BV284" i="5"/>
  <c r="BW282" i="5"/>
  <c r="BV282" i="5"/>
  <c r="BW280" i="5"/>
  <c r="BV280" i="5"/>
  <c r="BW278" i="5"/>
  <c r="BV278" i="5"/>
  <c r="BW276" i="5"/>
  <c r="BV276" i="5"/>
  <c r="BW274" i="5"/>
  <c r="BV274" i="5"/>
  <c r="BW272" i="5"/>
  <c r="BV272" i="5"/>
  <c r="BW270" i="5"/>
  <c r="BV270" i="5"/>
  <c r="BW268" i="5"/>
  <c r="BV268" i="5"/>
  <c r="BW266" i="5"/>
  <c r="BV266" i="5"/>
  <c r="BW264" i="5"/>
  <c r="BV264" i="5"/>
  <c r="BW262" i="5"/>
  <c r="BV262" i="5"/>
  <c r="BW260" i="5"/>
  <c r="BV260" i="5"/>
  <c r="BW258" i="5"/>
  <c r="BV258" i="5"/>
  <c r="BW256" i="5"/>
  <c r="BV256" i="5"/>
  <c r="BW254" i="5"/>
  <c r="BV254" i="5"/>
  <c r="BW252" i="5"/>
  <c r="BV252" i="5"/>
  <c r="BW250" i="5"/>
  <c r="BV250" i="5"/>
  <c r="BW248" i="5"/>
  <c r="BV248" i="5"/>
  <c r="BW246" i="5"/>
  <c r="BV246" i="5"/>
  <c r="BW244" i="5"/>
  <c r="BV244" i="5"/>
  <c r="BW242" i="5"/>
  <c r="BV242" i="5"/>
  <c r="BW240" i="5"/>
  <c r="BV240" i="5"/>
  <c r="BW238" i="5"/>
  <c r="BV238" i="5"/>
  <c r="BW236" i="5"/>
  <c r="BV236" i="5"/>
  <c r="BW234" i="5"/>
  <c r="BV234" i="5"/>
  <c r="BW232" i="5"/>
  <c r="BV232" i="5"/>
  <c r="BW230" i="5"/>
  <c r="BV230" i="5"/>
  <c r="BW228" i="5"/>
  <c r="BV228" i="5"/>
  <c r="BW226" i="5"/>
  <c r="BV226" i="5"/>
  <c r="BW224" i="5"/>
  <c r="BV224" i="5"/>
  <c r="BW222" i="5"/>
  <c r="BV222" i="5"/>
  <c r="BW220" i="5"/>
  <c r="BV220" i="5"/>
  <c r="BV218" i="5"/>
  <c r="BW218" i="5"/>
  <c r="BW216" i="5"/>
  <c r="BV216" i="5"/>
  <c r="BW214" i="5"/>
  <c r="BV214" i="5"/>
  <c r="BW212" i="5"/>
  <c r="BV212" i="5"/>
  <c r="BW210" i="5"/>
  <c r="BV210" i="5"/>
  <c r="BW208" i="5"/>
  <c r="BV208" i="5"/>
  <c r="BW206" i="5"/>
  <c r="BV206" i="5"/>
  <c r="BW204" i="5"/>
  <c r="BV204" i="5"/>
  <c r="BV202" i="5"/>
  <c r="BW202" i="5"/>
  <c r="BW200" i="5"/>
  <c r="BV200" i="5"/>
  <c r="BW198" i="5"/>
  <c r="BV198" i="5"/>
  <c r="BW196" i="5"/>
  <c r="BV196" i="5"/>
  <c r="BW194" i="5"/>
  <c r="BV194" i="5"/>
  <c r="BW192" i="5"/>
  <c r="BV192" i="5"/>
  <c r="BW190" i="5"/>
  <c r="BV190" i="5"/>
  <c r="BW188" i="5"/>
  <c r="BV188" i="5"/>
  <c r="BV186" i="5"/>
  <c r="BW186" i="5"/>
  <c r="BV184" i="5"/>
  <c r="BW184" i="5"/>
  <c r="BW182" i="5"/>
  <c r="BV182" i="5"/>
  <c r="BW180" i="5"/>
  <c r="BV180" i="5"/>
  <c r="BW178" i="5"/>
  <c r="BV178" i="5"/>
  <c r="BW176" i="5"/>
  <c r="BV176" i="5"/>
  <c r="BW174" i="5"/>
  <c r="BV174" i="5"/>
  <c r="BW172" i="5"/>
  <c r="BV172" i="5"/>
  <c r="BW170" i="5"/>
  <c r="BV170" i="5"/>
  <c r="BV168" i="5"/>
  <c r="BW168" i="5"/>
  <c r="BW166" i="5"/>
  <c r="BV166" i="5"/>
  <c r="BW164" i="5"/>
  <c r="BV164" i="5"/>
  <c r="BV162" i="5"/>
  <c r="BW162" i="5"/>
  <c r="BW160" i="5"/>
  <c r="BV160" i="5"/>
  <c r="BW158" i="5"/>
  <c r="BV158" i="5"/>
  <c r="BW156" i="5"/>
  <c r="BV156" i="5"/>
  <c r="BV154" i="5"/>
  <c r="BW154" i="5"/>
  <c r="BW152" i="5"/>
  <c r="BV152" i="5"/>
  <c r="BW150" i="5"/>
  <c r="BV150" i="5"/>
  <c r="BW148" i="5"/>
  <c r="BV148" i="5"/>
  <c r="BV146" i="5"/>
  <c r="BW146" i="5"/>
  <c r="BV144" i="5"/>
  <c r="BW144" i="5"/>
  <c r="BW142" i="5"/>
  <c r="BV142" i="5"/>
  <c r="BW140" i="5"/>
  <c r="BV140" i="5"/>
  <c r="BV138" i="5"/>
  <c r="BW138" i="5"/>
  <c r="BV136" i="5"/>
  <c r="BW136" i="5"/>
  <c r="BW134" i="5"/>
  <c r="BV134" i="5"/>
  <c r="BW132" i="5"/>
  <c r="BV132" i="5"/>
  <c r="BV130" i="5"/>
  <c r="BW130" i="5"/>
  <c r="BV128" i="5"/>
  <c r="BW128" i="5"/>
  <c r="BW126" i="5"/>
  <c r="BV126" i="5"/>
  <c r="BW124" i="5"/>
  <c r="BV124" i="5"/>
  <c r="BV122" i="5"/>
  <c r="BW122" i="5"/>
  <c r="BW120" i="5"/>
  <c r="BV120" i="5"/>
  <c r="BW118" i="5"/>
  <c r="BV118" i="5"/>
  <c r="BW116" i="5"/>
  <c r="BV116" i="5"/>
  <c r="BV114" i="5"/>
  <c r="BW114" i="5"/>
  <c r="BV112" i="5"/>
  <c r="BW112" i="5"/>
  <c r="BW110" i="5"/>
  <c r="BV110" i="5"/>
  <c r="BW108" i="5"/>
  <c r="BV108" i="5"/>
  <c r="BV106" i="5"/>
  <c r="BW106" i="5"/>
  <c r="BW104" i="5"/>
  <c r="BV104" i="5"/>
  <c r="BW102" i="5"/>
  <c r="BV102" i="5"/>
  <c r="BW100" i="5"/>
  <c r="BV100" i="5"/>
  <c r="BV98" i="5"/>
  <c r="BW98" i="5"/>
  <c r="BW96" i="5"/>
  <c r="BV96" i="5"/>
  <c r="BW94" i="5"/>
  <c r="BV94" i="5"/>
  <c r="BW92" i="5"/>
  <c r="BV92" i="5"/>
  <c r="BV90" i="5"/>
  <c r="BW90" i="5"/>
  <c r="BW88" i="5"/>
  <c r="BV88" i="5"/>
  <c r="BW86" i="5"/>
  <c r="BV86" i="5"/>
  <c r="BW84" i="5"/>
  <c r="BV84" i="5"/>
  <c r="BV82" i="5"/>
  <c r="BW82" i="5"/>
  <c r="BW80" i="5"/>
  <c r="BV80" i="5"/>
  <c r="BW78" i="5"/>
  <c r="BV78" i="5"/>
  <c r="BW76" i="5"/>
  <c r="BV76" i="5"/>
  <c r="BV74" i="5"/>
  <c r="BW74" i="5"/>
  <c r="BW72" i="5"/>
  <c r="BV72" i="5"/>
  <c r="BW70" i="5"/>
  <c r="BV70" i="5"/>
  <c r="BW68" i="5"/>
  <c r="BV68" i="5"/>
  <c r="BV66" i="5"/>
  <c r="BW66" i="5"/>
  <c r="BV64" i="5"/>
  <c r="BW64" i="5"/>
  <c r="BW62" i="5"/>
  <c r="BV62" i="5"/>
  <c r="BW60" i="5"/>
  <c r="BV60" i="5"/>
  <c r="BV58" i="5"/>
  <c r="BW58" i="5"/>
  <c r="BV56" i="5"/>
  <c r="BW56" i="5"/>
  <c r="BW54" i="5"/>
  <c r="BV54" i="5"/>
  <c r="BW52" i="5"/>
  <c r="BV52" i="5"/>
  <c r="BV50" i="5"/>
  <c r="BW50" i="5"/>
  <c r="BV48" i="5"/>
  <c r="BW48" i="5"/>
  <c r="BW46" i="5"/>
  <c r="BV46" i="5"/>
  <c r="BW44" i="5"/>
  <c r="BV44" i="5"/>
  <c r="BV42" i="5"/>
  <c r="BW42" i="5"/>
  <c r="BW40" i="5"/>
  <c r="BV40" i="5"/>
  <c r="BW38" i="5"/>
  <c r="BV38" i="5"/>
  <c r="BW36" i="5"/>
  <c r="BV36" i="5"/>
  <c r="BV34" i="5"/>
  <c r="BW34" i="5"/>
  <c r="BW32" i="5"/>
  <c r="BV32" i="5"/>
  <c r="BW30" i="5"/>
  <c r="BV30" i="5"/>
  <c r="BW28" i="5"/>
  <c r="BV28" i="5"/>
  <c r="BV26" i="5"/>
  <c r="BW26" i="5"/>
  <c r="BW24" i="5"/>
  <c r="BV24" i="5"/>
  <c r="BW22" i="5"/>
  <c r="BV22" i="5"/>
  <c r="BW20" i="5"/>
  <c r="BV20" i="5"/>
  <c r="BV18" i="5"/>
  <c r="BW18" i="5"/>
  <c r="BW14" i="5"/>
  <c r="BV14" i="5"/>
  <c r="BW12" i="5"/>
  <c r="BV12" i="5"/>
  <c r="BC505" i="5"/>
  <c r="BC503" i="5"/>
  <c r="BC501" i="5"/>
  <c r="BC499" i="5"/>
  <c r="BC497" i="5"/>
  <c r="BC495" i="5"/>
  <c r="BC493" i="5"/>
  <c r="BC491" i="5"/>
  <c r="BC489" i="5"/>
  <c r="BC487" i="5"/>
  <c r="BC485" i="5"/>
  <c r="BC483" i="5"/>
  <c r="BC481" i="5"/>
  <c r="BC479" i="5"/>
  <c r="BC477" i="5"/>
  <c r="BC475" i="5"/>
  <c r="BC473" i="5"/>
  <c r="BC471" i="5"/>
  <c r="BC469" i="5"/>
  <c r="BC467" i="5"/>
  <c r="BC465" i="5"/>
  <c r="BC463" i="5"/>
  <c r="BC461" i="5"/>
  <c r="BC459" i="5"/>
  <c r="BC457" i="5"/>
  <c r="BC455" i="5"/>
  <c r="BC453" i="5"/>
  <c r="BC450" i="5"/>
  <c r="BC448" i="5"/>
  <c r="BC446" i="5"/>
  <c r="BC444" i="5"/>
  <c r="BC440" i="5"/>
  <c r="BC438" i="5"/>
  <c r="BC436" i="5"/>
  <c r="BC434" i="5"/>
  <c r="BC432" i="5"/>
  <c r="BC430" i="5"/>
  <c r="BC428" i="5"/>
  <c r="BC426" i="5"/>
  <c r="BC424" i="5"/>
  <c r="BC422" i="5"/>
  <c r="BC420" i="5"/>
  <c r="BC418" i="5"/>
  <c r="BC416" i="5"/>
  <c r="BC414" i="5"/>
  <c r="BC412" i="5"/>
  <c r="BC410" i="5"/>
  <c r="BC408" i="5"/>
  <c r="BC404" i="5"/>
  <c r="BC402" i="5"/>
  <c r="BC400" i="5"/>
  <c r="BC398" i="5"/>
  <c r="BC396" i="5"/>
  <c r="BC394" i="5"/>
  <c r="BC392" i="5"/>
  <c r="BC390" i="5"/>
  <c r="BC388" i="5"/>
  <c r="BC386" i="5"/>
  <c r="BC384" i="5"/>
  <c r="BC382" i="5"/>
  <c r="BC380" i="5"/>
  <c r="BC378" i="5"/>
  <c r="BC376" i="5"/>
  <c r="BC374" i="5"/>
  <c r="BC372" i="5"/>
  <c r="BC370" i="5"/>
  <c r="BC368" i="5"/>
  <c r="BC366" i="5"/>
  <c r="BC364" i="5"/>
  <c r="BC362" i="5"/>
  <c r="BC360" i="5"/>
  <c r="BC358" i="5"/>
  <c r="BC356" i="5"/>
  <c r="BC354" i="5"/>
  <c r="BC352" i="5"/>
  <c r="BC350" i="5"/>
  <c r="BC348" i="5"/>
  <c r="BC346" i="5"/>
  <c r="BC344" i="5"/>
  <c r="BC342" i="5"/>
  <c r="BC340" i="5"/>
  <c r="BC338" i="5"/>
  <c r="BC336" i="5"/>
  <c r="BC334" i="5"/>
  <c r="BC332" i="5"/>
  <c r="BC330" i="5"/>
  <c r="BC328" i="5"/>
  <c r="BC326" i="5"/>
  <c r="BC324" i="5"/>
  <c r="BC322" i="5"/>
  <c r="BC320" i="5"/>
  <c r="BC318" i="5"/>
  <c r="BC316" i="5"/>
  <c r="BC314" i="5"/>
  <c r="BC312" i="5"/>
  <c r="BC310" i="5"/>
  <c r="BC308" i="5"/>
  <c r="BC306" i="5"/>
  <c r="BC304" i="5"/>
  <c r="BC302" i="5"/>
  <c r="BC300" i="5"/>
  <c r="BC298" i="5"/>
  <c r="BC296" i="5"/>
  <c r="BC294" i="5"/>
  <c r="BC292" i="5"/>
  <c r="BC290" i="5"/>
  <c r="BC288" i="5"/>
  <c r="BC286" i="5"/>
  <c r="BC284" i="5"/>
  <c r="BC282" i="5"/>
  <c r="BC280" i="5"/>
  <c r="BC278" i="5"/>
  <c r="BC276" i="5"/>
  <c r="BC274" i="5"/>
  <c r="BC272" i="5"/>
  <c r="BC270" i="5"/>
  <c r="BC268" i="5"/>
  <c r="BC266" i="5"/>
  <c r="BC264" i="5"/>
  <c r="BC262" i="5"/>
  <c r="BC260" i="5"/>
  <c r="BC258" i="5"/>
  <c r="BC256" i="5"/>
  <c r="BC254" i="5"/>
  <c r="BC252" i="5"/>
  <c r="BC250" i="5"/>
  <c r="BC248" i="5"/>
  <c r="BC246" i="5"/>
  <c r="BC244" i="5"/>
  <c r="BC242" i="5"/>
  <c r="BC240" i="5"/>
  <c r="BC238" i="5"/>
  <c r="BC236" i="5"/>
  <c r="BC234" i="5"/>
  <c r="BC232" i="5"/>
  <c r="BC230" i="5"/>
  <c r="BC228" i="5"/>
  <c r="BC226" i="5"/>
  <c r="BC224" i="5"/>
  <c r="BC222" i="5"/>
  <c r="BC220" i="5"/>
  <c r="BC218" i="5"/>
  <c r="BC216" i="5"/>
  <c r="BC214" i="5"/>
  <c r="BC212" i="5"/>
  <c r="BC210" i="5"/>
  <c r="BC208" i="5"/>
  <c r="BC206" i="5"/>
  <c r="BC204" i="5"/>
  <c r="BC202" i="5"/>
  <c r="BC200" i="5"/>
  <c r="BC198" i="5"/>
  <c r="BC194" i="5"/>
  <c r="BC192" i="5"/>
  <c r="BC190" i="5"/>
  <c r="BC188" i="5"/>
  <c r="BC186" i="5"/>
  <c r="BC184" i="5"/>
  <c r="BC182" i="5"/>
  <c r="BC180" i="5"/>
  <c r="BC176" i="5"/>
  <c r="BC174" i="5"/>
  <c r="BC172" i="5"/>
  <c r="BC170" i="5"/>
  <c r="BC168" i="5"/>
  <c r="BC166" i="5"/>
  <c r="BC164" i="5"/>
  <c r="BC162" i="5"/>
  <c r="BC160" i="5"/>
  <c r="BC158" i="5"/>
  <c r="BC156" i="5"/>
  <c r="BC154" i="5"/>
  <c r="BC152" i="5"/>
  <c r="BC150" i="5"/>
  <c r="BC148" i="5"/>
  <c r="BC146" i="5"/>
  <c r="BC144" i="5"/>
  <c r="BC142" i="5"/>
  <c r="BC140" i="5"/>
  <c r="BC138" i="5"/>
  <c r="BC136" i="5"/>
  <c r="BC134" i="5"/>
  <c r="BC132" i="5"/>
  <c r="BC130" i="5"/>
  <c r="BC128" i="5"/>
  <c r="BC126" i="5"/>
  <c r="BC124" i="5"/>
  <c r="BC122" i="5"/>
  <c r="BC120" i="5"/>
  <c r="BC118" i="5"/>
  <c r="BC116" i="5"/>
  <c r="BC114" i="5"/>
  <c r="BC112" i="5"/>
  <c r="BC110" i="5"/>
  <c r="BC108" i="5"/>
  <c r="BC106" i="5"/>
  <c r="BC104" i="5"/>
  <c r="BC102" i="5"/>
  <c r="BC100" i="5"/>
  <c r="BC98" i="5"/>
  <c r="BC96" i="5"/>
  <c r="BC94" i="5"/>
  <c r="BC92" i="5"/>
  <c r="BC90" i="5"/>
  <c r="BC88" i="5"/>
  <c r="BC86" i="5"/>
  <c r="BC84" i="5"/>
  <c r="AY406" i="5"/>
  <c r="BC406" i="5"/>
  <c r="BC500" i="5"/>
  <c r="AY498" i="5"/>
  <c r="BC498" i="5"/>
  <c r="BC490" i="5"/>
  <c r="BC482" i="5"/>
  <c r="BC474" i="5"/>
  <c r="BC466" i="5"/>
  <c r="BC458" i="5"/>
  <c r="BC447" i="5"/>
  <c r="BC439" i="5"/>
  <c r="BC431" i="5"/>
  <c r="BC423" i="5"/>
  <c r="BC415" i="5"/>
  <c r="BC407" i="5"/>
  <c r="BC401" i="5"/>
  <c r="AY399" i="5"/>
  <c r="BC399" i="5"/>
  <c r="BC393" i="5"/>
  <c r="BC391" i="5"/>
  <c r="BC389" i="5"/>
  <c r="BC387" i="5"/>
  <c r="BC385" i="5"/>
  <c r="BC383" i="5"/>
  <c r="BC381" i="5"/>
  <c r="BC379" i="5"/>
  <c r="BC377" i="5"/>
  <c r="BC375" i="5"/>
  <c r="BC373" i="5"/>
  <c r="BC371" i="5"/>
  <c r="BC369" i="5"/>
  <c r="BC367" i="5"/>
  <c r="BC365" i="5"/>
  <c r="BC363" i="5"/>
  <c r="BC361" i="5"/>
  <c r="BC359" i="5"/>
  <c r="BC496" i="5"/>
  <c r="BC488" i="5"/>
  <c r="BC480" i="5"/>
  <c r="BC472" i="5"/>
  <c r="BC464" i="5"/>
  <c r="BC456" i="5"/>
  <c r="BC449" i="5"/>
  <c r="BC441" i="5"/>
  <c r="BC433" i="5"/>
  <c r="BC425" i="5"/>
  <c r="BC417" i="5"/>
  <c r="BC409" i="5"/>
  <c r="BC397" i="5"/>
  <c r="AY442" i="5"/>
  <c r="BC442" i="5"/>
  <c r="BC502" i="5"/>
  <c r="BC492" i="5"/>
  <c r="BC484" i="5"/>
  <c r="BC476" i="5"/>
  <c r="BC468" i="5"/>
  <c r="BC462" i="5"/>
  <c r="BC454" i="5"/>
  <c r="BC445" i="5"/>
  <c r="BC437" i="5"/>
  <c r="BC429" i="5"/>
  <c r="BC421" i="5"/>
  <c r="BC411" i="5"/>
  <c r="BC403" i="5"/>
  <c r="BC504" i="5"/>
  <c r="BC494" i="5"/>
  <c r="BC486" i="5"/>
  <c r="BC478" i="5"/>
  <c r="BC470" i="5"/>
  <c r="BC460" i="5"/>
  <c r="BC451" i="5"/>
  <c r="BC443" i="5"/>
  <c r="BC435" i="5"/>
  <c r="BC427" i="5"/>
  <c r="BC419" i="5"/>
  <c r="BC413" i="5"/>
  <c r="BC405" i="5"/>
  <c r="BC395" i="5"/>
  <c r="AY196" i="5"/>
  <c r="BC196" i="5"/>
  <c r="AY178" i="5"/>
  <c r="BC178" i="5"/>
  <c r="BC357" i="5"/>
  <c r="BC355" i="5"/>
  <c r="BC353" i="5"/>
  <c r="AY351" i="5"/>
  <c r="BC351" i="5"/>
  <c r="BC349" i="5"/>
  <c r="BC347" i="5"/>
  <c r="BC345" i="5"/>
  <c r="BC343" i="5"/>
  <c r="BC341" i="5"/>
  <c r="BC339" i="5"/>
  <c r="BC337" i="5"/>
  <c r="BC335" i="5"/>
  <c r="BC333" i="5"/>
  <c r="BC331" i="5"/>
  <c r="BC329" i="5"/>
  <c r="BC327" i="5"/>
  <c r="BC325" i="5"/>
  <c r="BC323" i="5"/>
  <c r="BC321" i="5"/>
  <c r="BC319" i="5"/>
  <c r="BC317" i="5"/>
  <c r="BC315" i="5"/>
  <c r="BC313" i="5"/>
  <c r="BC311" i="5"/>
  <c r="BC309" i="5"/>
  <c r="BC307" i="5"/>
  <c r="BC305" i="5"/>
  <c r="BC303" i="5"/>
  <c r="BC301" i="5"/>
  <c r="BC299" i="5"/>
  <c r="BC297" i="5"/>
  <c r="BC295" i="5"/>
  <c r="BC293" i="5"/>
  <c r="BC291" i="5"/>
  <c r="BC289" i="5"/>
  <c r="AY287" i="5"/>
  <c r="BC287" i="5"/>
  <c r="BC285" i="5"/>
  <c r="BC283" i="5"/>
  <c r="BC281" i="5"/>
  <c r="BC279" i="5"/>
  <c r="BC277" i="5"/>
  <c r="BC275" i="5"/>
  <c r="BC273" i="5"/>
  <c r="BC271" i="5"/>
  <c r="BC269" i="5"/>
  <c r="BC267" i="5"/>
  <c r="BC265" i="5"/>
  <c r="AY263" i="5"/>
  <c r="BC263" i="5"/>
  <c r="BC261" i="5"/>
  <c r="AY259" i="5"/>
  <c r="BC259" i="5"/>
  <c r="BC257" i="5"/>
  <c r="BC255" i="5"/>
  <c r="BC253" i="5"/>
  <c r="BC251" i="5"/>
  <c r="BC249" i="5"/>
  <c r="BC247" i="5"/>
  <c r="BC245" i="5"/>
  <c r="BC243" i="5"/>
  <c r="BC241" i="5"/>
  <c r="BC239" i="5"/>
  <c r="BC237" i="5"/>
  <c r="BC235" i="5"/>
  <c r="BC233" i="5"/>
  <c r="BC231" i="5"/>
  <c r="BC229" i="5"/>
  <c r="BC227" i="5"/>
  <c r="BC225" i="5"/>
  <c r="BC223" i="5"/>
  <c r="BC221" i="5"/>
  <c r="BC219" i="5"/>
  <c r="BC217" i="5"/>
  <c r="BC215" i="5"/>
  <c r="BC213" i="5"/>
  <c r="BC211" i="5"/>
  <c r="BC209" i="5"/>
  <c r="BC207" i="5"/>
  <c r="BC205" i="5"/>
  <c r="BC203" i="5"/>
  <c r="BC201" i="5"/>
  <c r="BC199" i="5"/>
  <c r="BC197" i="5"/>
  <c r="BC195" i="5"/>
  <c r="BC193" i="5"/>
  <c r="BC191" i="5"/>
  <c r="BC189" i="5"/>
  <c r="BC187" i="5"/>
  <c r="BC185" i="5"/>
  <c r="BC183" i="5"/>
  <c r="BC181" i="5"/>
  <c r="BC179" i="5"/>
  <c r="BC177" i="5"/>
  <c r="BC175" i="5"/>
  <c r="BC173" i="5"/>
  <c r="BC171" i="5"/>
  <c r="BC169" i="5"/>
  <c r="BC167" i="5"/>
  <c r="BC165" i="5"/>
  <c r="BC163" i="5"/>
  <c r="BC161" i="5"/>
  <c r="BC159" i="5"/>
  <c r="BC157" i="5"/>
  <c r="BC155" i="5"/>
  <c r="BC153" i="5"/>
  <c r="BC151" i="5"/>
  <c r="BC149" i="5"/>
  <c r="BC147" i="5"/>
  <c r="BC145" i="5"/>
  <c r="BC143" i="5"/>
  <c r="BC141" i="5"/>
  <c r="BC139" i="5"/>
  <c r="BC137" i="5"/>
  <c r="BC135" i="5"/>
  <c r="BC133" i="5"/>
  <c r="BC131" i="5"/>
  <c r="BC129" i="5"/>
  <c r="BC127" i="5"/>
  <c r="BC125" i="5"/>
  <c r="BC123" i="5"/>
  <c r="BC121" i="5"/>
  <c r="BC119" i="5"/>
  <c r="BC117" i="5"/>
  <c r="BC115" i="5"/>
  <c r="BC113" i="5"/>
  <c r="BC111" i="5"/>
  <c r="BC109" i="5"/>
  <c r="BC107" i="5"/>
  <c r="BC105" i="5"/>
  <c r="BC103" i="5"/>
  <c r="BC101" i="5"/>
  <c r="BC99" i="5"/>
  <c r="BC97" i="5"/>
  <c r="BC95" i="5"/>
  <c r="BC93" i="5"/>
  <c r="BC91" i="5"/>
  <c r="BC89" i="5"/>
  <c r="BC87" i="5"/>
  <c r="BC85" i="5"/>
  <c r="BC83" i="5"/>
  <c r="BC81" i="5"/>
  <c r="BC79" i="5"/>
  <c r="AY77" i="5"/>
  <c r="BC77" i="5"/>
  <c r="BC75" i="5"/>
  <c r="BC73" i="5"/>
  <c r="BC71" i="5"/>
  <c r="BC69" i="5"/>
  <c r="BC67" i="5"/>
  <c r="BC65" i="5"/>
  <c r="BC63" i="5"/>
  <c r="BC61" i="5"/>
  <c r="BC59" i="5"/>
  <c r="AY57" i="5"/>
  <c r="BC57" i="5"/>
  <c r="BC55" i="5"/>
  <c r="BC53" i="5"/>
  <c r="BC51" i="5"/>
  <c r="BC49" i="5"/>
  <c r="BC47" i="5"/>
  <c r="BC45" i="5"/>
  <c r="BC43" i="5"/>
  <c r="BC41" i="5"/>
  <c r="BC39" i="5"/>
  <c r="BC37" i="5"/>
  <c r="BC35" i="5"/>
  <c r="BC82" i="5"/>
  <c r="BC80" i="5"/>
  <c r="BC78" i="5"/>
  <c r="BC76" i="5"/>
  <c r="BC74" i="5"/>
  <c r="BC72" i="5"/>
  <c r="BC70" i="5"/>
  <c r="BC68" i="5"/>
  <c r="BC66" i="5"/>
  <c r="BC64" i="5"/>
  <c r="BC62" i="5"/>
  <c r="BC60" i="5"/>
  <c r="BC58" i="5"/>
  <c r="BC56" i="5"/>
  <c r="BC54" i="5"/>
  <c r="BC52" i="5"/>
  <c r="BC50" i="5"/>
  <c r="BC48" i="5"/>
  <c r="BC46" i="5"/>
  <c r="BC44" i="5"/>
  <c r="BC42" i="5"/>
  <c r="BC40" i="5"/>
  <c r="BC38" i="5"/>
  <c r="BC36" i="5"/>
  <c r="BC34" i="5"/>
  <c r="AY502" i="5"/>
  <c r="AY401" i="5"/>
  <c r="AY343" i="5"/>
  <c r="AY335" i="5"/>
  <c r="AY327" i="5"/>
  <c r="AY319" i="5"/>
  <c r="AY311" i="5"/>
  <c r="AY303" i="5"/>
  <c r="AY295" i="5"/>
  <c r="AY261" i="5"/>
  <c r="AY230" i="5"/>
  <c r="AY226" i="5"/>
  <c r="AY222" i="5"/>
  <c r="AY218" i="5"/>
  <c r="AY214" i="5"/>
  <c r="AY210" i="5"/>
  <c r="AY206" i="5"/>
  <c r="AY202" i="5"/>
  <c r="AY198" i="5"/>
  <c r="AY117" i="5"/>
  <c r="AY109" i="5"/>
  <c r="AY105" i="5"/>
  <c r="AY101" i="5"/>
  <c r="AY93" i="5"/>
  <c r="AY89" i="5"/>
  <c r="AY85" i="5"/>
  <c r="AY23" i="5"/>
  <c r="AY490" i="5"/>
  <c r="AY486" i="5"/>
  <c r="AY482" i="5"/>
  <c r="AY474" i="5"/>
  <c r="AY470" i="5"/>
  <c r="AY466" i="5"/>
  <c r="AY458" i="5"/>
  <c r="AY454" i="5"/>
  <c r="AY450" i="5"/>
  <c r="AY404" i="5"/>
  <c r="AY385" i="5"/>
  <c r="AY369" i="5"/>
  <c r="AY353" i="5"/>
  <c r="AY279" i="5"/>
  <c r="AY275" i="5"/>
  <c r="AY271" i="5"/>
  <c r="AY267" i="5"/>
  <c r="AY253" i="5"/>
  <c r="AY245" i="5"/>
  <c r="AY237" i="5"/>
  <c r="AY194" i="5"/>
  <c r="AY190" i="5"/>
  <c r="AY186" i="5"/>
  <c r="AY182" i="5"/>
  <c r="AY73" i="5"/>
  <c r="AY69" i="5"/>
  <c r="AY61" i="5"/>
  <c r="AY438" i="5"/>
  <c r="AY434" i="5"/>
  <c r="AY426" i="5"/>
  <c r="AY422" i="5"/>
  <c r="AY418" i="5"/>
  <c r="AY410" i="5"/>
  <c r="AY337" i="5"/>
  <c r="AY321" i="5"/>
  <c r="AY305" i="5"/>
  <c r="AY289" i="5"/>
  <c r="AY232" i="5"/>
  <c r="AY228" i="5"/>
  <c r="AY224" i="5"/>
  <c r="AY220" i="5"/>
  <c r="AY216" i="5"/>
  <c r="AY212" i="5"/>
  <c r="AY208" i="5"/>
  <c r="AY204" i="5"/>
  <c r="AY200" i="5"/>
  <c r="AY53" i="5"/>
  <c r="AY45" i="5"/>
  <c r="AY41" i="5"/>
  <c r="AY37" i="5"/>
  <c r="AY29" i="5"/>
  <c r="AY25" i="5"/>
  <c r="AY21" i="5"/>
  <c r="AY391" i="5"/>
  <c r="AY383" i="5"/>
  <c r="AY375" i="5"/>
  <c r="AY367" i="5"/>
  <c r="AY359" i="5"/>
  <c r="AY277" i="5"/>
  <c r="AY269" i="5"/>
  <c r="AY255" i="5"/>
  <c r="AY251" i="5"/>
  <c r="AY247" i="5"/>
  <c r="AY243" i="5"/>
  <c r="AY239" i="5"/>
  <c r="AY235" i="5"/>
  <c r="AY192" i="5"/>
  <c r="AY188" i="5"/>
  <c r="AY184" i="5"/>
  <c r="AY180" i="5"/>
  <c r="AY173" i="5"/>
  <c r="AY169" i="5"/>
  <c r="AY165" i="5"/>
  <c r="AY157" i="5"/>
  <c r="AY153" i="5"/>
  <c r="AY149" i="5"/>
  <c r="AY141" i="5"/>
  <c r="AY137" i="5"/>
  <c r="AY133" i="5"/>
  <c r="AY125" i="5"/>
  <c r="AY121" i="5"/>
  <c r="AY503" i="5"/>
  <c r="BE503" i="5"/>
  <c r="BI503" i="5"/>
  <c r="BP503" i="5" s="1"/>
  <c r="BM503" i="5"/>
  <c r="BF503" i="5"/>
  <c r="BO503" i="5" s="1"/>
  <c r="BJ503" i="5"/>
  <c r="BQ503" i="5" s="1"/>
  <c r="BN503" i="5"/>
  <c r="BG503" i="5"/>
  <c r="BK503" i="5"/>
  <c r="BL503" i="5"/>
  <c r="BT503" i="5" s="1"/>
  <c r="BH503" i="5"/>
  <c r="BF478" i="5"/>
  <c r="BO478" i="5" s="1"/>
  <c r="BJ478" i="5"/>
  <c r="BQ478" i="5" s="1"/>
  <c r="BN478" i="5"/>
  <c r="BG478" i="5"/>
  <c r="BK478" i="5"/>
  <c r="BE478" i="5"/>
  <c r="BM478" i="5"/>
  <c r="BH478" i="5"/>
  <c r="BI478" i="5"/>
  <c r="BP478" i="5" s="1"/>
  <c r="BL478" i="5"/>
  <c r="BT478" i="5" s="1"/>
  <c r="AY478" i="5"/>
  <c r="AY471" i="5"/>
  <c r="BE471" i="5"/>
  <c r="BI471" i="5"/>
  <c r="BP471" i="5" s="1"/>
  <c r="BM471" i="5"/>
  <c r="BF471" i="5"/>
  <c r="BO471" i="5" s="1"/>
  <c r="BJ471" i="5"/>
  <c r="BQ471" i="5" s="1"/>
  <c r="BN471" i="5"/>
  <c r="BH471" i="5"/>
  <c r="BK471" i="5"/>
  <c r="BL471" i="5"/>
  <c r="BT471" i="5" s="1"/>
  <c r="BG471" i="5"/>
  <c r="BF446" i="5"/>
  <c r="BO446" i="5" s="1"/>
  <c r="BJ446" i="5"/>
  <c r="BQ446" i="5" s="1"/>
  <c r="BN446" i="5"/>
  <c r="BG446" i="5"/>
  <c r="BK446" i="5"/>
  <c r="BH446" i="5"/>
  <c r="BL446" i="5"/>
  <c r="BT446" i="5" s="1"/>
  <c r="BE446" i="5"/>
  <c r="BI446" i="5"/>
  <c r="BP446" i="5" s="1"/>
  <c r="BM446" i="5"/>
  <c r="AY446" i="5"/>
  <c r="AY439" i="5"/>
  <c r="BE439" i="5"/>
  <c r="BI439" i="5"/>
  <c r="BP439" i="5" s="1"/>
  <c r="BM439" i="5"/>
  <c r="BF439" i="5"/>
  <c r="BO439" i="5" s="1"/>
  <c r="BJ439" i="5"/>
  <c r="BQ439" i="5" s="1"/>
  <c r="BN439" i="5"/>
  <c r="BG439" i="5"/>
  <c r="BK439" i="5"/>
  <c r="BH439" i="5"/>
  <c r="BL439" i="5"/>
  <c r="BT439" i="5" s="1"/>
  <c r="BF414" i="5"/>
  <c r="BO414" i="5" s="1"/>
  <c r="BJ414" i="5"/>
  <c r="BQ414" i="5" s="1"/>
  <c r="BN414" i="5"/>
  <c r="BG414" i="5"/>
  <c r="BK414" i="5"/>
  <c r="BH414" i="5"/>
  <c r="BL414" i="5"/>
  <c r="BT414" i="5" s="1"/>
  <c r="BE414" i="5"/>
  <c r="BI414" i="5"/>
  <c r="BP414" i="5" s="1"/>
  <c r="BM414" i="5"/>
  <c r="AY414" i="5"/>
  <c r="BG393" i="5"/>
  <c r="BK393" i="5"/>
  <c r="BH393" i="5"/>
  <c r="BL393" i="5"/>
  <c r="BT393" i="5" s="1"/>
  <c r="BE393" i="5"/>
  <c r="BI393" i="5"/>
  <c r="BP393" i="5" s="1"/>
  <c r="BM393" i="5"/>
  <c r="BF393" i="5"/>
  <c r="BO393" i="5" s="1"/>
  <c r="BJ393" i="5"/>
  <c r="BQ393" i="5" s="1"/>
  <c r="BN393" i="5"/>
  <c r="AY393" i="5"/>
  <c r="AY390" i="5"/>
  <c r="BH390" i="5"/>
  <c r="BL390" i="5"/>
  <c r="BT390" i="5" s="1"/>
  <c r="BE390" i="5"/>
  <c r="BI390" i="5"/>
  <c r="BP390" i="5" s="1"/>
  <c r="BM390" i="5"/>
  <c r="BF390" i="5"/>
  <c r="BO390" i="5" s="1"/>
  <c r="BJ390" i="5"/>
  <c r="BQ390" i="5" s="1"/>
  <c r="BN390" i="5"/>
  <c r="BG390" i="5"/>
  <c r="BK390" i="5"/>
  <c r="AY386" i="5"/>
  <c r="BH386" i="5"/>
  <c r="BL386" i="5"/>
  <c r="BT386" i="5" s="1"/>
  <c r="BE386" i="5"/>
  <c r="BI386" i="5"/>
  <c r="BP386" i="5" s="1"/>
  <c r="BM386" i="5"/>
  <c r="BF386" i="5"/>
  <c r="BO386" i="5" s="1"/>
  <c r="BJ386" i="5"/>
  <c r="BQ386" i="5" s="1"/>
  <c r="BN386" i="5"/>
  <c r="BG386" i="5"/>
  <c r="BK386" i="5"/>
  <c r="BE361" i="5"/>
  <c r="BI361" i="5"/>
  <c r="BP361" i="5" s="1"/>
  <c r="BM361" i="5"/>
  <c r="BF361" i="5"/>
  <c r="BO361" i="5" s="1"/>
  <c r="BJ361" i="5"/>
  <c r="BQ361" i="5" s="1"/>
  <c r="BN361" i="5"/>
  <c r="BG361" i="5"/>
  <c r="BK361" i="5"/>
  <c r="BH361" i="5"/>
  <c r="BL361" i="5"/>
  <c r="BT361" i="5" s="1"/>
  <c r="AY361" i="5"/>
  <c r="AY358" i="5"/>
  <c r="BH358" i="5"/>
  <c r="BL358" i="5"/>
  <c r="BT358" i="5" s="1"/>
  <c r="BE358" i="5"/>
  <c r="BI358" i="5"/>
  <c r="BP358" i="5" s="1"/>
  <c r="BM358" i="5"/>
  <c r="BF358" i="5"/>
  <c r="BO358" i="5" s="1"/>
  <c r="BJ358" i="5"/>
  <c r="BQ358" i="5" s="1"/>
  <c r="BN358" i="5"/>
  <c r="BG358" i="5"/>
  <c r="BK358" i="5"/>
  <c r="AY354" i="5"/>
  <c r="BH354" i="5"/>
  <c r="BL354" i="5"/>
  <c r="BT354" i="5" s="1"/>
  <c r="BE354" i="5"/>
  <c r="BI354" i="5"/>
  <c r="BP354" i="5" s="1"/>
  <c r="BM354" i="5"/>
  <c r="BF354" i="5"/>
  <c r="BO354" i="5" s="1"/>
  <c r="BJ354" i="5"/>
  <c r="BQ354" i="5" s="1"/>
  <c r="BN354" i="5"/>
  <c r="BG354" i="5"/>
  <c r="BK354" i="5"/>
  <c r="BE329" i="5"/>
  <c r="BI329" i="5"/>
  <c r="BP329" i="5" s="1"/>
  <c r="BM329" i="5"/>
  <c r="BF329" i="5"/>
  <c r="BO329" i="5" s="1"/>
  <c r="BJ329" i="5"/>
  <c r="BQ329" i="5" s="1"/>
  <c r="BN329" i="5"/>
  <c r="BG329" i="5"/>
  <c r="BK329" i="5"/>
  <c r="BH329" i="5"/>
  <c r="BL329" i="5"/>
  <c r="BT329" i="5" s="1"/>
  <c r="AY329" i="5"/>
  <c r="AY326" i="5"/>
  <c r="BH326" i="5"/>
  <c r="BL326" i="5"/>
  <c r="BT326" i="5" s="1"/>
  <c r="BE326" i="5"/>
  <c r="BI326" i="5"/>
  <c r="BP326" i="5" s="1"/>
  <c r="BM326" i="5"/>
  <c r="BF326" i="5"/>
  <c r="BO326" i="5" s="1"/>
  <c r="BJ326" i="5"/>
  <c r="BQ326" i="5" s="1"/>
  <c r="BN326" i="5"/>
  <c r="BG326" i="5"/>
  <c r="BK326" i="5"/>
  <c r="AY322" i="5"/>
  <c r="BH322" i="5"/>
  <c r="BL322" i="5"/>
  <c r="BT322" i="5" s="1"/>
  <c r="BE322" i="5"/>
  <c r="BI322" i="5"/>
  <c r="BP322" i="5" s="1"/>
  <c r="BM322" i="5"/>
  <c r="BF322" i="5"/>
  <c r="BO322" i="5" s="1"/>
  <c r="BJ322" i="5"/>
  <c r="BQ322" i="5" s="1"/>
  <c r="BN322" i="5"/>
  <c r="BG322" i="5"/>
  <c r="BK322" i="5"/>
  <c r="BE297" i="5"/>
  <c r="BI297" i="5"/>
  <c r="BP297" i="5" s="1"/>
  <c r="BM297" i="5"/>
  <c r="BF297" i="5"/>
  <c r="BO297" i="5" s="1"/>
  <c r="BJ297" i="5"/>
  <c r="BQ297" i="5" s="1"/>
  <c r="BN297" i="5"/>
  <c r="BG297" i="5"/>
  <c r="BK297" i="5"/>
  <c r="BH297" i="5"/>
  <c r="BL297" i="5"/>
  <c r="BT297" i="5" s="1"/>
  <c r="AY297" i="5"/>
  <c r="AY294" i="5"/>
  <c r="BE294" i="5"/>
  <c r="BI294" i="5"/>
  <c r="BP294" i="5" s="1"/>
  <c r="BM294" i="5"/>
  <c r="BH294" i="5"/>
  <c r="BL294" i="5"/>
  <c r="BT294" i="5" s="1"/>
  <c r="BG294" i="5"/>
  <c r="BJ294" i="5"/>
  <c r="BQ294" i="5" s="1"/>
  <c r="BK294" i="5"/>
  <c r="BF294" i="5"/>
  <c r="BO294" i="5" s="1"/>
  <c r="BN294" i="5"/>
  <c r="AY290" i="5"/>
  <c r="BE290" i="5"/>
  <c r="BI290" i="5"/>
  <c r="BP290" i="5" s="1"/>
  <c r="BM290" i="5"/>
  <c r="BH290" i="5"/>
  <c r="BL290" i="5"/>
  <c r="BT290" i="5" s="1"/>
  <c r="BK290" i="5"/>
  <c r="BF290" i="5"/>
  <c r="BO290" i="5" s="1"/>
  <c r="BN290" i="5"/>
  <c r="BG290" i="5"/>
  <c r="BJ290" i="5"/>
  <c r="BQ290" i="5" s="1"/>
  <c r="BF273" i="5"/>
  <c r="BO273" i="5" s="1"/>
  <c r="BJ273" i="5"/>
  <c r="BQ273" i="5" s="1"/>
  <c r="BN273" i="5"/>
  <c r="BE273" i="5"/>
  <c r="BI273" i="5"/>
  <c r="BP273" i="5" s="1"/>
  <c r="BM273" i="5"/>
  <c r="BH273" i="5"/>
  <c r="BK273" i="5"/>
  <c r="BL273" i="5"/>
  <c r="BT273" i="5" s="1"/>
  <c r="BG273" i="5"/>
  <c r="AY273" i="5"/>
  <c r="AY270" i="5"/>
  <c r="BE270" i="5"/>
  <c r="BI270" i="5"/>
  <c r="BP270" i="5" s="1"/>
  <c r="BM270" i="5"/>
  <c r="BH270" i="5"/>
  <c r="BL270" i="5"/>
  <c r="BT270" i="5" s="1"/>
  <c r="BG270" i="5"/>
  <c r="BJ270" i="5"/>
  <c r="BQ270" i="5" s="1"/>
  <c r="BK270" i="5"/>
  <c r="BF270" i="5"/>
  <c r="BO270" i="5" s="1"/>
  <c r="BN270" i="5"/>
  <c r="BG257" i="5"/>
  <c r="BK257" i="5"/>
  <c r="BH257" i="5"/>
  <c r="BL257" i="5"/>
  <c r="BT257" i="5" s="1"/>
  <c r="BF257" i="5"/>
  <c r="BO257" i="5" s="1"/>
  <c r="BN257" i="5"/>
  <c r="BE257" i="5"/>
  <c r="BM257" i="5"/>
  <c r="BI257" i="5"/>
  <c r="BP257" i="5" s="1"/>
  <c r="BJ257" i="5"/>
  <c r="BQ257" i="5" s="1"/>
  <c r="AY257" i="5"/>
  <c r="AY254" i="5"/>
  <c r="BF254" i="5"/>
  <c r="BO254" i="5" s="1"/>
  <c r="BJ254" i="5"/>
  <c r="BQ254" i="5" s="1"/>
  <c r="BN254" i="5"/>
  <c r="BG254" i="5"/>
  <c r="BK254" i="5"/>
  <c r="BE254" i="5"/>
  <c r="BM254" i="5"/>
  <c r="BL254" i="5"/>
  <c r="BT254" i="5" s="1"/>
  <c r="BH254" i="5"/>
  <c r="BI254" i="5"/>
  <c r="BP254" i="5" s="1"/>
  <c r="BG241" i="5"/>
  <c r="BK241" i="5"/>
  <c r="BH241" i="5"/>
  <c r="BL241" i="5"/>
  <c r="BT241" i="5" s="1"/>
  <c r="BF241" i="5"/>
  <c r="BO241" i="5" s="1"/>
  <c r="BN241" i="5"/>
  <c r="BE241" i="5"/>
  <c r="BM241" i="5"/>
  <c r="BI241" i="5"/>
  <c r="BP241" i="5" s="1"/>
  <c r="BJ241" i="5"/>
  <c r="BQ241" i="5" s="1"/>
  <c r="AY241" i="5"/>
  <c r="AY238" i="5"/>
  <c r="BF238" i="5"/>
  <c r="BO238" i="5" s="1"/>
  <c r="BJ238" i="5"/>
  <c r="BQ238" i="5" s="1"/>
  <c r="BN238" i="5"/>
  <c r="BG238" i="5"/>
  <c r="BK238" i="5"/>
  <c r="BE238" i="5"/>
  <c r="BM238" i="5"/>
  <c r="BL238" i="5"/>
  <c r="BT238" i="5" s="1"/>
  <c r="BH238" i="5"/>
  <c r="BI238" i="5"/>
  <c r="BP238" i="5" s="1"/>
  <c r="BE231" i="5"/>
  <c r="BI231" i="5"/>
  <c r="BP231" i="5" s="1"/>
  <c r="BM231" i="5"/>
  <c r="BF231" i="5"/>
  <c r="BO231" i="5" s="1"/>
  <c r="BJ231" i="5"/>
  <c r="BQ231" i="5" s="1"/>
  <c r="BN231" i="5"/>
  <c r="BH231" i="5"/>
  <c r="BG231" i="5"/>
  <c r="BK231" i="5"/>
  <c r="BL231" i="5"/>
  <c r="BT231" i="5" s="1"/>
  <c r="AY231" i="5"/>
  <c r="BE227" i="5"/>
  <c r="BI227" i="5"/>
  <c r="BP227" i="5" s="1"/>
  <c r="BM227" i="5"/>
  <c r="BF227" i="5"/>
  <c r="BO227" i="5" s="1"/>
  <c r="BJ227" i="5"/>
  <c r="BQ227" i="5" s="1"/>
  <c r="BN227" i="5"/>
  <c r="BL227" i="5"/>
  <c r="BT227" i="5" s="1"/>
  <c r="BK227" i="5"/>
  <c r="BH227" i="5"/>
  <c r="BG227" i="5"/>
  <c r="AY227" i="5"/>
  <c r="BE223" i="5"/>
  <c r="BI223" i="5"/>
  <c r="BP223" i="5" s="1"/>
  <c r="BM223" i="5"/>
  <c r="BF223" i="5"/>
  <c r="BO223" i="5" s="1"/>
  <c r="BJ223" i="5"/>
  <c r="BQ223" i="5" s="1"/>
  <c r="BN223" i="5"/>
  <c r="BH223" i="5"/>
  <c r="BG223" i="5"/>
  <c r="BL223" i="5"/>
  <c r="BT223" i="5" s="1"/>
  <c r="BK223" i="5"/>
  <c r="AY223" i="5"/>
  <c r="BE219" i="5"/>
  <c r="BI219" i="5"/>
  <c r="BP219" i="5" s="1"/>
  <c r="BM219" i="5"/>
  <c r="BF219" i="5"/>
  <c r="BO219" i="5" s="1"/>
  <c r="BJ219" i="5"/>
  <c r="BQ219" i="5" s="1"/>
  <c r="BN219" i="5"/>
  <c r="BL219" i="5"/>
  <c r="BT219" i="5" s="1"/>
  <c r="BK219" i="5"/>
  <c r="BG219" i="5"/>
  <c r="BH219" i="5"/>
  <c r="AY219" i="5"/>
  <c r="BG213" i="5"/>
  <c r="BK213" i="5"/>
  <c r="BE213" i="5"/>
  <c r="BI213" i="5"/>
  <c r="BP213" i="5" s="1"/>
  <c r="BM213" i="5"/>
  <c r="BH213" i="5"/>
  <c r="BJ213" i="5"/>
  <c r="BQ213" i="5" s="1"/>
  <c r="BF213" i="5"/>
  <c r="BO213" i="5" s="1"/>
  <c r="BL213" i="5"/>
  <c r="BT213" i="5" s="1"/>
  <c r="BN213" i="5"/>
  <c r="AY213" i="5"/>
  <c r="BG205" i="5"/>
  <c r="BK205" i="5"/>
  <c r="BE205" i="5"/>
  <c r="BI205" i="5"/>
  <c r="BP205" i="5" s="1"/>
  <c r="BM205" i="5"/>
  <c r="BH205" i="5"/>
  <c r="BJ205" i="5"/>
  <c r="BQ205" i="5" s="1"/>
  <c r="BN205" i="5"/>
  <c r="BL205" i="5"/>
  <c r="BT205" i="5" s="1"/>
  <c r="BF205" i="5"/>
  <c r="BO205" i="5" s="1"/>
  <c r="AY205" i="5"/>
  <c r="BG197" i="5"/>
  <c r="BK197" i="5"/>
  <c r="BE197" i="5"/>
  <c r="BI197" i="5"/>
  <c r="BP197" i="5" s="1"/>
  <c r="BM197" i="5"/>
  <c r="BF197" i="5"/>
  <c r="BO197" i="5" s="1"/>
  <c r="BJ197" i="5"/>
  <c r="BQ197" i="5" s="1"/>
  <c r="BN197" i="5"/>
  <c r="BH197" i="5"/>
  <c r="BL197" i="5"/>
  <c r="BT197" i="5" s="1"/>
  <c r="AY197" i="5"/>
  <c r="BG189" i="5"/>
  <c r="BK189" i="5"/>
  <c r="BE189" i="5"/>
  <c r="BI189" i="5"/>
  <c r="BP189" i="5" s="1"/>
  <c r="BM189" i="5"/>
  <c r="BF189" i="5"/>
  <c r="BO189" i="5" s="1"/>
  <c r="BJ189" i="5"/>
  <c r="BQ189" i="5" s="1"/>
  <c r="BN189" i="5"/>
  <c r="BL189" i="5"/>
  <c r="BT189" i="5" s="1"/>
  <c r="BH189" i="5"/>
  <c r="AY189" i="5"/>
  <c r="BG181" i="5"/>
  <c r="BK181" i="5"/>
  <c r="BE181" i="5"/>
  <c r="BI181" i="5"/>
  <c r="BP181" i="5" s="1"/>
  <c r="BM181" i="5"/>
  <c r="BF181" i="5"/>
  <c r="BO181" i="5" s="1"/>
  <c r="BJ181" i="5"/>
  <c r="BQ181" i="5" s="1"/>
  <c r="BN181" i="5"/>
  <c r="BH181" i="5"/>
  <c r="BL181" i="5"/>
  <c r="BT181" i="5" s="1"/>
  <c r="AY181" i="5"/>
  <c r="BH145" i="5"/>
  <c r="BL145" i="5"/>
  <c r="BT145" i="5" s="1"/>
  <c r="BE145" i="5"/>
  <c r="BI145" i="5"/>
  <c r="BP145" i="5" s="1"/>
  <c r="BM145" i="5"/>
  <c r="BF145" i="5"/>
  <c r="BO145" i="5" s="1"/>
  <c r="BN145" i="5"/>
  <c r="BJ145" i="5"/>
  <c r="BQ145" i="5" s="1"/>
  <c r="BK145" i="5"/>
  <c r="BG145" i="5"/>
  <c r="AY145" i="5"/>
  <c r="AY138" i="5"/>
  <c r="BE138" i="5"/>
  <c r="BI138" i="5"/>
  <c r="BP138" i="5" s="1"/>
  <c r="BM138" i="5"/>
  <c r="BF138" i="5"/>
  <c r="BO138" i="5" s="1"/>
  <c r="BJ138" i="5"/>
  <c r="BQ138" i="5" s="1"/>
  <c r="BN138" i="5"/>
  <c r="BL138" i="5"/>
  <c r="BT138" i="5" s="1"/>
  <c r="BG138" i="5"/>
  <c r="BH138" i="5"/>
  <c r="BK138" i="5"/>
  <c r="AY135" i="5"/>
  <c r="BH135" i="5"/>
  <c r="BL135" i="5"/>
  <c r="BT135" i="5" s="1"/>
  <c r="BE135" i="5"/>
  <c r="BI135" i="5"/>
  <c r="BP135" i="5" s="1"/>
  <c r="BM135" i="5"/>
  <c r="BK135" i="5"/>
  <c r="BF135" i="5"/>
  <c r="BO135" i="5" s="1"/>
  <c r="BN135" i="5"/>
  <c r="BG135" i="5"/>
  <c r="BJ135" i="5"/>
  <c r="BQ135" i="5" s="1"/>
  <c r="AY132" i="5"/>
  <c r="BG132" i="5"/>
  <c r="BK132" i="5"/>
  <c r="BH132" i="5"/>
  <c r="BL132" i="5"/>
  <c r="BT132" i="5" s="1"/>
  <c r="BE132" i="5"/>
  <c r="BI132" i="5"/>
  <c r="BP132" i="5" s="1"/>
  <c r="BM132" i="5"/>
  <c r="BF132" i="5"/>
  <c r="BO132" i="5" s="1"/>
  <c r="BJ132" i="5"/>
  <c r="BQ132" i="5" s="1"/>
  <c r="BN132" i="5"/>
  <c r="BF81" i="5"/>
  <c r="BO81" i="5" s="1"/>
  <c r="BJ81" i="5"/>
  <c r="BQ81" i="5" s="1"/>
  <c r="BN81" i="5"/>
  <c r="BI81" i="5"/>
  <c r="BP81" i="5" s="1"/>
  <c r="BE81" i="5"/>
  <c r="BK81" i="5"/>
  <c r="BG81" i="5"/>
  <c r="BL81" i="5"/>
  <c r="BT81" i="5" s="1"/>
  <c r="BH81" i="5"/>
  <c r="BM81" i="5"/>
  <c r="AY81" i="5"/>
  <c r="AY74" i="5"/>
  <c r="BE74" i="5"/>
  <c r="BI74" i="5"/>
  <c r="BP74" i="5" s="1"/>
  <c r="BM74" i="5"/>
  <c r="BG74" i="5"/>
  <c r="BL74" i="5"/>
  <c r="BT74" i="5" s="1"/>
  <c r="BH74" i="5"/>
  <c r="BN74" i="5"/>
  <c r="BJ74" i="5"/>
  <c r="BQ74" i="5" s="1"/>
  <c r="BF74" i="5"/>
  <c r="BO74" i="5" s="1"/>
  <c r="BK74" i="5"/>
  <c r="AY71" i="5"/>
  <c r="BH71" i="5"/>
  <c r="BL71" i="5"/>
  <c r="BT71" i="5" s="1"/>
  <c r="BF71" i="5"/>
  <c r="BO71" i="5" s="1"/>
  <c r="BK71" i="5"/>
  <c r="BG71" i="5"/>
  <c r="BM71" i="5"/>
  <c r="BI71" i="5"/>
  <c r="BP71" i="5" s="1"/>
  <c r="BN71" i="5"/>
  <c r="BE71" i="5"/>
  <c r="BJ71" i="5"/>
  <c r="BQ71" i="5" s="1"/>
  <c r="AY68" i="5"/>
  <c r="BG68" i="5"/>
  <c r="BK68" i="5"/>
  <c r="BE68" i="5"/>
  <c r="BJ68" i="5"/>
  <c r="BQ68" i="5" s="1"/>
  <c r="BF68" i="5"/>
  <c r="BO68" i="5" s="1"/>
  <c r="BL68" i="5"/>
  <c r="BT68" i="5" s="1"/>
  <c r="BH68" i="5"/>
  <c r="BM68" i="5"/>
  <c r="BI68" i="5"/>
  <c r="BP68" i="5" s="1"/>
  <c r="BN68" i="5"/>
  <c r="AY36" i="5"/>
  <c r="BE36" i="5"/>
  <c r="BI36" i="5"/>
  <c r="BP36" i="5" s="1"/>
  <c r="BM36" i="5"/>
  <c r="BG36" i="5"/>
  <c r="BL36" i="5"/>
  <c r="BT36" i="5" s="1"/>
  <c r="BK36" i="5"/>
  <c r="BF36" i="5"/>
  <c r="BO36" i="5" s="1"/>
  <c r="BN36" i="5"/>
  <c r="BJ36" i="5"/>
  <c r="BQ36" i="5" s="1"/>
  <c r="BH36" i="5"/>
  <c r="BH19" i="5"/>
  <c r="BL19" i="5"/>
  <c r="BE19" i="5"/>
  <c r="BI19" i="5"/>
  <c r="BP19" i="5" s="1"/>
  <c r="BM19" i="5"/>
  <c r="BG19" i="5"/>
  <c r="BF19" i="5"/>
  <c r="BO19" i="5" s="1"/>
  <c r="BJ19" i="5"/>
  <c r="BQ19" i="5" s="1"/>
  <c r="BN19" i="5"/>
  <c r="BK19" i="5"/>
  <c r="AY19" i="5"/>
  <c r="AY15" i="5"/>
  <c r="BH15" i="5"/>
  <c r="BL15" i="5"/>
  <c r="BE15" i="5"/>
  <c r="BI15" i="5"/>
  <c r="BP15" i="5" s="1"/>
  <c r="BM15" i="5"/>
  <c r="BK15" i="5"/>
  <c r="BF15" i="5"/>
  <c r="BO15" i="5" s="1"/>
  <c r="BG15" i="5"/>
  <c r="BN15" i="5"/>
  <c r="BJ15" i="5"/>
  <c r="BQ15" i="5" s="1"/>
  <c r="AY11" i="5"/>
  <c r="BH11" i="5"/>
  <c r="BL11" i="5"/>
  <c r="BE11" i="5"/>
  <c r="BI11" i="5"/>
  <c r="BM11" i="5"/>
  <c r="BG11" i="5"/>
  <c r="BN11" i="5"/>
  <c r="BF11" i="5"/>
  <c r="BO11" i="5" s="1"/>
  <c r="BK11" i="5"/>
  <c r="BJ11" i="5"/>
  <c r="AY7" i="5"/>
  <c r="AY484" i="5"/>
  <c r="BH484" i="5"/>
  <c r="BL484" i="5"/>
  <c r="BT484" i="5" s="1"/>
  <c r="BE484" i="5"/>
  <c r="BI484" i="5"/>
  <c r="BP484" i="5" s="1"/>
  <c r="BM484" i="5"/>
  <c r="BG484" i="5"/>
  <c r="BJ484" i="5"/>
  <c r="BQ484" i="5" s="1"/>
  <c r="BK484" i="5"/>
  <c r="BN484" i="5"/>
  <c r="BF484" i="5"/>
  <c r="BO484" i="5" s="1"/>
  <c r="AY481" i="5"/>
  <c r="BG481" i="5"/>
  <c r="BK481" i="5"/>
  <c r="BH481" i="5"/>
  <c r="BL481" i="5"/>
  <c r="BT481" i="5" s="1"/>
  <c r="BF481" i="5"/>
  <c r="BO481" i="5" s="1"/>
  <c r="BN481" i="5"/>
  <c r="BI481" i="5"/>
  <c r="BP481" i="5" s="1"/>
  <c r="BJ481" i="5"/>
  <c r="BQ481" i="5" s="1"/>
  <c r="BM481" i="5"/>
  <c r="BE481" i="5"/>
  <c r="AY449" i="5"/>
  <c r="BG449" i="5"/>
  <c r="BK449" i="5"/>
  <c r="BH449" i="5"/>
  <c r="BL449" i="5"/>
  <c r="BT449" i="5" s="1"/>
  <c r="BE449" i="5"/>
  <c r="BI449" i="5"/>
  <c r="BP449" i="5" s="1"/>
  <c r="BM449" i="5"/>
  <c r="BF449" i="5"/>
  <c r="BO449" i="5" s="1"/>
  <c r="BJ449" i="5"/>
  <c r="BQ449" i="5" s="1"/>
  <c r="BN449" i="5"/>
  <c r="AY420" i="5"/>
  <c r="BH420" i="5"/>
  <c r="BL420" i="5"/>
  <c r="BT420" i="5" s="1"/>
  <c r="BE420" i="5"/>
  <c r="BI420" i="5"/>
  <c r="BP420" i="5" s="1"/>
  <c r="BM420" i="5"/>
  <c r="BF420" i="5"/>
  <c r="BO420" i="5" s="1"/>
  <c r="BJ420" i="5"/>
  <c r="BQ420" i="5" s="1"/>
  <c r="BN420" i="5"/>
  <c r="BG420" i="5"/>
  <c r="BK420" i="5"/>
  <c r="AY417" i="5"/>
  <c r="BG417" i="5"/>
  <c r="BK417" i="5"/>
  <c r="BH417" i="5"/>
  <c r="BL417" i="5"/>
  <c r="BT417" i="5" s="1"/>
  <c r="BE417" i="5"/>
  <c r="BI417" i="5"/>
  <c r="BP417" i="5" s="1"/>
  <c r="BM417" i="5"/>
  <c r="BF417" i="5"/>
  <c r="BO417" i="5" s="1"/>
  <c r="BJ417" i="5"/>
  <c r="BQ417" i="5" s="1"/>
  <c r="BN417" i="5"/>
  <c r="AY396" i="5"/>
  <c r="BH396" i="5"/>
  <c r="BL396" i="5"/>
  <c r="BT396" i="5" s="1"/>
  <c r="BE396" i="5"/>
  <c r="BI396" i="5"/>
  <c r="BP396" i="5" s="1"/>
  <c r="BM396" i="5"/>
  <c r="BF396" i="5"/>
  <c r="BO396" i="5" s="1"/>
  <c r="BJ396" i="5"/>
  <c r="BQ396" i="5" s="1"/>
  <c r="BN396" i="5"/>
  <c r="BG396" i="5"/>
  <c r="BK396" i="5"/>
  <c r="AY364" i="5"/>
  <c r="BF364" i="5"/>
  <c r="BO364" i="5" s="1"/>
  <c r="BJ364" i="5"/>
  <c r="BQ364" i="5" s="1"/>
  <c r="BN364" i="5"/>
  <c r="BG364" i="5"/>
  <c r="BK364" i="5"/>
  <c r="BH364" i="5"/>
  <c r="BL364" i="5"/>
  <c r="BT364" i="5" s="1"/>
  <c r="BE364" i="5"/>
  <c r="BI364" i="5"/>
  <c r="BP364" i="5" s="1"/>
  <c r="BM364" i="5"/>
  <c r="AY332" i="5"/>
  <c r="BF332" i="5"/>
  <c r="BO332" i="5" s="1"/>
  <c r="BJ332" i="5"/>
  <c r="BQ332" i="5" s="1"/>
  <c r="BN332" i="5"/>
  <c r="BG332" i="5"/>
  <c r="BK332" i="5"/>
  <c r="BH332" i="5"/>
  <c r="BL332" i="5"/>
  <c r="BT332" i="5" s="1"/>
  <c r="BE332" i="5"/>
  <c r="BI332" i="5"/>
  <c r="BP332" i="5" s="1"/>
  <c r="BM332" i="5"/>
  <c r="AY300" i="5"/>
  <c r="BF300" i="5"/>
  <c r="BO300" i="5" s="1"/>
  <c r="BJ300" i="5"/>
  <c r="BQ300" i="5" s="1"/>
  <c r="BN300" i="5"/>
  <c r="BG300" i="5"/>
  <c r="BK300" i="5"/>
  <c r="BH300" i="5"/>
  <c r="BL300" i="5"/>
  <c r="BT300" i="5" s="1"/>
  <c r="BE300" i="5"/>
  <c r="BI300" i="5"/>
  <c r="BP300" i="5" s="1"/>
  <c r="BM300" i="5"/>
  <c r="BE215" i="5"/>
  <c r="BI215" i="5"/>
  <c r="BP215" i="5" s="1"/>
  <c r="BM215" i="5"/>
  <c r="BG215" i="5"/>
  <c r="BK215" i="5"/>
  <c r="BF215" i="5"/>
  <c r="BO215" i="5" s="1"/>
  <c r="BN215" i="5"/>
  <c r="BH215" i="5"/>
  <c r="BL215" i="5"/>
  <c r="BT215" i="5" s="1"/>
  <c r="BJ215" i="5"/>
  <c r="BQ215" i="5" s="1"/>
  <c r="AY215" i="5"/>
  <c r="BE207" i="5"/>
  <c r="BI207" i="5"/>
  <c r="BP207" i="5" s="1"/>
  <c r="BM207" i="5"/>
  <c r="BG207" i="5"/>
  <c r="BK207" i="5"/>
  <c r="BF207" i="5"/>
  <c r="BO207" i="5" s="1"/>
  <c r="BN207" i="5"/>
  <c r="BH207" i="5"/>
  <c r="BJ207" i="5"/>
  <c r="BQ207" i="5" s="1"/>
  <c r="BL207" i="5"/>
  <c r="BT207" i="5" s="1"/>
  <c r="AY207" i="5"/>
  <c r="BE199" i="5"/>
  <c r="BI199" i="5"/>
  <c r="BP199" i="5" s="1"/>
  <c r="BM199" i="5"/>
  <c r="BG199" i="5"/>
  <c r="BK199" i="5"/>
  <c r="BH199" i="5"/>
  <c r="BL199" i="5"/>
  <c r="BT199" i="5" s="1"/>
  <c r="BJ199" i="5"/>
  <c r="BQ199" i="5" s="1"/>
  <c r="BN199" i="5"/>
  <c r="BF199" i="5"/>
  <c r="BO199" i="5" s="1"/>
  <c r="AY199" i="5"/>
  <c r="BE191" i="5"/>
  <c r="BI191" i="5"/>
  <c r="BP191" i="5" s="1"/>
  <c r="BM191" i="5"/>
  <c r="BG191" i="5"/>
  <c r="BK191" i="5"/>
  <c r="BH191" i="5"/>
  <c r="BL191" i="5"/>
  <c r="BT191" i="5" s="1"/>
  <c r="BF191" i="5"/>
  <c r="BO191" i="5" s="1"/>
  <c r="BN191" i="5"/>
  <c r="BJ191" i="5"/>
  <c r="BQ191" i="5" s="1"/>
  <c r="AY191" i="5"/>
  <c r="BE183" i="5"/>
  <c r="BI183" i="5"/>
  <c r="BP183" i="5" s="1"/>
  <c r="BM183" i="5"/>
  <c r="BG183" i="5"/>
  <c r="BK183" i="5"/>
  <c r="BH183" i="5"/>
  <c r="BL183" i="5"/>
  <c r="BT183" i="5" s="1"/>
  <c r="BJ183" i="5"/>
  <c r="BQ183" i="5" s="1"/>
  <c r="BN183" i="5"/>
  <c r="BF183" i="5"/>
  <c r="BO183" i="5" s="1"/>
  <c r="AY183" i="5"/>
  <c r="BH161" i="5"/>
  <c r="BL161" i="5"/>
  <c r="BT161" i="5" s="1"/>
  <c r="BE161" i="5"/>
  <c r="BI161" i="5"/>
  <c r="BP161" i="5" s="1"/>
  <c r="BM161" i="5"/>
  <c r="BF161" i="5"/>
  <c r="BO161" i="5" s="1"/>
  <c r="BN161" i="5"/>
  <c r="BJ161" i="5"/>
  <c r="BQ161" i="5" s="1"/>
  <c r="BK161" i="5"/>
  <c r="BG161" i="5"/>
  <c r="AY161" i="5"/>
  <c r="AY154" i="5"/>
  <c r="BG154" i="5"/>
  <c r="BK154" i="5"/>
  <c r="BH154" i="5"/>
  <c r="BL154" i="5"/>
  <c r="BT154" i="5" s="1"/>
  <c r="BI154" i="5"/>
  <c r="BP154" i="5" s="1"/>
  <c r="BE154" i="5"/>
  <c r="BM154" i="5"/>
  <c r="BF154" i="5"/>
  <c r="BO154" i="5" s="1"/>
  <c r="BN154" i="5"/>
  <c r="BJ154" i="5"/>
  <c r="BQ154" i="5" s="1"/>
  <c r="AY151" i="5"/>
  <c r="BF151" i="5"/>
  <c r="BO151" i="5" s="1"/>
  <c r="BJ151" i="5"/>
  <c r="BQ151" i="5" s="1"/>
  <c r="BN151" i="5"/>
  <c r="BG151" i="5"/>
  <c r="BK151" i="5"/>
  <c r="BH151" i="5"/>
  <c r="BL151" i="5"/>
  <c r="BT151" i="5" s="1"/>
  <c r="BE151" i="5"/>
  <c r="BM151" i="5"/>
  <c r="BI151" i="5"/>
  <c r="BP151" i="5" s="1"/>
  <c r="AY148" i="5"/>
  <c r="BE148" i="5"/>
  <c r="BI148" i="5"/>
  <c r="BP148" i="5" s="1"/>
  <c r="BM148" i="5"/>
  <c r="BF148" i="5"/>
  <c r="BO148" i="5" s="1"/>
  <c r="BJ148" i="5"/>
  <c r="BQ148" i="5" s="1"/>
  <c r="BN148" i="5"/>
  <c r="BG148" i="5"/>
  <c r="BK148" i="5"/>
  <c r="BL148" i="5"/>
  <c r="BT148" i="5" s="1"/>
  <c r="BH148" i="5"/>
  <c r="BF97" i="5"/>
  <c r="BO97" i="5" s="1"/>
  <c r="BJ97" i="5"/>
  <c r="BQ97" i="5" s="1"/>
  <c r="BN97" i="5"/>
  <c r="BG97" i="5"/>
  <c r="BK97" i="5"/>
  <c r="BH97" i="5"/>
  <c r="BL97" i="5"/>
  <c r="BT97" i="5" s="1"/>
  <c r="BE97" i="5"/>
  <c r="BI97" i="5"/>
  <c r="BP97" i="5" s="1"/>
  <c r="BM97" i="5"/>
  <c r="AY97" i="5"/>
  <c r="AY90" i="5"/>
  <c r="BE90" i="5"/>
  <c r="BI90" i="5"/>
  <c r="BP90" i="5" s="1"/>
  <c r="BM90" i="5"/>
  <c r="BF90" i="5"/>
  <c r="BO90" i="5" s="1"/>
  <c r="BJ90" i="5"/>
  <c r="BQ90" i="5" s="1"/>
  <c r="BN90" i="5"/>
  <c r="BG90" i="5"/>
  <c r="BK90" i="5"/>
  <c r="BH90" i="5"/>
  <c r="BL90" i="5"/>
  <c r="BT90" i="5" s="1"/>
  <c r="AY87" i="5"/>
  <c r="BH87" i="5"/>
  <c r="BL87" i="5"/>
  <c r="BT87" i="5" s="1"/>
  <c r="BF87" i="5"/>
  <c r="BO87" i="5" s="1"/>
  <c r="BK87" i="5"/>
  <c r="BG87" i="5"/>
  <c r="BM87" i="5"/>
  <c r="BI87" i="5"/>
  <c r="BP87" i="5" s="1"/>
  <c r="BN87" i="5"/>
  <c r="BE87" i="5"/>
  <c r="BJ87" i="5"/>
  <c r="BQ87" i="5" s="1"/>
  <c r="AY84" i="5"/>
  <c r="BG84" i="5"/>
  <c r="BK84" i="5"/>
  <c r="BE84" i="5"/>
  <c r="BJ84" i="5"/>
  <c r="BQ84" i="5" s="1"/>
  <c r="BF84" i="5"/>
  <c r="BO84" i="5" s="1"/>
  <c r="BL84" i="5"/>
  <c r="BT84" i="5" s="1"/>
  <c r="BH84" i="5"/>
  <c r="BM84" i="5"/>
  <c r="BI84" i="5"/>
  <c r="BP84" i="5" s="1"/>
  <c r="BN84" i="5"/>
  <c r="BF49" i="5"/>
  <c r="BO49" i="5" s="1"/>
  <c r="BJ49" i="5"/>
  <c r="BQ49" i="5" s="1"/>
  <c r="BN49" i="5"/>
  <c r="BE49" i="5"/>
  <c r="BK49" i="5"/>
  <c r="BG49" i="5"/>
  <c r="BL49" i="5"/>
  <c r="BT49" i="5" s="1"/>
  <c r="BH49" i="5"/>
  <c r="BI49" i="5"/>
  <c r="BP49" i="5" s="1"/>
  <c r="BM49" i="5"/>
  <c r="AY49" i="5"/>
  <c r="AY42" i="5"/>
  <c r="BG42" i="5"/>
  <c r="BK42" i="5"/>
  <c r="BI42" i="5"/>
  <c r="BP42" i="5" s="1"/>
  <c r="BN42" i="5"/>
  <c r="BF42" i="5"/>
  <c r="BO42" i="5" s="1"/>
  <c r="BM42" i="5"/>
  <c r="BH42" i="5"/>
  <c r="BE42" i="5"/>
  <c r="BL42" i="5"/>
  <c r="BT42" i="5" s="1"/>
  <c r="BJ42" i="5"/>
  <c r="BQ42" i="5" s="1"/>
  <c r="AY39" i="5"/>
  <c r="BF39" i="5"/>
  <c r="BO39" i="5" s="1"/>
  <c r="BJ39" i="5"/>
  <c r="BQ39" i="5" s="1"/>
  <c r="BN39" i="5"/>
  <c r="BH39" i="5"/>
  <c r="BM39" i="5"/>
  <c r="BE39" i="5"/>
  <c r="BL39" i="5"/>
  <c r="BG39" i="5"/>
  <c r="BK39" i="5"/>
  <c r="BI39" i="5"/>
  <c r="BP39" i="5" s="1"/>
  <c r="AY24" i="5"/>
  <c r="BE24" i="5"/>
  <c r="BI24" i="5"/>
  <c r="BP24" i="5" s="1"/>
  <c r="BM24" i="5"/>
  <c r="BH24" i="5"/>
  <c r="BN24" i="5"/>
  <c r="BG24" i="5"/>
  <c r="BJ24" i="5"/>
  <c r="BQ24" i="5" s="1"/>
  <c r="BF24" i="5"/>
  <c r="BO24" i="5" s="1"/>
  <c r="BL24" i="5"/>
  <c r="BT24" i="5" s="1"/>
  <c r="BK24" i="5"/>
  <c r="BF494" i="5"/>
  <c r="BO494" i="5" s="1"/>
  <c r="BJ494" i="5"/>
  <c r="BQ494" i="5" s="1"/>
  <c r="BN494" i="5"/>
  <c r="BG494" i="5"/>
  <c r="BK494" i="5"/>
  <c r="BH494" i="5"/>
  <c r="BL494" i="5"/>
  <c r="BT494" i="5" s="1"/>
  <c r="BI494" i="5"/>
  <c r="BP494" i="5" s="1"/>
  <c r="BM494" i="5"/>
  <c r="BE494" i="5"/>
  <c r="AY494" i="5"/>
  <c r="AY487" i="5"/>
  <c r="BE487" i="5"/>
  <c r="BI487" i="5"/>
  <c r="BP487" i="5" s="1"/>
  <c r="BM487" i="5"/>
  <c r="BF487" i="5"/>
  <c r="BO487" i="5" s="1"/>
  <c r="BJ487" i="5"/>
  <c r="BQ487" i="5" s="1"/>
  <c r="BN487" i="5"/>
  <c r="BH487" i="5"/>
  <c r="BK487" i="5"/>
  <c r="BL487" i="5"/>
  <c r="BT487" i="5" s="1"/>
  <c r="BG487" i="5"/>
  <c r="BF462" i="5"/>
  <c r="BO462" i="5" s="1"/>
  <c r="BJ462" i="5"/>
  <c r="BQ462" i="5" s="1"/>
  <c r="BN462" i="5"/>
  <c r="BG462" i="5"/>
  <c r="BK462" i="5"/>
  <c r="BH462" i="5"/>
  <c r="BL462" i="5"/>
  <c r="BT462" i="5" s="1"/>
  <c r="BE462" i="5"/>
  <c r="BI462" i="5"/>
  <c r="BP462" i="5" s="1"/>
  <c r="BM462" i="5"/>
  <c r="AY462" i="5"/>
  <c r="AY455" i="5"/>
  <c r="BE455" i="5"/>
  <c r="BI455" i="5"/>
  <c r="BP455" i="5" s="1"/>
  <c r="BM455" i="5"/>
  <c r="BF455" i="5"/>
  <c r="BO455" i="5" s="1"/>
  <c r="BJ455" i="5"/>
  <c r="BQ455" i="5" s="1"/>
  <c r="BN455" i="5"/>
  <c r="BG455" i="5"/>
  <c r="BK455" i="5"/>
  <c r="BH455" i="5"/>
  <c r="BL455" i="5"/>
  <c r="BT455" i="5" s="1"/>
  <c r="BF430" i="5"/>
  <c r="BO430" i="5" s="1"/>
  <c r="BJ430" i="5"/>
  <c r="BQ430" i="5" s="1"/>
  <c r="BN430" i="5"/>
  <c r="BG430" i="5"/>
  <c r="BK430" i="5"/>
  <c r="BH430" i="5"/>
  <c r="BL430" i="5"/>
  <c r="BT430" i="5" s="1"/>
  <c r="BE430" i="5"/>
  <c r="BI430" i="5"/>
  <c r="BP430" i="5" s="1"/>
  <c r="BM430" i="5"/>
  <c r="AY430" i="5"/>
  <c r="AY423" i="5"/>
  <c r="BE423" i="5"/>
  <c r="BI423" i="5"/>
  <c r="BP423" i="5" s="1"/>
  <c r="BM423" i="5"/>
  <c r="BF423" i="5"/>
  <c r="BO423" i="5" s="1"/>
  <c r="BJ423" i="5"/>
  <c r="BQ423" i="5" s="1"/>
  <c r="BN423" i="5"/>
  <c r="BG423" i="5"/>
  <c r="BK423" i="5"/>
  <c r="BH423" i="5"/>
  <c r="BL423" i="5"/>
  <c r="BT423" i="5" s="1"/>
  <c r="AY402" i="5"/>
  <c r="BF402" i="5"/>
  <c r="BO402" i="5" s="1"/>
  <c r="BJ402" i="5"/>
  <c r="BQ402" i="5" s="1"/>
  <c r="BN402" i="5"/>
  <c r="BG402" i="5"/>
  <c r="BK402" i="5"/>
  <c r="BH402" i="5"/>
  <c r="BL402" i="5"/>
  <c r="BT402" i="5" s="1"/>
  <c r="BE402" i="5"/>
  <c r="BI402" i="5"/>
  <c r="BP402" i="5" s="1"/>
  <c r="BM402" i="5"/>
  <c r="BE377" i="5"/>
  <c r="BI377" i="5"/>
  <c r="BP377" i="5" s="1"/>
  <c r="BM377" i="5"/>
  <c r="BF377" i="5"/>
  <c r="BO377" i="5" s="1"/>
  <c r="BJ377" i="5"/>
  <c r="BQ377" i="5" s="1"/>
  <c r="BN377" i="5"/>
  <c r="BG377" i="5"/>
  <c r="BK377" i="5"/>
  <c r="BH377" i="5"/>
  <c r="BL377" i="5"/>
  <c r="BT377" i="5" s="1"/>
  <c r="AY377" i="5"/>
  <c r="AY374" i="5"/>
  <c r="BH374" i="5"/>
  <c r="BL374" i="5"/>
  <c r="BT374" i="5" s="1"/>
  <c r="BE374" i="5"/>
  <c r="BI374" i="5"/>
  <c r="BP374" i="5" s="1"/>
  <c r="BM374" i="5"/>
  <c r="BF374" i="5"/>
  <c r="BO374" i="5" s="1"/>
  <c r="BJ374" i="5"/>
  <c r="BQ374" i="5" s="1"/>
  <c r="BN374" i="5"/>
  <c r="BG374" i="5"/>
  <c r="BK374" i="5"/>
  <c r="AY370" i="5"/>
  <c r="BH370" i="5"/>
  <c r="BL370" i="5"/>
  <c r="BT370" i="5" s="1"/>
  <c r="BE370" i="5"/>
  <c r="BI370" i="5"/>
  <c r="BP370" i="5" s="1"/>
  <c r="BM370" i="5"/>
  <c r="BF370" i="5"/>
  <c r="BO370" i="5" s="1"/>
  <c r="BJ370" i="5"/>
  <c r="BQ370" i="5" s="1"/>
  <c r="BN370" i="5"/>
  <c r="BG370" i="5"/>
  <c r="BK370" i="5"/>
  <c r="BE345" i="5"/>
  <c r="BI345" i="5"/>
  <c r="BP345" i="5" s="1"/>
  <c r="BM345" i="5"/>
  <c r="BF345" i="5"/>
  <c r="BO345" i="5" s="1"/>
  <c r="BJ345" i="5"/>
  <c r="BQ345" i="5" s="1"/>
  <c r="BN345" i="5"/>
  <c r="BG345" i="5"/>
  <c r="BK345" i="5"/>
  <c r="BH345" i="5"/>
  <c r="BL345" i="5"/>
  <c r="BT345" i="5" s="1"/>
  <c r="AY345" i="5"/>
  <c r="AY342" i="5"/>
  <c r="BH342" i="5"/>
  <c r="BL342" i="5"/>
  <c r="BT342" i="5" s="1"/>
  <c r="BE342" i="5"/>
  <c r="BI342" i="5"/>
  <c r="BP342" i="5" s="1"/>
  <c r="BM342" i="5"/>
  <c r="BF342" i="5"/>
  <c r="BO342" i="5" s="1"/>
  <c r="BJ342" i="5"/>
  <c r="BQ342" i="5" s="1"/>
  <c r="BN342" i="5"/>
  <c r="BG342" i="5"/>
  <c r="BK342" i="5"/>
  <c r="AY338" i="5"/>
  <c r="BH338" i="5"/>
  <c r="BL338" i="5"/>
  <c r="BT338" i="5" s="1"/>
  <c r="BE338" i="5"/>
  <c r="BI338" i="5"/>
  <c r="BP338" i="5" s="1"/>
  <c r="BM338" i="5"/>
  <c r="BF338" i="5"/>
  <c r="BO338" i="5" s="1"/>
  <c r="BJ338" i="5"/>
  <c r="BQ338" i="5" s="1"/>
  <c r="BN338" i="5"/>
  <c r="BG338" i="5"/>
  <c r="BK338" i="5"/>
  <c r="BE313" i="5"/>
  <c r="BI313" i="5"/>
  <c r="BP313" i="5" s="1"/>
  <c r="BM313" i="5"/>
  <c r="BF313" i="5"/>
  <c r="BO313" i="5" s="1"/>
  <c r="BJ313" i="5"/>
  <c r="BQ313" i="5" s="1"/>
  <c r="BN313" i="5"/>
  <c r="BG313" i="5"/>
  <c r="BK313" i="5"/>
  <c r="BH313" i="5"/>
  <c r="BL313" i="5"/>
  <c r="BT313" i="5" s="1"/>
  <c r="AY313" i="5"/>
  <c r="AY310" i="5"/>
  <c r="BH310" i="5"/>
  <c r="BL310" i="5"/>
  <c r="BT310" i="5" s="1"/>
  <c r="BE310" i="5"/>
  <c r="BI310" i="5"/>
  <c r="BP310" i="5" s="1"/>
  <c r="BM310" i="5"/>
  <c r="BF310" i="5"/>
  <c r="BO310" i="5" s="1"/>
  <c r="BJ310" i="5"/>
  <c r="BQ310" i="5" s="1"/>
  <c r="BN310" i="5"/>
  <c r="BG310" i="5"/>
  <c r="BK310" i="5"/>
  <c r="AY306" i="5"/>
  <c r="BH306" i="5"/>
  <c r="BL306" i="5"/>
  <c r="BT306" i="5" s="1"/>
  <c r="BE306" i="5"/>
  <c r="BI306" i="5"/>
  <c r="BP306" i="5" s="1"/>
  <c r="BM306" i="5"/>
  <c r="BF306" i="5"/>
  <c r="BO306" i="5" s="1"/>
  <c r="BJ306" i="5"/>
  <c r="BQ306" i="5" s="1"/>
  <c r="BN306" i="5"/>
  <c r="BG306" i="5"/>
  <c r="BK306" i="5"/>
  <c r="BF281" i="5"/>
  <c r="BO281" i="5" s="1"/>
  <c r="BJ281" i="5"/>
  <c r="BQ281" i="5" s="1"/>
  <c r="BN281" i="5"/>
  <c r="BE281" i="5"/>
  <c r="BI281" i="5"/>
  <c r="BP281" i="5" s="1"/>
  <c r="BM281" i="5"/>
  <c r="BH281" i="5"/>
  <c r="BK281" i="5"/>
  <c r="BL281" i="5"/>
  <c r="BT281" i="5" s="1"/>
  <c r="BG281" i="5"/>
  <c r="AY281" i="5"/>
  <c r="AY278" i="5"/>
  <c r="BE278" i="5"/>
  <c r="BI278" i="5"/>
  <c r="BP278" i="5" s="1"/>
  <c r="BM278" i="5"/>
  <c r="BH278" i="5"/>
  <c r="BL278" i="5"/>
  <c r="BT278" i="5" s="1"/>
  <c r="BG278" i="5"/>
  <c r="BJ278" i="5"/>
  <c r="BQ278" i="5" s="1"/>
  <c r="BK278" i="5"/>
  <c r="BF278" i="5"/>
  <c r="BO278" i="5" s="1"/>
  <c r="BN278" i="5"/>
  <c r="BF265" i="5"/>
  <c r="BO265" i="5" s="1"/>
  <c r="BJ265" i="5"/>
  <c r="BQ265" i="5" s="1"/>
  <c r="BN265" i="5"/>
  <c r="BE265" i="5"/>
  <c r="BI265" i="5"/>
  <c r="BP265" i="5" s="1"/>
  <c r="BM265" i="5"/>
  <c r="BH265" i="5"/>
  <c r="BK265" i="5"/>
  <c r="BL265" i="5"/>
  <c r="BT265" i="5" s="1"/>
  <c r="BG265" i="5"/>
  <c r="AY265" i="5"/>
  <c r="AY262" i="5"/>
  <c r="BF262" i="5"/>
  <c r="BO262" i="5" s="1"/>
  <c r="BJ262" i="5"/>
  <c r="BQ262" i="5" s="1"/>
  <c r="BN262" i="5"/>
  <c r="BG262" i="5"/>
  <c r="BK262" i="5"/>
  <c r="BE262" i="5"/>
  <c r="BM262" i="5"/>
  <c r="BL262" i="5"/>
  <c r="BT262" i="5" s="1"/>
  <c r="BI262" i="5"/>
  <c r="BP262" i="5" s="1"/>
  <c r="BH262" i="5"/>
  <c r="BG249" i="5"/>
  <c r="BK249" i="5"/>
  <c r="BH249" i="5"/>
  <c r="BL249" i="5"/>
  <c r="BT249" i="5" s="1"/>
  <c r="BF249" i="5"/>
  <c r="BO249" i="5" s="1"/>
  <c r="BN249" i="5"/>
  <c r="BE249" i="5"/>
  <c r="BM249" i="5"/>
  <c r="BJ249" i="5"/>
  <c r="BQ249" i="5" s="1"/>
  <c r="BI249" i="5"/>
  <c r="BP249" i="5" s="1"/>
  <c r="AY249" i="5"/>
  <c r="AY246" i="5"/>
  <c r="BF246" i="5"/>
  <c r="BO246" i="5" s="1"/>
  <c r="BJ246" i="5"/>
  <c r="BQ246" i="5" s="1"/>
  <c r="BN246" i="5"/>
  <c r="BG246" i="5"/>
  <c r="BK246" i="5"/>
  <c r="BE246" i="5"/>
  <c r="BM246" i="5"/>
  <c r="BL246" i="5"/>
  <c r="BT246" i="5" s="1"/>
  <c r="BI246" i="5"/>
  <c r="BP246" i="5" s="1"/>
  <c r="BH246" i="5"/>
  <c r="BG233" i="5"/>
  <c r="BK233" i="5"/>
  <c r="BH233" i="5"/>
  <c r="BL233" i="5"/>
  <c r="BT233" i="5" s="1"/>
  <c r="BF233" i="5"/>
  <c r="BO233" i="5" s="1"/>
  <c r="BN233" i="5"/>
  <c r="BE233" i="5"/>
  <c r="BM233" i="5"/>
  <c r="BJ233" i="5"/>
  <c r="BQ233" i="5" s="1"/>
  <c r="BI233" i="5"/>
  <c r="BP233" i="5" s="1"/>
  <c r="AY233" i="5"/>
  <c r="BG229" i="5"/>
  <c r="BK229" i="5"/>
  <c r="BH229" i="5"/>
  <c r="BL229" i="5"/>
  <c r="BT229" i="5" s="1"/>
  <c r="BJ229" i="5"/>
  <c r="BQ229" i="5" s="1"/>
  <c r="BI229" i="5"/>
  <c r="BP229" i="5" s="1"/>
  <c r="BN229" i="5"/>
  <c r="BE229" i="5"/>
  <c r="BF229" i="5"/>
  <c r="BO229" i="5" s="1"/>
  <c r="BM229" i="5"/>
  <c r="AY229" i="5"/>
  <c r="BG225" i="5"/>
  <c r="BK225" i="5"/>
  <c r="BH225" i="5"/>
  <c r="BL225" i="5"/>
  <c r="BT225" i="5" s="1"/>
  <c r="BF225" i="5"/>
  <c r="BO225" i="5" s="1"/>
  <c r="BN225" i="5"/>
  <c r="BE225" i="5"/>
  <c r="BM225" i="5"/>
  <c r="BI225" i="5"/>
  <c r="BP225" i="5" s="1"/>
  <c r="BJ225" i="5"/>
  <c r="BQ225" i="5" s="1"/>
  <c r="AY225" i="5"/>
  <c r="BG221" i="5"/>
  <c r="BK221" i="5"/>
  <c r="BH221" i="5"/>
  <c r="BL221" i="5"/>
  <c r="BT221" i="5" s="1"/>
  <c r="BJ221" i="5"/>
  <c r="BQ221" i="5" s="1"/>
  <c r="BI221" i="5"/>
  <c r="BP221" i="5" s="1"/>
  <c r="BF221" i="5"/>
  <c r="BO221" i="5" s="1"/>
  <c r="BM221" i="5"/>
  <c r="BN221" i="5"/>
  <c r="BE221" i="5"/>
  <c r="AY221" i="5"/>
  <c r="BG217" i="5"/>
  <c r="BK217" i="5"/>
  <c r="BE217" i="5"/>
  <c r="BI217" i="5"/>
  <c r="BP217" i="5" s="1"/>
  <c r="BM217" i="5"/>
  <c r="BL217" i="5"/>
  <c r="BT217" i="5" s="1"/>
  <c r="BF217" i="5"/>
  <c r="BO217" i="5" s="1"/>
  <c r="BN217" i="5"/>
  <c r="BJ217" i="5"/>
  <c r="BQ217" i="5" s="1"/>
  <c r="BH217" i="5"/>
  <c r="AY217" i="5"/>
  <c r="BG209" i="5"/>
  <c r="BK209" i="5"/>
  <c r="BE209" i="5"/>
  <c r="BI209" i="5"/>
  <c r="BP209" i="5" s="1"/>
  <c r="BM209" i="5"/>
  <c r="BL209" i="5"/>
  <c r="BT209" i="5" s="1"/>
  <c r="BF209" i="5"/>
  <c r="BO209" i="5" s="1"/>
  <c r="BN209" i="5"/>
  <c r="BJ209" i="5"/>
  <c r="BQ209" i="5" s="1"/>
  <c r="BH209" i="5"/>
  <c r="AY209" i="5"/>
  <c r="BG201" i="5"/>
  <c r="BK201" i="5"/>
  <c r="BE201" i="5"/>
  <c r="BI201" i="5"/>
  <c r="BP201" i="5" s="1"/>
  <c r="BM201" i="5"/>
  <c r="BL201" i="5"/>
  <c r="BT201" i="5" s="1"/>
  <c r="BF201" i="5"/>
  <c r="BO201" i="5" s="1"/>
  <c r="BN201" i="5"/>
  <c r="BH201" i="5"/>
  <c r="BJ201" i="5"/>
  <c r="BQ201" i="5" s="1"/>
  <c r="AY201" i="5"/>
  <c r="BG193" i="5"/>
  <c r="BK193" i="5"/>
  <c r="BE193" i="5"/>
  <c r="BI193" i="5"/>
  <c r="BP193" i="5" s="1"/>
  <c r="BM193" i="5"/>
  <c r="BF193" i="5"/>
  <c r="BO193" i="5" s="1"/>
  <c r="BJ193" i="5"/>
  <c r="BQ193" i="5" s="1"/>
  <c r="BN193" i="5"/>
  <c r="BH193" i="5"/>
  <c r="BL193" i="5"/>
  <c r="BT193" i="5" s="1"/>
  <c r="AY193" i="5"/>
  <c r="BG185" i="5"/>
  <c r="BK185" i="5"/>
  <c r="BE185" i="5"/>
  <c r="BI185" i="5"/>
  <c r="BP185" i="5" s="1"/>
  <c r="BM185" i="5"/>
  <c r="BF185" i="5"/>
  <c r="BO185" i="5" s="1"/>
  <c r="BJ185" i="5"/>
  <c r="BQ185" i="5" s="1"/>
  <c r="BN185" i="5"/>
  <c r="BL185" i="5"/>
  <c r="BT185" i="5" s="1"/>
  <c r="BH185" i="5"/>
  <c r="AY185" i="5"/>
  <c r="BG177" i="5"/>
  <c r="BK177" i="5"/>
  <c r="BE177" i="5"/>
  <c r="BI177" i="5"/>
  <c r="BP177" i="5" s="1"/>
  <c r="BM177" i="5"/>
  <c r="BF177" i="5"/>
  <c r="BO177" i="5" s="1"/>
  <c r="BJ177" i="5"/>
  <c r="BQ177" i="5" s="1"/>
  <c r="BN177" i="5"/>
  <c r="BH177" i="5"/>
  <c r="BL177" i="5"/>
  <c r="BT177" i="5" s="1"/>
  <c r="AY177" i="5"/>
  <c r="AY170" i="5"/>
  <c r="BF170" i="5"/>
  <c r="BO170" i="5" s="1"/>
  <c r="BJ170" i="5"/>
  <c r="BQ170" i="5" s="1"/>
  <c r="BN170" i="5"/>
  <c r="BH170" i="5"/>
  <c r="BL170" i="5"/>
  <c r="BT170" i="5" s="1"/>
  <c r="BE170" i="5"/>
  <c r="BI170" i="5"/>
  <c r="BP170" i="5" s="1"/>
  <c r="BM170" i="5"/>
  <c r="BK170" i="5"/>
  <c r="BG170" i="5"/>
  <c r="AY167" i="5"/>
  <c r="BF167" i="5"/>
  <c r="BO167" i="5" s="1"/>
  <c r="BJ167" i="5"/>
  <c r="BQ167" i="5" s="1"/>
  <c r="BN167" i="5"/>
  <c r="BG167" i="5"/>
  <c r="BK167" i="5"/>
  <c r="BH167" i="5"/>
  <c r="BL167" i="5"/>
  <c r="BT167" i="5" s="1"/>
  <c r="BE167" i="5"/>
  <c r="BM167" i="5"/>
  <c r="BI167" i="5"/>
  <c r="BP167" i="5" s="1"/>
  <c r="AY164" i="5"/>
  <c r="BE164" i="5"/>
  <c r="BI164" i="5"/>
  <c r="BP164" i="5" s="1"/>
  <c r="BM164" i="5"/>
  <c r="BF164" i="5"/>
  <c r="BO164" i="5" s="1"/>
  <c r="BJ164" i="5"/>
  <c r="BQ164" i="5" s="1"/>
  <c r="BN164" i="5"/>
  <c r="BG164" i="5"/>
  <c r="BK164" i="5"/>
  <c r="BL164" i="5"/>
  <c r="BT164" i="5" s="1"/>
  <c r="BH164" i="5"/>
  <c r="BF113" i="5"/>
  <c r="BO113" i="5" s="1"/>
  <c r="BJ113" i="5"/>
  <c r="BQ113" i="5" s="1"/>
  <c r="BN113" i="5"/>
  <c r="BG113" i="5"/>
  <c r="BK113" i="5"/>
  <c r="BH113" i="5"/>
  <c r="BL113" i="5"/>
  <c r="BT113" i="5" s="1"/>
  <c r="BE113" i="5"/>
  <c r="BI113" i="5"/>
  <c r="BP113" i="5" s="1"/>
  <c r="BM113" i="5"/>
  <c r="AY113" i="5"/>
  <c r="AY106" i="5"/>
  <c r="BE106" i="5"/>
  <c r="BI106" i="5"/>
  <c r="BP106" i="5" s="1"/>
  <c r="BM106" i="5"/>
  <c r="BF106" i="5"/>
  <c r="BO106" i="5" s="1"/>
  <c r="BJ106" i="5"/>
  <c r="BQ106" i="5" s="1"/>
  <c r="BN106" i="5"/>
  <c r="BG106" i="5"/>
  <c r="BK106" i="5"/>
  <c r="BH106" i="5"/>
  <c r="BL106" i="5"/>
  <c r="BT106" i="5" s="1"/>
  <c r="AY103" i="5"/>
  <c r="BH103" i="5"/>
  <c r="BL103" i="5"/>
  <c r="BT103" i="5" s="1"/>
  <c r="BE103" i="5"/>
  <c r="BI103" i="5"/>
  <c r="BP103" i="5" s="1"/>
  <c r="BM103" i="5"/>
  <c r="BF103" i="5"/>
  <c r="BO103" i="5" s="1"/>
  <c r="BN103" i="5"/>
  <c r="BG103" i="5"/>
  <c r="BJ103" i="5"/>
  <c r="BQ103" i="5" s="1"/>
  <c r="BK103" i="5"/>
  <c r="AY100" i="5"/>
  <c r="BG100" i="5"/>
  <c r="BK100" i="5"/>
  <c r="BH100" i="5"/>
  <c r="BL100" i="5"/>
  <c r="BT100" i="5" s="1"/>
  <c r="BE100" i="5"/>
  <c r="BM100" i="5"/>
  <c r="BF100" i="5"/>
  <c r="BO100" i="5" s="1"/>
  <c r="BN100" i="5"/>
  <c r="BI100" i="5"/>
  <c r="BP100" i="5" s="1"/>
  <c r="BJ100" i="5"/>
  <c r="BQ100" i="5" s="1"/>
  <c r="AY52" i="5"/>
  <c r="BG52" i="5"/>
  <c r="BK52" i="5"/>
  <c r="BF52" i="5"/>
  <c r="BO52" i="5" s="1"/>
  <c r="BL52" i="5"/>
  <c r="BT52" i="5" s="1"/>
  <c r="BH52" i="5"/>
  <c r="BM52" i="5"/>
  <c r="BI52" i="5"/>
  <c r="BP52" i="5" s="1"/>
  <c r="BJ52" i="5"/>
  <c r="BQ52" i="5" s="1"/>
  <c r="BN52" i="5"/>
  <c r="BE52" i="5"/>
  <c r="BF27" i="5"/>
  <c r="BO27" i="5" s="1"/>
  <c r="BJ27" i="5"/>
  <c r="BQ27" i="5" s="1"/>
  <c r="BN27" i="5"/>
  <c r="BI27" i="5"/>
  <c r="BP27" i="5" s="1"/>
  <c r="BH27" i="5"/>
  <c r="BK27" i="5"/>
  <c r="BG27" i="5"/>
  <c r="BM27" i="5"/>
  <c r="BE27" i="5"/>
  <c r="BL27" i="5"/>
  <c r="BT27" i="5" s="1"/>
  <c r="AY27" i="5"/>
  <c r="AY500" i="5"/>
  <c r="BH500" i="5"/>
  <c r="BL500" i="5"/>
  <c r="BT500" i="5" s="1"/>
  <c r="BE500" i="5"/>
  <c r="BI500" i="5"/>
  <c r="BP500" i="5" s="1"/>
  <c r="BM500" i="5"/>
  <c r="BF500" i="5"/>
  <c r="BO500" i="5" s="1"/>
  <c r="BJ500" i="5"/>
  <c r="BQ500" i="5" s="1"/>
  <c r="BN500" i="5"/>
  <c r="BK500" i="5"/>
  <c r="BG500" i="5"/>
  <c r="AY497" i="5"/>
  <c r="BG497" i="5"/>
  <c r="BK497" i="5"/>
  <c r="BH497" i="5"/>
  <c r="BL497" i="5"/>
  <c r="BT497" i="5" s="1"/>
  <c r="BE497" i="5"/>
  <c r="BI497" i="5"/>
  <c r="BP497" i="5" s="1"/>
  <c r="BM497" i="5"/>
  <c r="BJ497" i="5"/>
  <c r="BQ497" i="5" s="1"/>
  <c r="BN497" i="5"/>
  <c r="BF497" i="5"/>
  <c r="BO497" i="5" s="1"/>
  <c r="AY468" i="5"/>
  <c r="BH468" i="5"/>
  <c r="BL468" i="5"/>
  <c r="BT468" i="5" s="1"/>
  <c r="BE468" i="5"/>
  <c r="BI468" i="5"/>
  <c r="BP468" i="5" s="1"/>
  <c r="BM468" i="5"/>
  <c r="BG468" i="5"/>
  <c r="BK468" i="5"/>
  <c r="BN468" i="5"/>
  <c r="BF468" i="5"/>
  <c r="BO468" i="5" s="1"/>
  <c r="BJ468" i="5"/>
  <c r="BQ468" i="5" s="1"/>
  <c r="AY465" i="5"/>
  <c r="BG465" i="5"/>
  <c r="BK465" i="5"/>
  <c r="BH465" i="5"/>
  <c r="BL465" i="5"/>
  <c r="BT465" i="5" s="1"/>
  <c r="BE465" i="5"/>
  <c r="BI465" i="5"/>
  <c r="BP465" i="5" s="1"/>
  <c r="BM465" i="5"/>
  <c r="BF465" i="5"/>
  <c r="BO465" i="5" s="1"/>
  <c r="BJ465" i="5"/>
  <c r="BQ465" i="5" s="1"/>
  <c r="BN465" i="5"/>
  <c r="AY436" i="5"/>
  <c r="BH436" i="5"/>
  <c r="BL436" i="5"/>
  <c r="BT436" i="5" s="1"/>
  <c r="BE436" i="5"/>
  <c r="BI436" i="5"/>
  <c r="BP436" i="5" s="1"/>
  <c r="BM436" i="5"/>
  <c r="BF436" i="5"/>
  <c r="BO436" i="5" s="1"/>
  <c r="BJ436" i="5"/>
  <c r="BQ436" i="5" s="1"/>
  <c r="BN436" i="5"/>
  <c r="BG436" i="5"/>
  <c r="BK436" i="5"/>
  <c r="AY433" i="5"/>
  <c r="BG433" i="5"/>
  <c r="BK433" i="5"/>
  <c r="BH433" i="5"/>
  <c r="BL433" i="5"/>
  <c r="BT433" i="5" s="1"/>
  <c r="BE433" i="5"/>
  <c r="BI433" i="5"/>
  <c r="BP433" i="5" s="1"/>
  <c r="BM433" i="5"/>
  <c r="BF433" i="5"/>
  <c r="BO433" i="5" s="1"/>
  <c r="BJ433" i="5"/>
  <c r="BQ433" i="5" s="1"/>
  <c r="BN433" i="5"/>
  <c r="BH408" i="5"/>
  <c r="BL408" i="5"/>
  <c r="BT408" i="5" s="1"/>
  <c r="BE408" i="5"/>
  <c r="BI408" i="5"/>
  <c r="BP408" i="5" s="1"/>
  <c r="BM408" i="5"/>
  <c r="BF408" i="5"/>
  <c r="BO408" i="5" s="1"/>
  <c r="BJ408" i="5"/>
  <c r="BQ408" i="5" s="1"/>
  <c r="BN408" i="5"/>
  <c r="BG408" i="5"/>
  <c r="BK408" i="5"/>
  <c r="AY408" i="5"/>
  <c r="AY405" i="5"/>
  <c r="BG405" i="5"/>
  <c r="BK405" i="5"/>
  <c r="BH405" i="5"/>
  <c r="BL405" i="5"/>
  <c r="BT405" i="5" s="1"/>
  <c r="BE405" i="5"/>
  <c r="BI405" i="5"/>
  <c r="BP405" i="5" s="1"/>
  <c r="BM405" i="5"/>
  <c r="BF405" i="5"/>
  <c r="BO405" i="5" s="1"/>
  <c r="BJ405" i="5"/>
  <c r="BQ405" i="5" s="1"/>
  <c r="BN405" i="5"/>
  <c r="AY380" i="5"/>
  <c r="BF380" i="5"/>
  <c r="BO380" i="5" s="1"/>
  <c r="BJ380" i="5"/>
  <c r="BQ380" i="5" s="1"/>
  <c r="BN380" i="5"/>
  <c r="BG380" i="5"/>
  <c r="BK380" i="5"/>
  <c r="BH380" i="5"/>
  <c r="BL380" i="5"/>
  <c r="BT380" i="5" s="1"/>
  <c r="BE380" i="5"/>
  <c r="BI380" i="5"/>
  <c r="BP380" i="5" s="1"/>
  <c r="BM380" i="5"/>
  <c r="AY348" i="5"/>
  <c r="BF348" i="5"/>
  <c r="BO348" i="5" s="1"/>
  <c r="BJ348" i="5"/>
  <c r="BQ348" i="5" s="1"/>
  <c r="BN348" i="5"/>
  <c r="BG348" i="5"/>
  <c r="BK348" i="5"/>
  <c r="BH348" i="5"/>
  <c r="BL348" i="5"/>
  <c r="BT348" i="5" s="1"/>
  <c r="BE348" i="5"/>
  <c r="BI348" i="5"/>
  <c r="BP348" i="5" s="1"/>
  <c r="BM348" i="5"/>
  <c r="AY316" i="5"/>
  <c r="BF316" i="5"/>
  <c r="BO316" i="5" s="1"/>
  <c r="BJ316" i="5"/>
  <c r="BQ316" i="5" s="1"/>
  <c r="BN316" i="5"/>
  <c r="BG316" i="5"/>
  <c r="BK316" i="5"/>
  <c r="BH316" i="5"/>
  <c r="BL316" i="5"/>
  <c r="BT316" i="5" s="1"/>
  <c r="BE316" i="5"/>
  <c r="BI316" i="5"/>
  <c r="BP316" i="5" s="1"/>
  <c r="BM316" i="5"/>
  <c r="AY284" i="5"/>
  <c r="BG284" i="5"/>
  <c r="BK284" i="5"/>
  <c r="BF284" i="5"/>
  <c r="BO284" i="5" s="1"/>
  <c r="BJ284" i="5"/>
  <c r="BQ284" i="5" s="1"/>
  <c r="BN284" i="5"/>
  <c r="BI284" i="5"/>
  <c r="BP284" i="5" s="1"/>
  <c r="BL284" i="5"/>
  <c r="BT284" i="5" s="1"/>
  <c r="BE284" i="5"/>
  <c r="BM284" i="5"/>
  <c r="BH284" i="5"/>
  <c r="BE211" i="5"/>
  <c r="BI211" i="5"/>
  <c r="BP211" i="5" s="1"/>
  <c r="BM211" i="5"/>
  <c r="BG211" i="5"/>
  <c r="BK211" i="5"/>
  <c r="BJ211" i="5"/>
  <c r="BQ211" i="5" s="1"/>
  <c r="BL211" i="5"/>
  <c r="BT211" i="5" s="1"/>
  <c r="BN211" i="5"/>
  <c r="BH211" i="5"/>
  <c r="BF211" i="5"/>
  <c r="BO211" i="5" s="1"/>
  <c r="AY211" i="5"/>
  <c r="BE203" i="5"/>
  <c r="BI203" i="5"/>
  <c r="BP203" i="5" s="1"/>
  <c r="BM203" i="5"/>
  <c r="BG203" i="5"/>
  <c r="BK203" i="5"/>
  <c r="BJ203" i="5"/>
  <c r="BQ203" i="5" s="1"/>
  <c r="BL203" i="5"/>
  <c r="BT203" i="5" s="1"/>
  <c r="BH203" i="5"/>
  <c r="BF203" i="5"/>
  <c r="BO203" i="5" s="1"/>
  <c r="BN203" i="5"/>
  <c r="AY203" i="5"/>
  <c r="BE195" i="5"/>
  <c r="BI195" i="5"/>
  <c r="BP195" i="5" s="1"/>
  <c r="BM195" i="5"/>
  <c r="BG195" i="5"/>
  <c r="BK195" i="5"/>
  <c r="BH195" i="5"/>
  <c r="BL195" i="5"/>
  <c r="BT195" i="5" s="1"/>
  <c r="BN195" i="5"/>
  <c r="BJ195" i="5"/>
  <c r="BQ195" i="5" s="1"/>
  <c r="BF195" i="5"/>
  <c r="BO195" i="5" s="1"/>
  <c r="AY195" i="5"/>
  <c r="BE187" i="5"/>
  <c r="BI187" i="5"/>
  <c r="BP187" i="5" s="1"/>
  <c r="BM187" i="5"/>
  <c r="BG187" i="5"/>
  <c r="BK187" i="5"/>
  <c r="BH187" i="5"/>
  <c r="BL187" i="5"/>
  <c r="BT187" i="5" s="1"/>
  <c r="BF187" i="5"/>
  <c r="BO187" i="5" s="1"/>
  <c r="BJ187" i="5"/>
  <c r="BQ187" i="5" s="1"/>
  <c r="BN187" i="5"/>
  <c r="AY187" i="5"/>
  <c r="BE179" i="5"/>
  <c r="BI179" i="5"/>
  <c r="BP179" i="5" s="1"/>
  <c r="BM179" i="5"/>
  <c r="BG179" i="5"/>
  <c r="BK179" i="5"/>
  <c r="BH179" i="5"/>
  <c r="BL179" i="5"/>
  <c r="BT179" i="5" s="1"/>
  <c r="BN179" i="5"/>
  <c r="BJ179" i="5"/>
  <c r="BQ179" i="5" s="1"/>
  <c r="BF179" i="5"/>
  <c r="BO179" i="5" s="1"/>
  <c r="AY179" i="5"/>
  <c r="BF129" i="5"/>
  <c r="BO129" i="5" s="1"/>
  <c r="BJ129" i="5"/>
  <c r="BQ129" i="5" s="1"/>
  <c r="BN129" i="5"/>
  <c r="BG129" i="5"/>
  <c r="BK129" i="5"/>
  <c r="BH129" i="5"/>
  <c r="BL129" i="5"/>
  <c r="BT129" i="5" s="1"/>
  <c r="BE129" i="5"/>
  <c r="BI129" i="5"/>
  <c r="BP129" i="5" s="1"/>
  <c r="BM129" i="5"/>
  <c r="AY129" i="5"/>
  <c r="AY122" i="5"/>
  <c r="BE122" i="5"/>
  <c r="BI122" i="5"/>
  <c r="BP122" i="5" s="1"/>
  <c r="BM122" i="5"/>
  <c r="BF122" i="5"/>
  <c r="BO122" i="5" s="1"/>
  <c r="BJ122" i="5"/>
  <c r="BQ122" i="5" s="1"/>
  <c r="BN122" i="5"/>
  <c r="BG122" i="5"/>
  <c r="BK122" i="5"/>
  <c r="BH122" i="5"/>
  <c r="BL122" i="5"/>
  <c r="BT122" i="5" s="1"/>
  <c r="AY119" i="5"/>
  <c r="BH119" i="5"/>
  <c r="BL119" i="5"/>
  <c r="BT119" i="5" s="1"/>
  <c r="BE119" i="5"/>
  <c r="BI119" i="5"/>
  <c r="BP119" i="5" s="1"/>
  <c r="BM119" i="5"/>
  <c r="BF119" i="5"/>
  <c r="BO119" i="5" s="1"/>
  <c r="BJ119" i="5"/>
  <c r="BQ119" i="5" s="1"/>
  <c r="BN119" i="5"/>
  <c r="BG119" i="5"/>
  <c r="BK119" i="5"/>
  <c r="AY116" i="5"/>
  <c r="BG116" i="5"/>
  <c r="BK116" i="5"/>
  <c r="BH116" i="5"/>
  <c r="BL116" i="5"/>
  <c r="BT116" i="5" s="1"/>
  <c r="BE116" i="5"/>
  <c r="BI116" i="5"/>
  <c r="BP116" i="5" s="1"/>
  <c r="BM116" i="5"/>
  <c r="BF116" i="5"/>
  <c r="BO116" i="5" s="1"/>
  <c r="BJ116" i="5"/>
  <c r="BQ116" i="5" s="1"/>
  <c r="BN116" i="5"/>
  <c r="BF65" i="5"/>
  <c r="BO65" i="5" s="1"/>
  <c r="BJ65" i="5"/>
  <c r="BQ65" i="5" s="1"/>
  <c r="BN65" i="5"/>
  <c r="BI65" i="5"/>
  <c r="BP65" i="5" s="1"/>
  <c r="BE65" i="5"/>
  <c r="BK65" i="5"/>
  <c r="BG65" i="5"/>
  <c r="BL65" i="5"/>
  <c r="BT65" i="5" s="1"/>
  <c r="BH65" i="5"/>
  <c r="BM65" i="5"/>
  <c r="AY65" i="5"/>
  <c r="AY58" i="5"/>
  <c r="BE58" i="5"/>
  <c r="BI58" i="5"/>
  <c r="BP58" i="5" s="1"/>
  <c r="BM58" i="5"/>
  <c r="BG58" i="5"/>
  <c r="BL58" i="5"/>
  <c r="BT58" i="5" s="1"/>
  <c r="BH58" i="5"/>
  <c r="BN58" i="5"/>
  <c r="BJ58" i="5"/>
  <c r="BQ58" i="5" s="1"/>
  <c r="BF58" i="5"/>
  <c r="BO58" i="5" s="1"/>
  <c r="BK58" i="5"/>
  <c r="AY55" i="5"/>
  <c r="BH55" i="5"/>
  <c r="BL55" i="5"/>
  <c r="BT55" i="5" s="1"/>
  <c r="BF55" i="5"/>
  <c r="BO55" i="5" s="1"/>
  <c r="BK55" i="5"/>
  <c r="BG55" i="5"/>
  <c r="BM55" i="5"/>
  <c r="BI55" i="5"/>
  <c r="BP55" i="5" s="1"/>
  <c r="BN55" i="5"/>
  <c r="BE55" i="5"/>
  <c r="BJ55" i="5"/>
  <c r="BQ55" i="5" s="1"/>
  <c r="BH33" i="5"/>
  <c r="BL33" i="5"/>
  <c r="BT33" i="5" s="1"/>
  <c r="BF33" i="5"/>
  <c r="BO33" i="5" s="1"/>
  <c r="BK33" i="5"/>
  <c r="BJ33" i="5"/>
  <c r="BQ33" i="5" s="1"/>
  <c r="BE33" i="5"/>
  <c r="BM33" i="5"/>
  <c r="BI33" i="5"/>
  <c r="BP33" i="5" s="1"/>
  <c r="BG33" i="5"/>
  <c r="BN33" i="5"/>
  <c r="AY33" i="5"/>
  <c r="AY499" i="5"/>
  <c r="BE499" i="5"/>
  <c r="BI499" i="5"/>
  <c r="BP499" i="5" s="1"/>
  <c r="BM499" i="5"/>
  <c r="BF499" i="5"/>
  <c r="BO499" i="5" s="1"/>
  <c r="BJ499" i="5"/>
  <c r="BQ499" i="5" s="1"/>
  <c r="BN499" i="5"/>
  <c r="BG499" i="5"/>
  <c r="BK499" i="5"/>
  <c r="BH499" i="5"/>
  <c r="BL499" i="5"/>
  <c r="BT499" i="5" s="1"/>
  <c r="AY496" i="5"/>
  <c r="BH496" i="5"/>
  <c r="BL496" i="5"/>
  <c r="BT496" i="5" s="1"/>
  <c r="BE496" i="5"/>
  <c r="BI496" i="5"/>
  <c r="BP496" i="5" s="1"/>
  <c r="BM496" i="5"/>
  <c r="BF496" i="5"/>
  <c r="BO496" i="5" s="1"/>
  <c r="BJ496" i="5"/>
  <c r="BQ496" i="5" s="1"/>
  <c r="BN496" i="5"/>
  <c r="BG496" i="5"/>
  <c r="BK496" i="5"/>
  <c r="AY493" i="5"/>
  <c r="BG493" i="5"/>
  <c r="BK493" i="5"/>
  <c r="BH493" i="5"/>
  <c r="BL493" i="5"/>
  <c r="BT493" i="5" s="1"/>
  <c r="BE493" i="5"/>
  <c r="BI493" i="5"/>
  <c r="BP493" i="5" s="1"/>
  <c r="BM493" i="5"/>
  <c r="BN493" i="5"/>
  <c r="BF493" i="5"/>
  <c r="BO493" i="5" s="1"/>
  <c r="BJ493" i="5"/>
  <c r="BQ493" i="5" s="1"/>
  <c r="BF490" i="5"/>
  <c r="BO490" i="5" s="1"/>
  <c r="BG490" i="5"/>
  <c r="BK490" i="5"/>
  <c r="BI490" i="5"/>
  <c r="BP490" i="5" s="1"/>
  <c r="BN490" i="5"/>
  <c r="BJ490" i="5"/>
  <c r="BQ490" i="5" s="1"/>
  <c r="BE490" i="5"/>
  <c r="BL490" i="5"/>
  <c r="BT490" i="5" s="1"/>
  <c r="BM490" i="5"/>
  <c r="BH490" i="5"/>
  <c r="AY483" i="5"/>
  <c r="BE483" i="5"/>
  <c r="BI483" i="5"/>
  <c r="BP483" i="5" s="1"/>
  <c r="BM483" i="5"/>
  <c r="BF483" i="5"/>
  <c r="BO483" i="5" s="1"/>
  <c r="BJ483" i="5"/>
  <c r="BQ483" i="5" s="1"/>
  <c r="BN483" i="5"/>
  <c r="BL483" i="5"/>
  <c r="BT483" i="5" s="1"/>
  <c r="BG483" i="5"/>
  <c r="BH483" i="5"/>
  <c r="BK483" i="5"/>
  <c r="AY480" i="5"/>
  <c r="BH480" i="5"/>
  <c r="BL480" i="5"/>
  <c r="BT480" i="5" s="1"/>
  <c r="BE480" i="5"/>
  <c r="BI480" i="5"/>
  <c r="BP480" i="5" s="1"/>
  <c r="BM480" i="5"/>
  <c r="BK480" i="5"/>
  <c r="BF480" i="5"/>
  <c r="BO480" i="5" s="1"/>
  <c r="BN480" i="5"/>
  <c r="BG480" i="5"/>
  <c r="BJ480" i="5"/>
  <c r="BQ480" i="5" s="1"/>
  <c r="AY477" i="5"/>
  <c r="BG477" i="5"/>
  <c r="BK477" i="5"/>
  <c r="BH477" i="5"/>
  <c r="BL477" i="5"/>
  <c r="BT477" i="5" s="1"/>
  <c r="BJ477" i="5"/>
  <c r="BQ477" i="5" s="1"/>
  <c r="BE477" i="5"/>
  <c r="BM477" i="5"/>
  <c r="BF477" i="5"/>
  <c r="BO477" i="5" s="1"/>
  <c r="BN477" i="5"/>
  <c r="BI477" i="5"/>
  <c r="BP477" i="5" s="1"/>
  <c r="BF474" i="5"/>
  <c r="BO474" i="5" s="1"/>
  <c r="BJ474" i="5"/>
  <c r="BQ474" i="5" s="1"/>
  <c r="BN474" i="5"/>
  <c r="BG474" i="5"/>
  <c r="BK474" i="5"/>
  <c r="BI474" i="5"/>
  <c r="BP474" i="5" s="1"/>
  <c r="BL474" i="5"/>
  <c r="BT474" i="5" s="1"/>
  <c r="BE474" i="5"/>
  <c r="BM474" i="5"/>
  <c r="BH474" i="5"/>
  <c r="AY467" i="5"/>
  <c r="BE467" i="5"/>
  <c r="BI467" i="5"/>
  <c r="BP467" i="5" s="1"/>
  <c r="BM467" i="5"/>
  <c r="BF467" i="5"/>
  <c r="BO467" i="5" s="1"/>
  <c r="BJ467" i="5"/>
  <c r="BQ467" i="5" s="1"/>
  <c r="BN467" i="5"/>
  <c r="BH467" i="5"/>
  <c r="BL467" i="5"/>
  <c r="BT467" i="5" s="1"/>
  <c r="BG467" i="5"/>
  <c r="BK467" i="5"/>
  <c r="AY464" i="5"/>
  <c r="BH464" i="5"/>
  <c r="BL464" i="5"/>
  <c r="BT464" i="5" s="1"/>
  <c r="BE464" i="5"/>
  <c r="BI464" i="5"/>
  <c r="BP464" i="5" s="1"/>
  <c r="BM464" i="5"/>
  <c r="BF464" i="5"/>
  <c r="BO464" i="5" s="1"/>
  <c r="BJ464" i="5"/>
  <c r="BQ464" i="5" s="1"/>
  <c r="BN464" i="5"/>
  <c r="BG464" i="5"/>
  <c r="BK464" i="5"/>
  <c r="AY461" i="5"/>
  <c r="BG461" i="5"/>
  <c r="BK461" i="5"/>
  <c r="BH461" i="5"/>
  <c r="BL461" i="5"/>
  <c r="BT461" i="5" s="1"/>
  <c r="BE461" i="5"/>
  <c r="BI461" i="5"/>
  <c r="BP461" i="5" s="1"/>
  <c r="BM461" i="5"/>
  <c r="BF461" i="5"/>
  <c r="BO461" i="5" s="1"/>
  <c r="BJ461" i="5"/>
  <c r="BQ461" i="5" s="1"/>
  <c r="BN461" i="5"/>
  <c r="BF458" i="5"/>
  <c r="BO458" i="5" s="1"/>
  <c r="BJ458" i="5"/>
  <c r="BQ458" i="5" s="1"/>
  <c r="BN458" i="5"/>
  <c r="BG458" i="5"/>
  <c r="BK458" i="5"/>
  <c r="BH458" i="5"/>
  <c r="BL458" i="5"/>
  <c r="BT458" i="5" s="1"/>
  <c r="BE458" i="5"/>
  <c r="BI458" i="5"/>
  <c r="BP458" i="5" s="1"/>
  <c r="BM458" i="5"/>
  <c r="AY451" i="5"/>
  <c r="BE451" i="5"/>
  <c r="BI451" i="5"/>
  <c r="BP451" i="5" s="1"/>
  <c r="BM451" i="5"/>
  <c r="BF451" i="5"/>
  <c r="BO451" i="5" s="1"/>
  <c r="BJ451" i="5"/>
  <c r="BQ451" i="5" s="1"/>
  <c r="BN451" i="5"/>
  <c r="BG451" i="5"/>
  <c r="BK451" i="5"/>
  <c r="BH451" i="5"/>
  <c r="BL451" i="5"/>
  <c r="BT451" i="5" s="1"/>
  <c r="AY448" i="5"/>
  <c r="BH448" i="5"/>
  <c r="BL448" i="5"/>
  <c r="BT448" i="5" s="1"/>
  <c r="BE448" i="5"/>
  <c r="BI448" i="5"/>
  <c r="BP448" i="5" s="1"/>
  <c r="BM448" i="5"/>
  <c r="BF448" i="5"/>
  <c r="BO448" i="5" s="1"/>
  <c r="BJ448" i="5"/>
  <c r="BQ448" i="5" s="1"/>
  <c r="BN448" i="5"/>
  <c r="BG448" i="5"/>
  <c r="BK448" i="5"/>
  <c r="AY445" i="5"/>
  <c r="BG445" i="5"/>
  <c r="BK445" i="5"/>
  <c r="BH445" i="5"/>
  <c r="BL445" i="5"/>
  <c r="BT445" i="5" s="1"/>
  <c r="BE445" i="5"/>
  <c r="BI445" i="5"/>
  <c r="BP445" i="5" s="1"/>
  <c r="BM445" i="5"/>
  <c r="BF445" i="5"/>
  <c r="BO445" i="5" s="1"/>
  <c r="BJ445" i="5"/>
  <c r="BQ445" i="5" s="1"/>
  <c r="BN445" i="5"/>
  <c r="BF442" i="5"/>
  <c r="BO442" i="5" s="1"/>
  <c r="BJ442" i="5"/>
  <c r="BQ442" i="5" s="1"/>
  <c r="BN442" i="5"/>
  <c r="BG442" i="5"/>
  <c r="BK442" i="5"/>
  <c r="BH442" i="5"/>
  <c r="BL442" i="5"/>
  <c r="BT442" i="5" s="1"/>
  <c r="BE442" i="5"/>
  <c r="BI442" i="5"/>
  <c r="BP442" i="5" s="1"/>
  <c r="BM442" i="5"/>
  <c r="AY435" i="5"/>
  <c r="BE435" i="5"/>
  <c r="BI435" i="5"/>
  <c r="BP435" i="5" s="1"/>
  <c r="BM435" i="5"/>
  <c r="BF435" i="5"/>
  <c r="BO435" i="5" s="1"/>
  <c r="BJ435" i="5"/>
  <c r="BQ435" i="5" s="1"/>
  <c r="BN435" i="5"/>
  <c r="BG435" i="5"/>
  <c r="BK435" i="5"/>
  <c r="BH435" i="5"/>
  <c r="BL435" i="5"/>
  <c r="BT435" i="5" s="1"/>
  <c r="AY432" i="5"/>
  <c r="BH432" i="5"/>
  <c r="BL432" i="5"/>
  <c r="BT432" i="5" s="1"/>
  <c r="BE432" i="5"/>
  <c r="BI432" i="5"/>
  <c r="BP432" i="5" s="1"/>
  <c r="BM432" i="5"/>
  <c r="BF432" i="5"/>
  <c r="BO432" i="5" s="1"/>
  <c r="BJ432" i="5"/>
  <c r="BQ432" i="5" s="1"/>
  <c r="BN432" i="5"/>
  <c r="BG432" i="5"/>
  <c r="BK432" i="5"/>
  <c r="AY429" i="5"/>
  <c r="BG429" i="5"/>
  <c r="BK429" i="5"/>
  <c r="BH429" i="5"/>
  <c r="BL429" i="5"/>
  <c r="BT429" i="5" s="1"/>
  <c r="BE429" i="5"/>
  <c r="BI429" i="5"/>
  <c r="BP429" i="5" s="1"/>
  <c r="BM429" i="5"/>
  <c r="BF429" i="5"/>
  <c r="BO429" i="5" s="1"/>
  <c r="BJ429" i="5"/>
  <c r="BQ429" i="5" s="1"/>
  <c r="BN429" i="5"/>
  <c r="BF426" i="5"/>
  <c r="BO426" i="5" s="1"/>
  <c r="BJ426" i="5"/>
  <c r="BQ426" i="5" s="1"/>
  <c r="BN426" i="5"/>
  <c r="BG426" i="5"/>
  <c r="BK426" i="5"/>
  <c r="BH426" i="5"/>
  <c r="BL426" i="5"/>
  <c r="BT426" i="5" s="1"/>
  <c r="BE426" i="5"/>
  <c r="BI426" i="5"/>
  <c r="BP426" i="5" s="1"/>
  <c r="BM426" i="5"/>
  <c r="AY419" i="5"/>
  <c r="BE419" i="5"/>
  <c r="BI419" i="5"/>
  <c r="BP419" i="5" s="1"/>
  <c r="BM419" i="5"/>
  <c r="BF419" i="5"/>
  <c r="BO419" i="5" s="1"/>
  <c r="BJ419" i="5"/>
  <c r="BQ419" i="5" s="1"/>
  <c r="BN419" i="5"/>
  <c r="BG419" i="5"/>
  <c r="BK419" i="5"/>
  <c r="BH419" i="5"/>
  <c r="BL419" i="5"/>
  <c r="BT419" i="5" s="1"/>
  <c r="AY416" i="5"/>
  <c r="BH416" i="5"/>
  <c r="BL416" i="5"/>
  <c r="BT416" i="5" s="1"/>
  <c r="BE416" i="5"/>
  <c r="BI416" i="5"/>
  <c r="BP416" i="5" s="1"/>
  <c r="BM416" i="5"/>
  <c r="BF416" i="5"/>
  <c r="BO416" i="5" s="1"/>
  <c r="BJ416" i="5"/>
  <c r="BQ416" i="5" s="1"/>
  <c r="BN416" i="5"/>
  <c r="BG416" i="5"/>
  <c r="BK416" i="5"/>
  <c r="AY413" i="5"/>
  <c r="BG413" i="5"/>
  <c r="BK413" i="5"/>
  <c r="BH413" i="5"/>
  <c r="BL413" i="5"/>
  <c r="BT413" i="5" s="1"/>
  <c r="BE413" i="5"/>
  <c r="BI413" i="5"/>
  <c r="BP413" i="5" s="1"/>
  <c r="BM413" i="5"/>
  <c r="BF413" i="5"/>
  <c r="BO413" i="5" s="1"/>
  <c r="BJ413" i="5"/>
  <c r="BQ413" i="5" s="1"/>
  <c r="BN413" i="5"/>
  <c r="BF410" i="5"/>
  <c r="BO410" i="5" s="1"/>
  <c r="BJ410" i="5"/>
  <c r="BQ410" i="5" s="1"/>
  <c r="BN410" i="5"/>
  <c r="BG410" i="5"/>
  <c r="BK410" i="5"/>
  <c r="BH410" i="5"/>
  <c r="BL410" i="5"/>
  <c r="BT410" i="5" s="1"/>
  <c r="BE410" i="5"/>
  <c r="BI410" i="5"/>
  <c r="BP410" i="5" s="1"/>
  <c r="BM410" i="5"/>
  <c r="AY407" i="5"/>
  <c r="BE407" i="5"/>
  <c r="BI407" i="5"/>
  <c r="BP407" i="5" s="1"/>
  <c r="BM407" i="5"/>
  <c r="BF407" i="5"/>
  <c r="BO407" i="5" s="1"/>
  <c r="BJ407" i="5"/>
  <c r="BQ407" i="5" s="1"/>
  <c r="BN407" i="5"/>
  <c r="BG407" i="5"/>
  <c r="BK407" i="5"/>
  <c r="BH407" i="5"/>
  <c r="BL407" i="5"/>
  <c r="BT407" i="5" s="1"/>
  <c r="BE399" i="5"/>
  <c r="BI399" i="5"/>
  <c r="BP399" i="5" s="1"/>
  <c r="BM399" i="5"/>
  <c r="BF399" i="5"/>
  <c r="BO399" i="5" s="1"/>
  <c r="BJ399" i="5"/>
  <c r="BQ399" i="5" s="1"/>
  <c r="BN399" i="5"/>
  <c r="BG399" i="5"/>
  <c r="BK399" i="5"/>
  <c r="BH399" i="5"/>
  <c r="BL399" i="5"/>
  <c r="BT399" i="5" s="1"/>
  <c r="AY395" i="5"/>
  <c r="BE395" i="5"/>
  <c r="BI395" i="5"/>
  <c r="BP395" i="5" s="1"/>
  <c r="BM395" i="5"/>
  <c r="BF395" i="5"/>
  <c r="BO395" i="5" s="1"/>
  <c r="BJ395" i="5"/>
  <c r="BQ395" i="5" s="1"/>
  <c r="BN395" i="5"/>
  <c r="BG395" i="5"/>
  <c r="BK395" i="5"/>
  <c r="BH395" i="5"/>
  <c r="BL395" i="5"/>
  <c r="BT395" i="5" s="1"/>
  <c r="AY392" i="5"/>
  <c r="BF392" i="5"/>
  <c r="BO392" i="5" s="1"/>
  <c r="BJ392" i="5"/>
  <c r="BQ392" i="5" s="1"/>
  <c r="BN392" i="5"/>
  <c r="BG392" i="5"/>
  <c r="BK392" i="5"/>
  <c r="BH392" i="5"/>
  <c r="BL392" i="5"/>
  <c r="BT392" i="5" s="1"/>
  <c r="BI392" i="5"/>
  <c r="BP392" i="5" s="1"/>
  <c r="BM392" i="5"/>
  <c r="BE392" i="5"/>
  <c r="AY389" i="5"/>
  <c r="BE389" i="5"/>
  <c r="BI389" i="5"/>
  <c r="BP389" i="5" s="1"/>
  <c r="BM389" i="5"/>
  <c r="BF389" i="5"/>
  <c r="BO389" i="5" s="1"/>
  <c r="BJ389" i="5"/>
  <c r="BQ389" i="5" s="1"/>
  <c r="BN389" i="5"/>
  <c r="BG389" i="5"/>
  <c r="BK389" i="5"/>
  <c r="BH389" i="5"/>
  <c r="BL389" i="5"/>
  <c r="BT389" i="5" s="1"/>
  <c r="BG383" i="5"/>
  <c r="BK383" i="5"/>
  <c r="BH383" i="5"/>
  <c r="BL383" i="5"/>
  <c r="BT383" i="5" s="1"/>
  <c r="BE383" i="5"/>
  <c r="BI383" i="5"/>
  <c r="BP383" i="5" s="1"/>
  <c r="BM383" i="5"/>
  <c r="BF383" i="5"/>
  <c r="BO383" i="5" s="1"/>
  <c r="BJ383" i="5"/>
  <c r="BQ383" i="5" s="1"/>
  <c r="BN383" i="5"/>
  <c r="AY379" i="5"/>
  <c r="BG379" i="5"/>
  <c r="BK379" i="5"/>
  <c r="BH379" i="5"/>
  <c r="BL379" i="5"/>
  <c r="BT379" i="5" s="1"/>
  <c r="BE379" i="5"/>
  <c r="BI379" i="5"/>
  <c r="BP379" i="5" s="1"/>
  <c r="BM379" i="5"/>
  <c r="BJ379" i="5"/>
  <c r="BQ379" i="5" s="1"/>
  <c r="BN379" i="5"/>
  <c r="BF379" i="5"/>
  <c r="BO379" i="5" s="1"/>
  <c r="AY376" i="5"/>
  <c r="BF376" i="5"/>
  <c r="BO376" i="5" s="1"/>
  <c r="BJ376" i="5"/>
  <c r="BQ376" i="5" s="1"/>
  <c r="BN376" i="5"/>
  <c r="BG376" i="5"/>
  <c r="BK376" i="5"/>
  <c r="BH376" i="5"/>
  <c r="BL376" i="5"/>
  <c r="BT376" i="5" s="1"/>
  <c r="BI376" i="5"/>
  <c r="BP376" i="5" s="1"/>
  <c r="BM376" i="5"/>
  <c r="BE376" i="5"/>
  <c r="AY373" i="5"/>
  <c r="BE373" i="5"/>
  <c r="BI373" i="5"/>
  <c r="BP373" i="5" s="1"/>
  <c r="BM373" i="5"/>
  <c r="BF373" i="5"/>
  <c r="BO373" i="5" s="1"/>
  <c r="BJ373" i="5"/>
  <c r="BQ373" i="5" s="1"/>
  <c r="BN373" i="5"/>
  <c r="BG373" i="5"/>
  <c r="BK373" i="5"/>
  <c r="BH373" i="5"/>
  <c r="BL373" i="5"/>
  <c r="BT373" i="5" s="1"/>
  <c r="BG367" i="5"/>
  <c r="BK367" i="5"/>
  <c r="BH367" i="5"/>
  <c r="BL367" i="5"/>
  <c r="BT367" i="5" s="1"/>
  <c r="BE367" i="5"/>
  <c r="BI367" i="5"/>
  <c r="BP367" i="5" s="1"/>
  <c r="BM367" i="5"/>
  <c r="BF367" i="5"/>
  <c r="BO367" i="5" s="1"/>
  <c r="BJ367" i="5"/>
  <c r="BQ367" i="5" s="1"/>
  <c r="BN367" i="5"/>
  <c r="AY363" i="5"/>
  <c r="BG363" i="5"/>
  <c r="BK363" i="5"/>
  <c r="BH363" i="5"/>
  <c r="BL363" i="5"/>
  <c r="BT363" i="5" s="1"/>
  <c r="BE363" i="5"/>
  <c r="BI363" i="5"/>
  <c r="BP363" i="5" s="1"/>
  <c r="BM363" i="5"/>
  <c r="BJ363" i="5"/>
  <c r="BQ363" i="5" s="1"/>
  <c r="BN363" i="5"/>
  <c r="BF363" i="5"/>
  <c r="BO363" i="5" s="1"/>
  <c r="AY360" i="5"/>
  <c r="BF360" i="5"/>
  <c r="BO360" i="5" s="1"/>
  <c r="BJ360" i="5"/>
  <c r="BQ360" i="5" s="1"/>
  <c r="BN360" i="5"/>
  <c r="BG360" i="5"/>
  <c r="BK360" i="5"/>
  <c r="BH360" i="5"/>
  <c r="BL360" i="5"/>
  <c r="BT360" i="5" s="1"/>
  <c r="BI360" i="5"/>
  <c r="BP360" i="5" s="1"/>
  <c r="BM360" i="5"/>
  <c r="BE360" i="5"/>
  <c r="AY357" i="5"/>
  <c r="BE357" i="5"/>
  <c r="BI357" i="5"/>
  <c r="BP357" i="5" s="1"/>
  <c r="BM357" i="5"/>
  <c r="BF357" i="5"/>
  <c r="BO357" i="5" s="1"/>
  <c r="BJ357" i="5"/>
  <c r="BQ357" i="5" s="1"/>
  <c r="BN357" i="5"/>
  <c r="BG357" i="5"/>
  <c r="BK357" i="5"/>
  <c r="BH357" i="5"/>
  <c r="BL357" i="5"/>
  <c r="BT357" i="5" s="1"/>
  <c r="BG351" i="5"/>
  <c r="BK351" i="5"/>
  <c r="BH351" i="5"/>
  <c r="BL351" i="5"/>
  <c r="BT351" i="5" s="1"/>
  <c r="BE351" i="5"/>
  <c r="BI351" i="5"/>
  <c r="BP351" i="5" s="1"/>
  <c r="BM351" i="5"/>
  <c r="BF351" i="5"/>
  <c r="BO351" i="5" s="1"/>
  <c r="BJ351" i="5"/>
  <c r="BQ351" i="5" s="1"/>
  <c r="BN351" i="5"/>
  <c r="AY347" i="5"/>
  <c r="BG347" i="5"/>
  <c r="BK347" i="5"/>
  <c r="BH347" i="5"/>
  <c r="BL347" i="5"/>
  <c r="BT347" i="5" s="1"/>
  <c r="BE347" i="5"/>
  <c r="BI347" i="5"/>
  <c r="BP347" i="5" s="1"/>
  <c r="BM347" i="5"/>
  <c r="BJ347" i="5"/>
  <c r="BQ347" i="5" s="1"/>
  <c r="BN347" i="5"/>
  <c r="BF347" i="5"/>
  <c r="BO347" i="5" s="1"/>
  <c r="AY344" i="5"/>
  <c r="BF344" i="5"/>
  <c r="BO344" i="5" s="1"/>
  <c r="BJ344" i="5"/>
  <c r="BQ344" i="5" s="1"/>
  <c r="BN344" i="5"/>
  <c r="BG344" i="5"/>
  <c r="BK344" i="5"/>
  <c r="BH344" i="5"/>
  <c r="BL344" i="5"/>
  <c r="BT344" i="5" s="1"/>
  <c r="BI344" i="5"/>
  <c r="BP344" i="5" s="1"/>
  <c r="BM344" i="5"/>
  <c r="BE344" i="5"/>
  <c r="AY341" i="5"/>
  <c r="BE341" i="5"/>
  <c r="BI341" i="5"/>
  <c r="BP341" i="5" s="1"/>
  <c r="BM341" i="5"/>
  <c r="BF341" i="5"/>
  <c r="BO341" i="5" s="1"/>
  <c r="BJ341" i="5"/>
  <c r="BQ341" i="5" s="1"/>
  <c r="BN341" i="5"/>
  <c r="BG341" i="5"/>
  <c r="BK341" i="5"/>
  <c r="BH341" i="5"/>
  <c r="BL341" i="5"/>
  <c r="BT341" i="5" s="1"/>
  <c r="BG335" i="5"/>
  <c r="BK335" i="5"/>
  <c r="BH335" i="5"/>
  <c r="BL335" i="5"/>
  <c r="BT335" i="5" s="1"/>
  <c r="BE335" i="5"/>
  <c r="BI335" i="5"/>
  <c r="BP335" i="5" s="1"/>
  <c r="BM335" i="5"/>
  <c r="BF335" i="5"/>
  <c r="BO335" i="5" s="1"/>
  <c r="BJ335" i="5"/>
  <c r="BQ335" i="5" s="1"/>
  <c r="BN335" i="5"/>
  <c r="AY331" i="5"/>
  <c r="BG331" i="5"/>
  <c r="BK331" i="5"/>
  <c r="BH331" i="5"/>
  <c r="BL331" i="5"/>
  <c r="BT331" i="5" s="1"/>
  <c r="BE331" i="5"/>
  <c r="BI331" i="5"/>
  <c r="BP331" i="5" s="1"/>
  <c r="BM331" i="5"/>
  <c r="BJ331" i="5"/>
  <c r="BQ331" i="5" s="1"/>
  <c r="BN331" i="5"/>
  <c r="BF331" i="5"/>
  <c r="BO331" i="5" s="1"/>
  <c r="AY328" i="5"/>
  <c r="BF328" i="5"/>
  <c r="BO328" i="5" s="1"/>
  <c r="BJ328" i="5"/>
  <c r="BQ328" i="5" s="1"/>
  <c r="BN328" i="5"/>
  <c r="BG328" i="5"/>
  <c r="BK328" i="5"/>
  <c r="BH328" i="5"/>
  <c r="BL328" i="5"/>
  <c r="BT328" i="5" s="1"/>
  <c r="BI328" i="5"/>
  <c r="BP328" i="5" s="1"/>
  <c r="BM328" i="5"/>
  <c r="BE328" i="5"/>
  <c r="AY325" i="5"/>
  <c r="BE325" i="5"/>
  <c r="BI325" i="5"/>
  <c r="BP325" i="5" s="1"/>
  <c r="BM325" i="5"/>
  <c r="BF325" i="5"/>
  <c r="BO325" i="5" s="1"/>
  <c r="BJ325" i="5"/>
  <c r="BQ325" i="5" s="1"/>
  <c r="BN325" i="5"/>
  <c r="BG325" i="5"/>
  <c r="BK325" i="5"/>
  <c r="BH325" i="5"/>
  <c r="BL325" i="5"/>
  <c r="BT325" i="5" s="1"/>
  <c r="BG319" i="5"/>
  <c r="BK319" i="5"/>
  <c r="BH319" i="5"/>
  <c r="BL319" i="5"/>
  <c r="BT319" i="5" s="1"/>
  <c r="BE319" i="5"/>
  <c r="BI319" i="5"/>
  <c r="BP319" i="5" s="1"/>
  <c r="BM319" i="5"/>
  <c r="BF319" i="5"/>
  <c r="BO319" i="5" s="1"/>
  <c r="BJ319" i="5"/>
  <c r="BQ319" i="5" s="1"/>
  <c r="BN319" i="5"/>
  <c r="AY315" i="5"/>
  <c r="BG315" i="5"/>
  <c r="BK315" i="5"/>
  <c r="BH315" i="5"/>
  <c r="BL315" i="5"/>
  <c r="BT315" i="5" s="1"/>
  <c r="BE315" i="5"/>
  <c r="BI315" i="5"/>
  <c r="BP315" i="5" s="1"/>
  <c r="BM315" i="5"/>
  <c r="BJ315" i="5"/>
  <c r="BQ315" i="5" s="1"/>
  <c r="BN315" i="5"/>
  <c r="BF315" i="5"/>
  <c r="BO315" i="5" s="1"/>
  <c r="AY312" i="5"/>
  <c r="BF312" i="5"/>
  <c r="BO312" i="5" s="1"/>
  <c r="BJ312" i="5"/>
  <c r="BQ312" i="5" s="1"/>
  <c r="BN312" i="5"/>
  <c r="BG312" i="5"/>
  <c r="BK312" i="5"/>
  <c r="BH312" i="5"/>
  <c r="BL312" i="5"/>
  <c r="BT312" i="5" s="1"/>
  <c r="BI312" i="5"/>
  <c r="BP312" i="5" s="1"/>
  <c r="BM312" i="5"/>
  <c r="BE312" i="5"/>
  <c r="AY309" i="5"/>
  <c r="BE309" i="5"/>
  <c r="BI309" i="5"/>
  <c r="BP309" i="5" s="1"/>
  <c r="BM309" i="5"/>
  <c r="BF309" i="5"/>
  <c r="BO309" i="5" s="1"/>
  <c r="BJ309" i="5"/>
  <c r="BQ309" i="5" s="1"/>
  <c r="BN309" i="5"/>
  <c r="BG309" i="5"/>
  <c r="BK309" i="5"/>
  <c r="BH309" i="5"/>
  <c r="BL309" i="5"/>
  <c r="BT309" i="5" s="1"/>
  <c r="BG303" i="5"/>
  <c r="BK303" i="5"/>
  <c r="BH303" i="5"/>
  <c r="BL303" i="5"/>
  <c r="BT303" i="5" s="1"/>
  <c r="BE303" i="5"/>
  <c r="BI303" i="5"/>
  <c r="BP303" i="5" s="1"/>
  <c r="BM303" i="5"/>
  <c r="BF303" i="5"/>
  <c r="BO303" i="5" s="1"/>
  <c r="BJ303" i="5"/>
  <c r="BQ303" i="5" s="1"/>
  <c r="BN303" i="5"/>
  <c r="AY299" i="5"/>
  <c r="BG299" i="5"/>
  <c r="BK299" i="5"/>
  <c r="BH299" i="5"/>
  <c r="BL299" i="5"/>
  <c r="BT299" i="5" s="1"/>
  <c r="BE299" i="5"/>
  <c r="BI299" i="5"/>
  <c r="BP299" i="5" s="1"/>
  <c r="BM299" i="5"/>
  <c r="BJ299" i="5"/>
  <c r="BQ299" i="5" s="1"/>
  <c r="BN299" i="5"/>
  <c r="BF299" i="5"/>
  <c r="BO299" i="5" s="1"/>
  <c r="AY296" i="5"/>
  <c r="BF296" i="5"/>
  <c r="BO296" i="5" s="1"/>
  <c r="BJ296" i="5"/>
  <c r="BQ296" i="5" s="1"/>
  <c r="BN296" i="5"/>
  <c r="BG296" i="5"/>
  <c r="BK296" i="5"/>
  <c r="BH296" i="5"/>
  <c r="BL296" i="5"/>
  <c r="BT296" i="5" s="1"/>
  <c r="BI296" i="5"/>
  <c r="BP296" i="5" s="1"/>
  <c r="BM296" i="5"/>
  <c r="BE296" i="5"/>
  <c r="AY293" i="5"/>
  <c r="BF293" i="5"/>
  <c r="BO293" i="5" s="1"/>
  <c r="BJ293" i="5"/>
  <c r="BQ293" i="5" s="1"/>
  <c r="BN293" i="5"/>
  <c r="BE293" i="5"/>
  <c r="BI293" i="5"/>
  <c r="BP293" i="5" s="1"/>
  <c r="BM293" i="5"/>
  <c r="BL293" i="5"/>
  <c r="BT293" i="5" s="1"/>
  <c r="BG293" i="5"/>
  <c r="BH293" i="5"/>
  <c r="BK293" i="5"/>
  <c r="BH287" i="5"/>
  <c r="BL287" i="5"/>
  <c r="BT287" i="5" s="1"/>
  <c r="BG287" i="5"/>
  <c r="BK287" i="5"/>
  <c r="BJ287" i="5"/>
  <c r="BQ287" i="5" s="1"/>
  <c r="BE287" i="5"/>
  <c r="BM287" i="5"/>
  <c r="BF287" i="5"/>
  <c r="BO287" i="5" s="1"/>
  <c r="BN287" i="5"/>
  <c r="BI287" i="5"/>
  <c r="BP287" i="5" s="1"/>
  <c r="AY283" i="5"/>
  <c r="BH283" i="5"/>
  <c r="BL283" i="5"/>
  <c r="BT283" i="5" s="1"/>
  <c r="BG283" i="5"/>
  <c r="BK283" i="5"/>
  <c r="BF283" i="5"/>
  <c r="BO283" i="5" s="1"/>
  <c r="BN283" i="5"/>
  <c r="BI283" i="5"/>
  <c r="BP283" i="5" s="1"/>
  <c r="BJ283" i="5"/>
  <c r="BQ283" i="5" s="1"/>
  <c r="BM283" i="5"/>
  <c r="BE283" i="5"/>
  <c r="AY280" i="5"/>
  <c r="BG280" i="5"/>
  <c r="BK280" i="5"/>
  <c r="BF280" i="5"/>
  <c r="BO280" i="5" s="1"/>
  <c r="BJ280" i="5"/>
  <c r="BQ280" i="5" s="1"/>
  <c r="BN280" i="5"/>
  <c r="BE280" i="5"/>
  <c r="BM280" i="5"/>
  <c r="BH280" i="5"/>
  <c r="BI280" i="5"/>
  <c r="BP280" i="5" s="1"/>
  <c r="BL280" i="5"/>
  <c r="BT280" i="5" s="1"/>
  <c r="BH275" i="5"/>
  <c r="BL275" i="5"/>
  <c r="BT275" i="5" s="1"/>
  <c r="BG275" i="5"/>
  <c r="BK275" i="5"/>
  <c r="BF275" i="5"/>
  <c r="BO275" i="5" s="1"/>
  <c r="BN275" i="5"/>
  <c r="BI275" i="5"/>
  <c r="BP275" i="5" s="1"/>
  <c r="BJ275" i="5"/>
  <c r="BQ275" i="5" s="1"/>
  <c r="BE275" i="5"/>
  <c r="BM275" i="5"/>
  <c r="AY272" i="5"/>
  <c r="BG272" i="5"/>
  <c r="BK272" i="5"/>
  <c r="BF272" i="5"/>
  <c r="BO272" i="5" s="1"/>
  <c r="BJ272" i="5"/>
  <c r="BQ272" i="5" s="1"/>
  <c r="BN272" i="5"/>
  <c r="BE272" i="5"/>
  <c r="BM272" i="5"/>
  <c r="BH272" i="5"/>
  <c r="BI272" i="5"/>
  <c r="BP272" i="5" s="1"/>
  <c r="BL272" i="5"/>
  <c r="BT272" i="5" s="1"/>
  <c r="BH267" i="5"/>
  <c r="BL267" i="5"/>
  <c r="BT267" i="5" s="1"/>
  <c r="BG267" i="5"/>
  <c r="BK267" i="5"/>
  <c r="BF267" i="5"/>
  <c r="BO267" i="5" s="1"/>
  <c r="BN267" i="5"/>
  <c r="BI267" i="5"/>
  <c r="BP267" i="5" s="1"/>
  <c r="BJ267" i="5"/>
  <c r="BQ267" i="5" s="1"/>
  <c r="BE267" i="5"/>
  <c r="BM267" i="5"/>
  <c r="AY264" i="5"/>
  <c r="BG264" i="5"/>
  <c r="BK264" i="5"/>
  <c r="BF264" i="5"/>
  <c r="BO264" i="5" s="1"/>
  <c r="BJ264" i="5"/>
  <c r="BQ264" i="5" s="1"/>
  <c r="BN264" i="5"/>
  <c r="BE264" i="5"/>
  <c r="BM264" i="5"/>
  <c r="BH264" i="5"/>
  <c r="BI264" i="5"/>
  <c r="BP264" i="5" s="1"/>
  <c r="BL264" i="5"/>
  <c r="BT264" i="5" s="1"/>
  <c r="BE259" i="5"/>
  <c r="BI259" i="5"/>
  <c r="BP259" i="5" s="1"/>
  <c r="BM259" i="5"/>
  <c r="BF259" i="5"/>
  <c r="BO259" i="5" s="1"/>
  <c r="BJ259" i="5"/>
  <c r="BQ259" i="5" s="1"/>
  <c r="BN259" i="5"/>
  <c r="BL259" i="5"/>
  <c r="BT259" i="5" s="1"/>
  <c r="BK259" i="5"/>
  <c r="BH259" i="5"/>
  <c r="BG259" i="5"/>
  <c r="AY256" i="5"/>
  <c r="BH256" i="5"/>
  <c r="BL256" i="5"/>
  <c r="BT256" i="5" s="1"/>
  <c r="BE256" i="5"/>
  <c r="BI256" i="5"/>
  <c r="BP256" i="5" s="1"/>
  <c r="BM256" i="5"/>
  <c r="BK256" i="5"/>
  <c r="BJ256" i="5"/>
  <c r="BQ256" i="5" s="1"/>
  <c r="BG256" i="5"/>
  <c r="BN256" i="5"/>
  <c r="BF256" i="5"/>
  <c r="BO256" i="5" s="1"/>
  <c r="BE251" i="5"/>
  <c r="BI251" i="5"/>
  <c r="BP251" i="5" s="1"/>
  <c r="BM251" i="5"/>
  <c r="BF251" i="5"/>
  <c r="BO251" i="5" s="1"/>
  <c r="BJ251" i="5"/>
  <c r="BQ251" i="5" s="1"/>
  <c r="BN251" i="5"/>
  <c r="BL251" i="5"/>
  <c r="BT251" i="5" s="1"/>
  <c r="BK251" i="5"/>
  <c r="BG251" i="5"/>
  <c r="BH251" i="5"/>
  <c r="AY248" i="5"/>
  <c r="BH248" i="5"/>
  <c r="BL248" i="5"/>
  <c r="BT248" i="5" s="1"/>
  <c r="BE248" i="5"/>
  <c r="BI248" i="5"/>
  <c r="BP248" i="5" s="1"/>
  <c r="BM248" i="5"/>
  <c r="BK248" i="5"/>
  <c r="BJ248" i="5"/>
  <c r="BQ248" i="5" s="1"/>
  <c r="BF248" i="5"/>
  <c r="BO248" i="5" s="1"/>
  <c r="BG248" i="5"/>
  <c r="BN248" i="5"/>
  <c r="BE243" i="5"/>
  <c r="BI243" i="5"/>
  <c r="BP243" i="5" s="1"/>
  <c r="BM243" i="5"/>
  <c r="BF243" i="5"/>
  <c r="BO243" i="5" s="1"/>
  <c r="BJ243" i="5"/>
  <c r="BQ243" i="5" s="1"/>
  <c r="BN243" i="5"/>
  <c r="BL243" i="5"/>
  <c r="BT243" i="5" s="1"/>
  <c r="BK243" i="5"/>
  <c r="BH243" i="5"/>
  <c r="BG243" i="5"/>
  <c r="AY240" i="5"/>
  <c r="BH240" i="5"/>
  <c r="BL240" i="5"/>
  <c r="BT240" i="5" s="1"/>
  <c r="BE240" i="5"/>
  <c r="BI240" i="5"/>
  <c r="BP240" i="5" s="1"/>
  <c r="BM240" i="5"/>
  <c r="BK240" i="5"/>
  <c r="BJ240" i="5"/>
  <c r="BQ240" i="5" s="1"/>
  <c r="BG240" i="5"/>
  <c r="BN240" i="5"/>
  <c r="BF240" i="5"/>
  <c r="BO240" i="5" s="1"/>
  <c r="BE235" i="5"/>
  <c r="BI235" i="5"/>
  <c r="BP235" i="5" s="1"/>
  <c r="BM235" i="5"/>
  <c r="BF235" i="5"/>
  <c r="BO235" i="5" s="1"/>
  <c r="BJ235" i="5"/>
  <c r="BQ235" i="5" s="1"/>
  <c r="BN235" i="5"/>
  <c r="BL235" i="5"/>
  <c r="BT235" i="5" s="1"/>
  <c r="BK235" i="5"/>
  <c r="BG235" i="5"/>
  <c r="BH235" i="5"/>
  <c r="AY176" i="5"/>
  <c r="BH176" i="5"/>
  <c r="BL176" i="5"/>
  <c r="BT176" i="5" s="1"/>
  <c r="BF176" i="5"/>
  <c r="BO176" i="5" s="1"/>
  <c r="BJ176" i="5"/>
  <c r="BQ176" i="5" s="1"/>
  <c r="BN176" i="5"/>
  <c r="BG176" i="5"/>
  <c r="BK176" i="5"/>
  <c r="BM176" i="5"/>
  <c r="BI176" i="5"/>
  <c r="BP176" i="5" s="1"/>
  <c r="BE176" i="5"/>
  <c r="BG173" i="5"/>
  <c r="BK173" i="5"/>
  <c r="BE173" i="5"/>
  <c r="BI173" i="5"/>
  <c r="BP173" i="5" s="1"/>
  <c r="BM173" i="5"/>
  <c r="BF173" i="5"/>
  <c r="BO173" i="5" s="1"/>
  <c r="BJ173" i="5"/>
  <c r="BQ173" i="5" s="1"/>
  <c r="BN173" i="5"/>
  <c r="BL173" i="5"/>
  <c r="BT173" i="5" s="1"/>
  <c r="BH173" i="5"/>
  <c r="AY166" i="5"/>
  <c r="BG166" i="5"/>
  <c r="BK166" i="5"/>
  <c r="BH166" i="5"/>
  <c r="BL166" i="5"/>
  <c r="BT166" i="5" s="1"/>
  <c r="BE166" i="5"/>
  <c r="BM166" i="5"/>
  <c r="BI166" i="5"/>
  <c r="BP166" i="5" s="1"/>
  <c r="BJ166" i="5"/>
  <c r="BQ166" i="5" s="1"/>
  <c r="BF166" i="5"/>
  <c r="BO166" i="5" s="1"/>
  <c r="BN166" i="5"/>
  <c r="AY163" i="5"/>
  <c r="BF163" i="5"/>
  <c r="BO163" i="5" s="1"/>
  <c r="BJ163" i="5"/>
  <c r="BQ163" i="5" s="1"/>
  <c r="BN163" i="5"/>
  <c r="BG163" i="5"/>
  <c r="BK163" i="5"/>
  <c r="BL163" i="5"/>
  <c r="BT163" i="5" s="1"/>
  <c r="BH163" i="5"/>
  <c r="BI163" i="5"/>
  <c r="BP163" i="5" s="1"/>
  <c r="BE163" i="5"/>
  <c r="BM163" i="5"/>
  <c r="AY160" i="5"/>
  <c r="BE160" i="5"/>
  <c r="BI160" i="5"/>
  <c r="BP160" i="5" s="1"/>
  <c r="BM160" i="5"/>
  <c r="BF160" i="5"/>
  <c r="BO160" i="5" s="1"/>
  <c r="BJ160" i="5"/>
  <c r="BQ160" i="5" s="1"/>
  <c r="BN160" i="5"/>
  <c r="BK160" i="5"/>
  <c r="BG160" i="5"/>
  <c r="BH160" i="5"/>
  <c r="BL160" i="5"/>
  <c r="BT160" i="5" s="1"/>
  <c r="BH157" i="5"/>
  <c r="BL157" i="5"/>
  <c r="BT157" i="5" s="1"/>
  <c r="BE157" i="5"/>
  <c r="BI157" i="5"/>
  <c r="BP157" i="5" s="1"/>
  <c r="BM157" i="5"/>
  <c r="BJ157" i="5"/>
  <c r="BQ157" i="5" s="1"/>
  <c r="BF157" i="5"/>
  <c r="BO157" i="5" s="1"/>
  <c r="BN157" i="5"/>
  <c r="BG157" i="5"/>
  <c r="BK157" i="5"/>
  <c r="AY150" i="5"/>
  <c r="BG150" i="5"/>
  <c r="BK150" i="5"/>
  <c r="BH150" i="5"/>
  <c r="BL150" i="5"/>
  <c r="BT150" i="5" s="1"/>
  <c r="BE150" i="5"/>
  <c r="BM150" i="5"/>
  <c r="BI150" i="5"/>
  <c r="BP150" i="5" s="1"/>
  <c r="BJ150" i="5"/>
  <c r="BQ150" i="5" s="1"/>
  <c r="BF150" i="5"/>
  <c r="BO150" i="5" s="1"/>
  <c r="BN150" i="5"/>
  <c r="AY147" i="5"/>
  <c r="BF147" i="5"/>
  <c r="BO147" i="5" s="1"/>
  <c r="BJ147" i="5"/>
  <c r="BQ147" i="5" s="1"/>
  <c r="BN147" i="5"/>
  <c r="BG147" i="5"/>
  <c r="BK147" i="5"/>
  <c r="BL147" i="5"/>
  <c r="BT147" i="5" s="1"/>
  <c r="BH147" i="5"/>
  <c r="BI147" i="5"/>
  <c r="BP147" i="5" s="1"/>
  <c r="BM147" i="5"/>
  <c r="BE147" i="5"/>
  <c r="AY144" i="5"/>
  <c r="BE144" i="5"/>
  <c r="BI144" i="5"/>
  <c r="BP144" i="5" s="1"/>
  <c r="BM144" i="5"/>
  <c r="BF144" i="5"/>
  <c r="BO144" i="5" s="1"/>
  <c r="BJ144" i="5"/>
  <c r="BQ144" i="5" s="1"/>
  <c r="BN144" i="5"/>
  <c r="BK144" i="5"/>
  <c r="BG144" i="5"/>
  <c r="BH144" i="5"/>
  <c r="BL144" i="5"/>
  <c r="BT144" i="5" s="1"/>
  <c r="BH141" i="5"/>
  <c r="BL141" i="5"/>
  <c r="BT141" i="5" s="1"/>
  <c r="BE141" i="5"/>
  <c r="BI141" i="5"/>
  <c r="BP141" i="5" s="1"/>
  <c r="BM141" i="5"/>
  <c r="BJ141" i="5"/>
  <c r="BQ141" i="5" s="1"/>
  <c r="BF141" i="5"/>
  <c r="BO141" i="5" s="1"/>
  <c r="BN141" i="5"/>
  <c r="BG141" i="5"/>
  <c r="BK141" i="5"/>
  <c r="AY134" i="5"/>
  <c r="BE134" i="5"/>
  <c r="BI134" i="5"/>
  <c r="BP134" i="5" s="1"/>
  <c r="BM134" i="5"/>
  <c r="BF134" i="5"/>
  <c r="BO134" i="5" s="1"/>
  <c r="BJ134" i="5"/>
  <c r="BQ134" i="5" s="1"/>
  <c r="BN134" i="5"/>
  <c r="BG134" i="5"/>
  <c r="BK134" i="5"/>
  <c r="BH134" i="5"/>
  <c r="BL134" i="5"/>
  <c r="BT134" i="5" s="1"/>
  <c r="AY131" i="5"/>
  <c r="BH131" i="5"/>
  <c r="BL131" i="5"/>
  <c r="BT131" i="5" s="1"/>
  <c r="BE131" i="5"/>
  <c r="BI131" i="5"/>
  <c r="BP131" i="5" s="1"/>
  <c r="BM131" i="5"/>
  <c r="BF131" i="5"/>
  <c r="BO131" i="5" s="1"/>
  <c r="BJ131" i="5"/>
  <c r="BQ131" i="5" s="1"/>
  <c r="BN131" i="5"/>
  <c r="BG131" i="5"/>
  <c r="BK131" i="5"/>
  <c r="AY128" i="5"/>
  <c r="BG128" i="5"/>
  <c r="BK128" i="5"/>
  <c r="BH128" i="5"/>
  <c r="BL128" i="5"/>
  <c r="BT128" i="5" s="1"/>
  <c r="BE128" i="5"/>
  <c r="BI128" i="5"/>
  <c r="BP128" i="5" s="1"/>
  <c r="BM128" i="5"/>
  <c r="BF128" i="5"/>
  <c r="BO128" i="5" s="1"/>
  <c r="BJ128" i="5"/>
  <c r="BQ128" i="5" s="1"/>
  <c r="BN128" i="5"/>
  <c r="BF125" i="5"/>
  <c r="BO125" i="5" s="1"/>
  <c r="BJ125" i="5"/>
  <c r="BQ125" i="5" s="1"/>
  <c r="BN125" i="5"/>
  <c r="BG125" i="5"/>
  <c r="BK125" i="5"/>
  <c r="BH125" i="5"/>
  <c r="BL125" i="5"/>
  <c r="BT125" i="5" s="1"/>
  <c r="BE125" i="5"/>
  <c r="BI125" i="5"/>
  <c r="BP125" i="5" s="1"/>
  <c r="BM125" i="5"/>
  <c r="AY118" i="5"/>
  <c r="BE118" i="5"/>
  <c r="BI118" i="5"/>
  <c r="BP118" i="5" s="1"/>
  <c r="BM118" i="5"/>
  <c r="BF118" i="5"/>
  <c r="BO118" i="5" s="1"/>
  <c r="BJ118" i="5"/>
  <c r="BQ118" i="5" s="1"/>
  <c r="BN118" i="5"/>
  <c r="BG118" i="5"/>
  <c r="BK118" i="5"/>
  <c r="BH118" i="5"/>
  <c r="BL118" i="5"/>
  <c r="BT118" i="5" s="1"/>
  <c r="AY115" i="5"/>
  <c r="BH115" i="5"/>
  <c r="BL115" i="5"/>
  <c r="BT115" i="5" s="1"/>
  <c r="BE115" i="5"/>
  <c r="BI115" i="5"/>
  <c r="BP115" i="5" s="1"/>
  <c r="BM115" i="5"/>
  <c r="BF115" i="5"/>
  <c r="BO115" i="5" s="1"/>
  <c r="BJ115" i="5"/>
  <c r="BQ115" i="5" s="1"/>
  <c r="BN115" i="5"/>
  <c r="BG115" i="5"/>
  <c r="BK115" i="5"/>
  <c r="AY112" i="5"/>
  <c r="BG112" i="5"/>
  <c r="BK112" i="5"/>
  <c r="BH112" i="5"/>
  <c r="BL112" i="5"/>
  <c r="BT112" i="5" s="1"/>
  <c r="BE112" i="5"/>
  <c r="BI112" i="5"/>
  <c r="BP112" i="5" s="1"/>
  <c r="BM112" i="5"/>
  <c r="BF112" i="5"/>
  <c r="BO112" i="5" s="1"/>
  <c r="BJ112" i="5"/>
  <c r="BQ112" i="5" s="1"/>
  <c r="BN112" i="5"/>
  <c r="BF109" i="5"/>
  <c r="BO109" i="5" s="1"/>
  <c r="BJ109" i="5"/>
  <c r="BQ109" i="5" s="1"/>
  <c r="BN109" i="5"/>
  <c r="BG109" i="5"/>
  <c r="BK109" i="5"/>
  <c r="BH109" i="5"/>
  <c r="BL109" i="5"/>
  <c r="BT109" i="5" s="1"/>
  <c r="BE109" i="5"/>
  <c r="BI109" i="5"/>
  <c r="BP109" i="5" s="1"/>
  <c r="BM109" i="5"/>
  <c r="AY102" i="5"/>
  <c r="BE102" i="5"/>
  <c r="BI102" i="5"/>
  <c r="BP102" i="5" s="1"/>
  <c r="BM102" i="5"/>
  <c r="BF102" i="5"/>
  <c r="BO102" i="5" s="1"/>
  <c r="BJ102" i="5"/>
  <c r="BQ102" i="5" s="1"/>
  <c r="BN102" i="5"/>
  <c r="BK102" i="5"/>
  <c r="BL102" i="5"/>
  <c r="BT102" i="5" s="1"/>
  <c r="BG102" i="5"/>
  <c r="BH102" i="5"/>
  <c r="AY99" i="5"/>
  <c r="BH99" i="5"/>
  <c r="BL99" i="5"/>
  <c r="BT99" i="5" s="1"/>
  <c r="BE99" i="5"/>
  <c r="BI99" i="5"/>
  <c r="BP99" i="5" s="1"/>
  <c r="BM99" i="5"/>
  <c r="BG99" i="5"/>
  <c r="BK99" i="5"/>
  <c r="BN99" i="5"/>
  <c r="BF99" i="5"/>
  <c r="BO99" i="5" s="1"/>
  <c r="BJ99" i="5"/>
  <c r="BQ99" i="5" s="1"/>
  <c r="AY96" i="5"/>
  <c r="BG96" i="5"/>
  <c r="BK96" i="5"/>
  <c r="BH96" i="5"/>
  <c r="BL96" i="5"/>
  <c r="BT96" i="5" s="1"/>
  <c r="BE96" i="5"/>
  <c r="BI96" i="5"/>
  <c r="BP96" i="5" s="1"/>
  <c r="BM96" i="5"/>
  <c r="BF96" i="5"/>
  <c r="BO96" i="5" s="1"/>
  <c r="BJ96" i="5"/>
  <c r="BQ96" i="5" s="1"/>
  <c r="BN96" i="5"/>
  <c r="BF93" i="5"/>
  <c r="BO93" i="5" s="1"/>
  <c r="BJ93" i="5"/>
  <c r="BQ93" i="5" s="1"/>
  <c r="BN93" i="5"/>
  <c r="BG93" i="5"/>
  <c r="BK93" i="5"/>
  <c r="BH93" i="5"/>
  <c r="BL93" i="5"/>
  <c r="BT93" i="5" s="1"/>
  <c r="BE93" i="5"/>
  <c r="BI93" i="5"/>
  <c r="BP93" i="5" s="1"/>
  <c r="BM93" i="5"/>
  <c r="AY86" i="5"/>
  <c r="BE86" i="5"/>
  <c r="BI86" i="5"/>
  <c r="BP86" i="5" s="1"/>
  <c r="BM86" i="5"/>
  <c r="BF86" i="5"/>
  <c r="BO86" i="5" s="1"/>
  <c r="BK86" i="5"/>
  <c r="BG86" i="5"/>
  <c r="BL86" i="5"/>
  <c r="BT86" i="5" s="1"/>
  <c r="BH86" i="5"/>
  <c r="BN86" i="5"/>
  <c r="BJ86" i="5"/>
  <c r="BQ86" i="5" s="1"/>
  <c r="AY83" i="5"/>
  <c r="BH83" i="5"/>
  <c r="BL83" i="5"/>
  <c r="BT83" i="5" s="1"/>
  <c r="BE83" i="5"/>
  <c r="BJ83" i="5"/>
  <c r="BQ83" i="5" s="1"/>
  <c r="BF83" i="5"/>
  <c r="BO83" i="5" s="1"/>
  <c r="BK83" i="5"/>
  <c r="BG83" i="5"/>
  <c r="BM83" i="5"/>
  <c r="BI83" i="5"/>
  <c r="BP83" i="5" s="1"/>
  <c r="BN83" i="5"/>
  <c r="AY80" i="5"/>
  <c r="BG80" i="5"/>
  <c r="BK80" i="5"/>
  <c r="BI80" i="5"/>
  <c r="BP80" i="5" s="1"/>
  <c r="BN80" i="5"/>
  <c r="BE80" i="5"/>
  <c r="BJ80" i="5"/>
  <c r="BQ80" i="5" s="1"/>
  <c r="BF80" i="5"/>
  <c r="BO80" i="5" s="1"/>
  <c r="BL80" i="5"/>
  <c r="BT80" i="5" s="1"/>
  <c r="BH80" i="5"/>
  <c r="BM80" i="5"/>
  <c r="BF77" i="5"/>
  <c r="BO77" i="5" s="1"/>
  <c r="BJ77" i="5"/>
  <c r="BQ77" i="5" s="1"/>
  <c r="BN77" i="5"/>
  <c r="BH77" i="5"/>
  <c r="BM77" i="5"/>
  <c r="BI77" i="5"/>
  <c r="BP77" i="5" s="1"/>
  <c r="BE77" i="5"/>
  <c r="BK77" i="5"/>
  <c r="BG77" i="5"/>
  <c r="BL77" i="5"/>
  <c r="BT77" i="5" s="1"/>
  <c r="AY70" i="5"/>
  <c r="BE70" i="5"/>
  <c r="BI70" i="5"/>
  <c r="BP70" i="5" s="1"/>
  <c r="BM70" i="5"/>
  <c r="BF70" i="5"/>
  <c r="BO70" i="5" s="1"/>
  <c r="BK70" i="5"/>
  <c r="BG70" i="5"/>
  <c r="BL70" i="5"/>
  <c r="BT70" i="5" s="1"/>
  <c r="BH70" i="5"/>
  <c r="BN70" i="5"/>
  <c r="BJ70" i="5"/>
  <c r="BQ70" i="5" s="1"/>
  <c r="AY67" i="5"/>
  <c r="BH67" i="5"/>
  <c r="BL67" i="5"/>
  <c r="BT67" i="5" s="1"/>
  <c r="BE67" i="5"/>
  <c r="BJ67" i="5"/>
  <c r="BQ67" i="5" s="1"/>
  <c r="BF67" i="5"/>
  <c r="BO67" i="5" s="1"/>
  <c r="BK67" i="5"/>
  <c r="BG67" i="5"/>
  <c r="BI67" i="5"/>
  <c r="BP67" i="5" s="1"/>
  <c r="BM67" i="5"/>
  <c r="BN67" i="5"/>
  <c r="AY64" i="5"/>
  <c r="BG64" i="5"/>
  <c r="BK64" i="5"/>
  <c r="BI64" i="5"/>
  <c r="BP64" i="5" s="1"/>
  <c r="BN64" i="5"/>
  <c r="BE64" i="5"/>
  <c r="BJ64" i="5"/>
  <c r="BQ64" i="5" s="1"/>
  <c r="BF64" i="5"/>
  <c r="BO64" i="5" s="1"/>
  <c r="BL64" i="5"/>
  <c r="BT64" i="5" s="1"/>
  <c r="BH64" i="5"/>
  <c r="BM64" i="5"/>
  <c r="BF61" i="5"/>
  <c r="BO61" i="5" s="1"/>
  <c r="BJ61" i="5"/>
  <c r="BQ61" i="5" s="1"/>
  <c r="BN61" i="5"/>
  <c r="BH61" i="5"/>
  <c r="BM61" i="5"/>
  <c r="BI61" i="5"/>
  <c r="BP61" i="5" s="1"/>
  <c r="BE61" i="5"/>
  <c r="BK61" i="5"/>
  <c r="BG61" i="5"/>
  <c r="BL61" i="5"/>
  <c r="BT61" i="5" s="1"/>
  <c r="AY54" i="5"/>
  <c r="BE54" i="5"/>
  <c r="BI54" i="5"/>
  <c r="BM54" i="5"/>
  <c r="BG54" i="5"/>
  <c r="BL54" i="5"/>
  <c r="BT54" i="5" s="1"/>
  <c r="BH54" i="5"/>
  <c r="BN54" i="5"/>
  <c r="BJ54" i="5"/>
  <c r="BQ54" i="5" s="1"/>
  <c r="BK54" i="5"/>
  <c r="BF54" i="5"/>
  <c r="BO54" i="5" s="1"/>
  <c r="AY51" i="5"/>
  <c r="BH51" i="5"/>
  <c r="BL51" i="5"/>
  <c r="BT51" i="5" s="1"/>
  <c r="BF51" i="5"/>
  <c r="BO51" i="5" s="1"/>
  <c r="BK51" i="5"/>
  <c r="BG51" i="5"/>
  <c r="BM51" i="5"/>
  <c r="BI51" i="5"/>
  <c r="BJ51" i="5"/>
  <c r="BQ51" i="5" s="1"/>
  <c r="BN51" i="5"/>
  <c r="BE51" i="5"/>
  <c r="AY48" i="5"/>
  <c r="BG48" i="5"/>
  <c r="BK48" i="5"/>
  <c r="BE48" i="5"/>
  <c r="BJ48" i="5"/>
  <c r="BQ48" i="5" s="1"/>
  <c r="BF48" i="5"/>
  <c r="BO48" i="5" s="1"/>
  <c r="BL48" i="5"/>
  <c r="BT48" i="5" s="1"/>
  <c r="BH48" i="5"/>
  <c r="BI48" i="5"/>
  <c r="BM48" i="5"/>
  <c r="BN48" i="5"/>
  <c r="BH45" i="5"/>
  <c r="BL45" i="5"/>
  <c r="BE45" i="5"/>
  <c r="BJ45" i="5"/>
  <c r="BQ45" i="5" s="1"/>
  <c r="BG45" i="5"/>
  <c r="BN45" i="5"/>
  <c r="BI45" i="5"/>
  <c r="BP45" i="5" s="1"/>
  <c r="BF45" i="5"/>
  <c r="BO45" i="5" s="1"/>
  <c r="BK45" i="5"/>
  <c r="BM45" i="5"/>
  <c r="AY38" i="5"/>
  <c r="BG38" i="5"/>
  <c r="BK38" i="5"/>
  <c r="BH38" i="5"/>
  <c r="BM38" i="5"/>
  <c r="BE38" i="5"/>
  <c r="BL38" i="5"/>
  <c r="BT38" i="5" s="1"/>
  <c r="BF38" i="5"/>
  <c r="BO38" i="5" s="1"/>
  <c r="BN38" i="5"/>
  <c r="BJ38" i="5"/>
  <c r="BQ38" i="5" s="1"/>
  <c r="BI38" i="5"/>
  <c r="BP38" i="5" s="1"/>
  <c r="AY35" i="5"/>
  <c r="BF35" i="5"/>
  <c r="BO35" i="5" s="1"/>
  <c r="BJ35" i="5"/>
  <c r="BQ35" i="5" s="1"/>
  <c r="BN35" i="5"/>
  <c r="BG35" i="5"/>
  <c r="BL35" i="5"/>
  <c r="BT35" i="5" s="1"/>
  <c r="BK35" i="5"/>
  <c r="BE35" i="5"/>
  <c r="BM35" i="5"/>
  <c r="BI35" i="5"/>
  <c r="BP35" i="5" s="1"/>
  <c r="BH35" i="5"/>
  <c r="AY32" i="5"/>
  <c r="BE32" i="5"/>
  <c r="BI32" i="5"/>
  <c r="BP32" i="5" s="1"/>
  <c r="BM32" i="5"/>
  <c r="BF32" i="5"/>
  <c r="BO32" i="5" s="1"/>
  <c r="BK32" i="5"/>
  <c r="BJ32" i="5"/>
  <c r="BQ32" i="5" s="1"/>
  <c r="BL32" i="5"/>
  <c r="BT32" i="5" s="1"/>
  <c r="BH32" i="5"/>
  <c r="BN32" i="5"/>
  <c r="BG32" i="5"/>
  <c r="BH29" i="5"/>
  <c r="BL29" i="5"/>
  <c r="BT29" i="5" s="1"/>
  <c r="BE29" i="5"/>
  <c r="BJ29" i="5"/>
  <c r="BQ29" i="5" s="1"/>
  <c r="BI29" i="5"/>
  <c r="BP29" i="5" s="1"/>
  <c r="BK29" i="5"/>
  <c r="BG29" i="5"/>
  <c r="BN29" i="5"/>
  <c r="BF29" i="5"/>
  <c r="BO29" i="5" s="1"/>
  <c r="BM29" i="5"/>
  <c r="AY26" i="5"/>
  <c r="BG26" i="5"/>
  <c r="BK26" i="5"/>
  <c r="BI26" i="5"/>
  <c r="BP26" i="5" s="1"/>
  <c r="BN26" i="5"/>
  <c r="BH26" i="5"/>
  <c r="BJ26" i="5"/>
  <c r="BQ26" i="5" s="1"/>
  <c r="BF26" i="5"/>
  <c r="BO26" i="5" s="1"/>
  <c r="BM26" i="5"/>
  <c r="BE26" i="5"/>
  <c r="BL26" i="5"/>
  <c r="BT26" i="5" s="1"/>
  <c r="BF21" i="5"/>
  <c r="BO21" i="5" s="1"/>
  <c r="BJ21" i="5"/>
  <c r="BQ21" i="5" s="1"/>
  <c r="BN21" i="5"/>
  <c r="BG21" i="5"/>
  <c r="BK21" i="5"/>
  <c r="BE21" i="5"/>
  <c r="BM21" i="5"/>
  <c r="BH21" i="5"/>
  <c r="BI21" i="5"/>
  <c r="BL21" i="5"/>
  <c r="BT21" i="5" s="1"/>
  <c r="AY18" i="5"/>
  <c r="BE18" i="5"/>
  <c r="BI18" i="5"/>
  <c r="BP18" i="5" s="1"/>
  <c r="BM18" i="5"/>
  <c r="BF18" i="5"/>
  <c r="BO18" i="5" s="1"/>
  <c r="BJ18" i="5"/>
  <c r="BQ18" i="5" s="1"/>
  <c r="BN18" i="5"/>
  <c r="BL18" i="5"/>
  <c r="BG18" i="5"/>
  <c r="BK18" i="5"/>
  <c r="BH18" i="5"/>
  <c r="AY14" i="5"/>
  <c r="BE14" i="5"/>
  <c r="BI14" i="5"/>
  <c r="BM14" i="5"/>
  <c r="BF14" i="5"/>
  <c r="BO14" i="5" s="1"/>
  <c r="BJ14" i="5"/>
  <c r="BQ14" i="5" s="1"/>
  <c r="BN14" i="5"/>
  <c r="BH14" i="5"/>
  <c r="BK14" i="5"/>
  <c r="BL14" i="5"/>
  <c r="BG14" i="5"/>
  <c r="AY505" i="5"/>
  <c r="BG505" i="5"/>
  <c r="BK505" i="5"/>
  <c r="BH505" i="5"/>
  <c r="BL505" i="5"/>
  <c r="BT505" i="5" s="1"/>
  <c r="BE505" i="5"/>
  <c r="BI505" i="5"/>
  <c r="BP505" i="5" s="1"/>
  <c r="BM505" i="5"/>
  <c r="BF505" i="5"/>
  <c r="BO505" i="5" s="1"/>
  <c r="BJ505" i="5"/>
  <c r="BQ505" i="5" s="1"/>
  <c r="BN505" i="5"/>
  <c r="BF502" i="5"/>
  <c r="BO502" i="5" s="1"/>
  <c r="BJ502" i="5"/>
  <c r="BQ502" i="5" s="1"/>
  <c r="BN502" i="5"/>
  <c r="BG502" i="5"/>
  <c r="BK502" i="5"/>
  <c r="BH502" i="5"/>
  <c r="BL502" i="5"/>
  <c r="BT502" i="5" s="1"/>
  <c r="BE502" i="5"/>
  <c r="BI502" i="5"/>
  <c r="BP502" i="5" s="1"/>
  <c r="BM502" i="5"/>
  <c r="AY495" i="5"/>
  <c r="BE495" i="5"/>
  <c r="BI495" i="5"/>
  <c r="BP495" i="5" s="1"/>
  <c r="BM495" i="5"/>
  <c r="BF495" i="5"/>
  <c r="BO495" i="5" s="1"/>
  <c r="BJ495" i="5"/>
  <c r="BQ495" i="5" s="1"/>
  <c r="BN495" i="5"/>
  <c r="BG495" i="5"/>
  <c r="BK495" i="5"/>
  <c r="BH495" i="5"/>
  <c r="BL495" i="5"/>
  <c r="BT495" i="5" s="1"/>
  <c r="AY492" i="5"/>
  <c r="BH492" i="5"/>
  <c r="BL492" i="5"/>
  <c r="BT492" i="5" s="1"/>
  <c r="BE492" i="5"/>
  <c r="BI492" i="5"/>
  <c r="BP492" i="5" s="1"/>
  <c r="BM492" i="5"/>
  <c r="BF492" i="5"/>
  <c r="BO492" i="5" s="1"/>
  <c r="BJ492" i="5"/>
  <c r="BQ492" i="5" s="1"/>
  <c r="BN492" i="5"/>
  <c r="BG492" i="5"/>
  <c r="BK492" i="5"/>
  <c r="AY489" i="5"/>
  <c r="BG489" i="5"/>
  <c r="BK489" i="5"/>
  <c r="BH489" i="5"/>
  <c r="BL489" i="5"/>
  <c r="BT489" i="5" s="1"/>
  <c r="BF489" i="5"/>
  <c r="BO489" i="5" s="1"/>
  <c r="BN489" i="5"/>
  <c r="BI489" i="5"/>
  <c r="BP489" i="5" s="1"/>
  <c r="BJ489" i="5"/>
  <c r="BQ489" i="5" s="1"/>
  <c r="BE489" i="5"/>
  <c r="BM489" i="5"/>
  <c r="BF486" i="5"/>
  <c r="BO486" i="5" s="1"/>
  <c r="BJ486" i="5"/>
  <c r="BQ486" i="5" s="1"/>
  <c r="BN486" i="5"/>
  <c r="BG486" i="5"/>
  <c r="BK486" i="5"/>
  <c r="BE486" i="5"/>
  <c r="BM486" i="5"/>
  <c r="BH486" i="5"/>
  <c r="BI486" i="5"/>
  <c r="BP486" i="5" s="1"/>
  <c r="BL486" i="5"/>
  <c r="BT486" i="5" s="1"/>
  <c r="AY479" i="5"/>
  <c r="BE479" i="5"/>
  <c r="BI479" i="5"/>
  <c r="BP479" i="5" s="1"/>
  <c r="BM479" i="5"/>
  <c r="BF479" i="5"/>
  <c r="BO479" i="5" s="1"/>
  <c r="BJ479" i="5"/>
  <c r="BQ479" i="5" s="1"/>
  <c r="BN479" i="5"/>
  <c r="BH479" i="5"/>
  <c r="BK479" i="5"/>
  <c r="BL479" i="5"/>
  <c r="BT479" i="5" s="1"/>
  <c r="BG479" i="5"/>
  <c r="AY476" i="5"/>
  <c r="BH476" i="5"/>
  <c r="BL476" i="5"/>
  <c r="BT476" i="5" s="1"/>
  <c r="BE476" i="5"/>
  <c r="BI476" i="5"/>
  <c r="BP476" i="5" s="1"/>
  <c r="BM476" i="5"/>
  <c r="BG476" i="5"/>
  <c r="BJ476" i="5"/>
  <c r="BQ476" i="5" s="1"/>
  <c r="BK476" i="5"/>
  <c r="BF476" i="5"/>
  <c r="BO476" i="5" s="1"/>
  <c r="BN476" i="5"/>
  <c r="AY473" i="5"/>
  <c r="BG473" i="5"/>
  <c r="BK473" i="5"/>
  <c r="BH473" i="5"/>
  <c r="BL473" i="5"/>
  <c r="BT473" i="5" s="1"/>
  <c r="BF473" i="5"/>
  <c r="BO473" i="5" s="1"/>
  <c r="BN473" i="5"/>
  <c r="BI473" i="5"/>
  <c r="BP473" i="5" s="1"/>
  <c r="BJ473" i="5"/>
  <c r="BQ473" i="5" s="1"/>
  <c r="BE473" i="5"/>
  <c r="BM473" i="5"/>
  <c r="BF470" i="5"/>
  <c r="BO470" i="5" s="1"/>
  <c r="BJ470" i="5"/>
  <c r="BQ470" i="5" s="1"/>
  <c r="BN470" i="5"/>
  <c r="BG470" i="5"/>
  <c r="BK470" i="5"/>
  <c r="BE470" i="5"/>
  <c r="BM470" i="5"/>
  <c r="BH470" i="5"/>
  <c r="BI470" i="5"/>
  <c r="BP470" i="5" s="1"/>
  <c r="BL470" i="5"/>
  <c r="BT470" i="5" s="1"/>
  <c r="AY463" i="5"/>
  <c r="BE463" i="5"/>
  <c r="BI463" i="5"/>
  <c r="BP463" i="5" s="1"/>
  <c r="BM463" i="5"/>
  <c r="BF463" i="5"/>
  <c r="BO463" i="5" s="1"/>
  <c r="BJ463" i="5"/>
  <c r="BQ463" i="5" s="1"/>
  <c r="BN463" i="5"/>
  <c r="BG463" i="5"/>
  <c r="BK463" i="5"/>
  <c r="BH463" i="5"/>
  <c r="BL463" i="5"/>
  <c r="BT463" i="5" s="1"/>
  <c r="AY460" i="5"/>
  <c r="BH460" i="5"/>
  <c r="BL460" i="5"/>
  <c r="BT460" i="5" s="1"/>
  <c r="BE460" i="5"/>
  <c r="BI460" i="5"/>
  <c r="BP460" i="5" s="1"/>
  <c r="BM460" i="5"/>
  <c r="BF460" i="5"/>
  <c r="BO460" i="5" s="1"/>
  <c r="BJ460" i="5"/>
  <c r="BQ460" i="5" s="1"/>
  <c r="BN460" i="5"/>
  <c r="BG460" i="5"/>
  <c r="BK460" i="5"/>
  <c r="AY457" i="5"/>
  <c r="BG457" i="5"/>
  <c r="BK457" i="5"/>
  <c r="BH457" i="5"/>
  <c r="BL457" i="5"/>
  <c r="BT457" i="5" s="1"/>
  <c r="BE457" i="5"/>
  <c r="BI457" i="5"/>
  <c r="BP457" i="5" s="1"/>
  <c r="BM457" i="5"/>
  <c r="BF457" i="5"/>
  <c r="BO457" i="5" s="1"/>
  <c r="BJ457" i="5"/>
  <c r="BQ457" i="5" s="1"/>
  <c r="BN457" i="5"/>
  <c r="BF454" i="5"/>
  <c r="BO454" i="5" s="1"/>
  <c r="BJ454" i="5"/>
  <c r="BQ454" i="5" s="1"/>
  <c r="BN454" i="5"/>
  <c r="BG454" i="5"/>
  <c r="BK454" i="5"/>
  <c r="BH454" i="5"/>
  <c r="BL454" i="5"/>
  <c r="BT454" i="5" s="1"/>
  <c r="BE454" i="5"/>
  <c r="BI454" i="5"/>
  <c r="BP454" i="5" s="1"/>
  <c r="BM454" i="5"/>
  <c r="AY447" i="5"/>
  <c r="BE447" i="5"/>
  <c r="BI447" i="5"/>
  <c r="BP447" i="5" s="1"/>
  <c r="BM447" i="5"/>
  <c r="BF447" i="5"/>
  <c r="BO447" i="5" s="1"/>
  <c r="BJ447" i="5"/>
  <c r="BQ447" i="5" s="1"/>
  <c r="BN447" i="5"/>
  <c r="BG447" i="5"/>
  <c r="BK447" i="5"/>
  <c r="BH447" i="5"/>
  <c r="BL447" i="5"/>
  <c r="BT447" i="5" s="1"/>
  <c r="AY444" i="5"/>
  <c r="BH444" i="5"/>
  <c r="BL444" i="5"/>
  <c r="BT444" i="5" s="1"/>
  <c r="BE444" i="5"/>
  <c r="BI444" i="5"/>
  <c r="BP444" i="5" s="1"/>
  <c r="BM444" i="5"/>
  <c r="BF444" i="5"/>
  <c r="BO444" i="5" s="1"/>
  <c r="BJ444" i="5"/>
  <c r="BQ444" i="5" s="1"/>
  <c r="BN444" i="5"/>
  <c r="BG444" i="5"/>
  <c r="BK444" i="5"/>
  <c r="AY441" i="5"/>
  <c r="BG441" i="5"/>
  <c r="BK441" i="5"/>
  <c r="BH441" i="5"/>
  <c r="BL441" i="5"/>
  <c r="BT441" i="5" s="1"/>
  <c r="BE441" i="5"/>
  <c r="BI441" i="5"/>
  <c r="BP441" i="5" s="1"/>
  <c r="BM441" i="5"/>
  <c r="BF441" i="5"/>
  <c r="BO441" i="5" s="1"/>
  <c r="BJ441" i="5"/>
  <c r="BQ441" i="5" s="1"/>
  <c r="BN441" i="5"/>
  <c r="BF438" i="5"/>
  <c r="BO438" i="5" s="1"/>
  <c r="BJ438" i="5"/>
  <c r="BQ438" i="5" s="1"/>
  <c r="BN438" i="5"/>
  <c r="BG438" i="5"/>
  <c r="BK438" i="5"/>
  <c r="BH438" i="5"/>
  <c r="BL438" i="5"/>
  <c r="BT438" i="5" s="1"/>
  <c r="BE438" i="5"/>
  <c r="BI438" i="5"/>
  <c r="BP438" i="5" s="1"/>
  <c r="BM438" i="5"/>
  <c r="AY431" i="5"/>
  <c r="BE431" i="5"/>
  <c r="BI431" i="5"/>
  <c r="BP431" i="5" s="1"/>
  <c r="BM431" i="5"/>
  <c r="BF431" i="5"/>
  <c r="BO431" i="5" s="1"/>
  <c r="BJ431" i="5"/>
  <c r="BQ431" i="5" s="1"/>
  <c r="BN431" i="5"/>
  <c r="BG431" i="5"/>
  <c r="BK431" i="5"/>
  <c r="BH431" i="5"/>
  <c r="BL431" i="5"/>
  <c r="BT431" i="5" s="1"/>
  <c r="AY428" i="5"/>
  <c r="BH428" i="5"/>
  <c r="BL428" i="5"/>
  <c r="BT428" i="5" s="1"/>
  <c r="BE428" i="5"/>
  <c r="BI428" i="5"/>
  <c r="BP428" i="5" s="1"/>
  <c r="BM428" i="5"/>
  <c r="BF428" i="5"/>
  <c r="BO428" i="5" s="1"/>
  <c r="BJ428" i="5"/>
  <c r="BQ428" i="5" s="1"/>
  <c r="BN428" i="5"/>
  <c r="BG428" i="5"/>
  <c r="BK428" i="5"/>
  <c r="AY425" i="5"/>
  <c r="BG425" i="5"/>
  <c r="BK425" i="5"/>
  <c r="BH425" i="5"/>
  <c r="BL425" i="5"/>
  <c r="BT425" i="5" s="1"/>
  <c r="BE425" i="5"/>
  <c r="BI425" i="5"/>
  <c r="BP425" i="5" s="1"/>
  <c r="BM425" i="5"/>
  <c r="BF425" i="5"/>
  <c r="BO425" i="5" s="1"/>
  <c r="BJ425" i="5"/>
  <c r="BQ425" i="5" s="1"/>
  <c r="BN425" i="5"/>
  <c r="BF422" i="5"/>
  <c r="BO422" i="5" s="1"/>
  <c r="BJ422" i="5"/>
  <c r="BQ422" i="5" s="1"/>
  <c r="BN422" i="5"/>
  <c r="BG422" i="5"/>
  <c r="BK422" i="5"/>
  <c r="BH422" i="5"/>
  <c r="BL422" i="5"/>
  <c r="BT422" i="5" s="1"/>
  <c r="BE422" i="5"/>
  <c r="BI422" i="5"/>
  <c r="BP422" i="5" s="1"/>
  <c r="BM422" i="5"/>
  <c r="AY415" i="5"/>
  <c r="BE415" i="5"/>
  <c r="BI415" i="5"/>
  <c r="BP415" i="5" s="1"/>
  <c r="BM415" i="5"/>
  <c r="BF415" i="5"/>
  <c r="BO415" i="5" s="1"/>
  <c r="BJ415" i="5"/>
  <c r="BQ415" i="5" s="1"/>
  <c r="BN415" i="5"/>
  <c r="BG415" i="5"/>
  <c r="BK415" i="5"/>
  <c r="BH415" i="5"/>
  <c r="BL415" i="5"/>
  <c r="BT415" i="5" s="1"/>
  <c r="AY412" i="5"/>
  <c r="BH412" i="5"/>
  <c r="BL412" i="5"/>
  <c r="BT412" i="5" s="1"/>
  <c r="BE412" i="5"/>
  <c r="BI412" i="5"/>
  <c r="BP412" i="5" s="1"/>
  <c r="BM412" i="5"/>
  <c r="BF412" i="5"/>
  <c r="BO412" i="5" s="1"/>
  <c r="BJ412" i="5"/>
  <c r="BQ412" i="5" s="1"/>
  <c r="BN412" i="5"/>
  <c r="BG412" i="5"/>
  <c r="BK412" i="5"/>
  <c r="AY409" i="5"/>
  <c r="BG409" i="5"/>
  <c r="BK409" i="5"/>
  <c r="BH409" i="5"/>
  <c r="BL409" i="5"/>
  <c r="BT409" i="5" s="1"/>
  <c r="BE409" i="5"/>
  <c r="BI409" i="5"/>
  <c r="BP409" i="5" s="1"/>
  <c r="BM409" i="5"/>
  <c r="BF409" i="5"/>
  <c r="BO409" i="5" s="1"/>
  <c r="BJ409" i="5"/>
  <c r="BQ409" i="5" s="1"/>
  <c r="BN409" i="5"/>
  <c r="BH404" i="5"/>
  <c r="BL404" i="5"/>
  <c r="BT404" i="5" s="1"/>
  <c r="BE404" i="5"/>
  <c r="BI404" i="5"/>
  <c r="BP404" i="5" s="1"/>
  <c r="BM404" i="5"/>
  <c r="BF404" i="5"/>
  <c r="BO404" i="5" s="1"/>
  <c r="BJ404" i="5"/>
  <c r="BQ404" i="5" s="1"/>
  <c r="BN404" i="5"/>
  <c r="BG404" i="5"/>
  <c r="BK404" i="5"/>
  <c r="BG401" i="5"/>
  <c r="BK401" i="5"/>
  <c r="BH401" i="5"/>
  <c r="BL401" i="5"/>
  <c r="BT401" i="5" s="1"/>
  <c r="BE401" i="5"/>
  <c r="BI401" i="5"/>
  <c r="BP401" i="5" s="1"/>
  <c r="BM401" i="5"/>
  <c r="BF401" i="5"/>
  <c r="BO401" i="5" s="1"/>
  <c r="BJ401" i="5"/>
  <c r="BQ401" i="5" s="1"/>
  <c r="BN401" i="5"/>
  <c r="AY398" i="5"/>
  <c r="BF398" i="5"/>
  <c r="BO398" i="5" s="1"/>
  <c r="BJ398" i="5"/>
  <c r="BQ398" i="5" s="1"/>
  <c r="BN398" i="5"/>
  <c r="BG398" i="5"/>
  <c r="BK398" i="5"/>
  <c r="BH398" i="5"/>
  <c r="BL398" i="5"/>
  <c r="BT398" i="5" s="1"/>
  <c r="BE398" i="5"/>
  <c r="BI398" i="5"/>
  <c r="BP398" i="5" s="1"/>
  <c r="BM398" i="5"/>
  <c r="AY394" i="5"/>
  <c r="BF394" i="5"/>
  <c r="BO394" i="5" s="1"/>
  <c r="BJ394" i="5"/>
  <c r="BQ394" i="5" s="1"/>
  <c r="BN394" i="5"/>
  <c r="BG394" i="5"/>
  <c r="BK394" i="5"/>
  <c r="BH394" i="5"/>
  <c r="BL394" i="5"/>
  <c r="BT394" i="5" s="1"/>
  <c r="BE394" i="5"/>
  <c r="BI394" i="5"/>
  <c r="BP394" i="5" s="1"/>
  <c r="BM394" i="5"/>
  <c r="AY388" i="5"/>
  <c r="BF388" i="5"/>
  <c r="BO388" i="5" s="1"/>
  <c r="BJ388" i="5"/>
  <c r="BQ388" i="5" s="1"/>
  <c r="BN388" i="5"/>
  <c r="BG388" i="5"/>
  <c r="BK388" i="5"/>
  <c r="BH388" i="5"/>
  <c r="BL388" i="5"/>
  <c r="BT388" i="5" s="1"/>
  <c r="BM388" i="5"/>
  <c r="BE388" i="5"/>
  <c r="BI388" i="5"/>
  <c r="BP388" i="5" s="1"/>
  <c r="BE385" i="5"/>
  <c r="BI385" i="5"/>
  <c r="BP385" i="5" s="1"/>
  <c r="BM385" i="5"/>
  <c r="BF385" i="5"/>
  <c r="BO385" i="5" s="1"/>
  <c r="BJ385" i="5"/>
  <c r="BQ385" i="5" s="1"/>
  <c r="BN385" i="5"/>
  <c r="BG385" i="5"/>
  <c r="BK385" i="5"/>
  <c r="BL385" i="5"/>
  <c r="BT385" i="5" s="1"/>
  <c r="BH385" i="5"/>
  <c r="AY382" i="5"/>
  <c r="BH382" i="5"/>
  <c r="BL382" i="5"/>
  <c r="BT382" i="5" s="1"/>
  <c r="BE382" i="5"/>
  <c r="BI382" i="5"/>
  <c r="BP382" i="5" s="1"/>
  <c r="BM382" i="5"/>
  <c r="BF382" i="5"/>
  <c r="BO382" i="5" s="1"/>
  <c r="BJ382" i="5"/>
  <c r="BQ382" i="5" s="1"/>
  <c r="BN382" i="5"/>
  <c r="BK382" i="5"/>
  <c r="BG382" i="5"/>
  <c r="AY378" i="5"/>
  <c r="BH378" i="5"/>
  <c r="BL378" i="5"/>
  <c r="BT378" i="5" s="1"/>
  <c r="BE378" i="5"/>
  <c r="BI378" i="5"/>
  <c r="BP378" i="5" s="1"/>
  <c r="BM378" i="5"/>
  <c r="BF378" i="5"/>
  <c r="BO378" i="5" s="1"/>
  <c r="BJ378" i="5"/>
  <c r="BQ378" i="5" s="1"/>
  <c r="BN378" i="5"/>
  <c r="BG378" i="5"/>
  <c r="BK378" i="5"/>
  <c r="AY372" i="5"/>
  <c r="BF372" i="5"/>
  <c r="BO372" i="5" s="1"/>
  <c r="BJ372" i="5"/>
  <c r="BQ372" i="5" s="1"/>
  <c r="BN372" i="5"/>
  <c r="BG372" i="5"/>
  <c r="BK372" i="5"/>
  <c r="BH372" i="5"/>
  <c r="BL372" i="5"/>
  <c r="BT372" i="5" s="1"/>
  <c r="BM372" i="5"/>
  <c r="BE372" i="5"/>
  <c r="BI372" i="5"/>
  <c r="BP372" i="5" s="1"/>
  <c r="BE369" i="5"/>
  <c r="BI369" i="5"/>
  <c r="BP369" i="5" s="1"/>
  <c r="BM369" i="5"/>
  <c r="BF369" i="5"/>
  <c r="BO369" i="5" s="1"/>
  <c r="BJ369" i="5"/>
  <c r="BQ369" i="5" s="1"/>
  <c r="BN369" i="5"/>
  <c r="BG369" i="5"/>
  <c r="BK369" i="5"/>
  <c r="BL369" i="5"/>
  <c r="BT369" i="5" s="1"/>
  <c r="BH369" i="5"/>
  <c r="AY366" i="5"/>
  <c r="BH366" i="5"/>
  <c r="BL366" i="5"/>
  <c r="BT366" i="5" s="1"/>
  <c r="BE366" i="5"/>
  <c r="BI366" i="5"/>
  <c r="BP366" i="5" s="1"/>
  <c r="BM366" i="5"/>
  <c r="BF366" i="5"/>
  <c r="BO366" i="5" s="1"/>
  <c r="BJ366" i="5"/>
  <c r="BQ366" i="5" s="1"/>
  <c r="BN366" i="5"/>
  <c r="BK366" i="5"/>
  <c r="BG366" i="5"/>
  <c r="AY362" i="5"/>
  <c r="BH362" i="5"/>
  <c r="BL362" i="5"/>
  <c r="BT362" i="5" s="1"/>
  <c r="BE362" i="5"/>
  <c r="BI362" i="5"/>
  <c r="BP362" i="5" s="1"/>
  <c r="BM362" i="5"/>
  <c r="BF362" i="5"/>
  <c r="BO362" i="5" s="1"/>
  <c r="BJ362" i="5"/>
  <c r="BQ362" i="5" s="1"/>
  <c r="BN362" i="5"/>
  <c r="BG362" i="5"/>
  <c r="BK362" i="5"/>
  <c r="AY356" i="5"/>
  <c r="BF356" i="5"/>
  <c r="BO356" i="5" s="1"/>
  <c r="BJ356" i="5"/>
  <c r="BQ356" i="5" s="1"/>
  <c r="BN356" i="5"/>
  <c r="BG356" i="5"/>
  <c r="BK356" i="5"/>
  <c r="BH356" i="5"/>
  <c r="BL356" i="5"/>
  <c r="BT356" i="5" s="1"/>
  <c r="BM356" i="5"/>
  <c r="BE356" i="5"/>
  <c r="BI356" i="5"/>
  <c r="BP356" i="5" s="1"/>
  <c r="BE353" i="5"/>
  <c r="BI353" i="5"/>
  <c r="BP353" i="5" s="1"/>
  <c r="BM353" i="5"/>
  <c r="BF353" i="5"/>
  <c r="BO353" i="5" s="1"/>
  <c r="BJ353" i="5"/>
  <c r="BQ353" i="5" s="1"/>
  <c r="BN353" i="5"/>
  <c r="BG353" i="5"/>
  <c r="BK353" i="5"/>
  <c r="BL353" i="5"/>
  <c r="BT353" i="5" s="1"/>
  <c r="BH353" i="5"/>
  <c r="AY350" i="5"/>
  <c r="BH350" i="5"/>
  <c r="BL350" i="5"/>
  <c r="BT350" i="5" s="1"/>
  <c r="BE350" i="5"/>
  <c r="BI350" i="5"/>
  <c r="BP350" i="5" s="1"/>
  <c r="BM350" i="5"/>
  <c r="BF350" i="5"/>
  <c r="BO350" i="5" s="1"/>
  <c r="BJ350" i="5"/>
  <c r="BQ350" i="5" s="1"/>
  <c r="BN350" i="5"/>
  <c r="BK350" i="5"/>
  <c r="BG350" i="5"/>
  <c r="AY346" i="5"/>
  <c r="BH346" i="5"/>
  <c r="BL346" i="5"/>
  <c r="BT346" i="5" s="1"/>
  <c r="BE346" i="5"/>
  <c r="BI346" i="5"/>
  <c r="BP346" i="5" s="1"/>
  <c r="BM346" i="5"/>
  <c r="BF346" i="5"/>
  <c r="BO346" i="5" s="1"/>
  <c r="BJ346" i="5"/>
  <c r="BQ346" i="5" s="1"/>
  <c r="BN346" i="5"/>
  <c r="BG346" i="5"/>
  <c r="BK346" i="5"/>
  <c r="AY340" i="5"/>
  <c r="BF340" i="5"/>
  <c r="BO340" i="5" s="1"/>
  <c r="BJ340" i="5"/>
  <c r="BQ340" i="5" s="1"/>
  <c r="BN340" i="5"/>
  <c r="BG340" i="5"/>
  <c r="BK340" i="5"/>
  <c r="BH340" i="5"/>
  <c r="BL340" i="5"/>
  <c r="BT340" i="5" s="1"/>
  <c r="BM340" i="5"/>
  <c r="BE340" i="5"/>
  <c r="BI340" i="5"/>
  <c r="BP340" i="5" s="1"/>
  <c r="BE337" i="5"/>
  <c r="BI337" i="5"/>
  <c r="BP337" i="5" s="1"/>
  <c r="BM337" i="5"/>
  <c r="BF337" i="5"/>
  <c r="BO337" i="5" s="1"/>
  <c r="BJ337" i="5"/>
  <c r="BQ337" i="5" s="1"/>
  <c r="BN337" i="5"/>
  <c r="BG337" i="5"/>
  <c r="BK337" i="5"/>
  <c r="BL337" i="5"/>
  <c r="BT337" i="5" s="1"/>
  <c r="BH337" i="5"/>
  <c r="AY334" i="5"/>
  <c r="BH334" i="5"/>
  <c r="BL334" i="5"/>
  <c r="BT334" i="5" s="1"/>
  <c r="BE334" i="5"/>
  <c r="BI334" i="5"/>
  <c r="BP334" i="5" s="1"/>
  <c r="BM334" i="5"/>
  <c r="BF334" i="5"/>
  <c r="BO334" i="5" s="1"/>
  <c r="BJ334" i="5"/>
  <c r="BQ334" i="5" s="1"/>
  <c r="BN334" i="5"/>
  <c r="BK334" i="5"/>
  <c r="BG334" i="5"/>
  <c r="AY330" i="5"/>
  <c r="BH330" i="5"/>
  <c r="BL330" i="5"/>
  <c r="BT330" i="5" s="1"/>
  <c r="BE330" i="5"/>
  <c r="BI330" i="5"/>
  <c r="BP330" i="5" s="1"/>
  <c r="BM330" i="5"/>
  <c r="BF330" i="5"/>
  <c r="BO330" i="5" s="1"/>
  <c r="BJ330" i="5"/>
  <c r="BQ330" i="5" s="1"/>
  <c r="BN330" i="5"/>
  <c r="BG330" i="5"/>
  <c r="BK330" i="5"/>
  <c r="AY324" i="5"/>
  <c r="BF324" i="5"/>
  <c r="BO324" i="5" s="1"/>
  <c r="BJ324" i="5"/>
  <c r="BQ324" i="5" s="1"/>
  <c r="BN324" i="5"/>
  <c r="BG324" i="5"/>
  <c r="BK324" i="5"/>
  <c r="BH324" i="5"/>
  <c r="BL324" i="5"/>
  <c r="BT324" i="5" s="1"/>
  <c r="BM324" i="5"/>
  <c r="BE324" i="5"/>
  <c r="BI324" i="5"/>
  <c r="BP324" i="5" s="1"/>
  <c r="BE321" i="5"/>
  <c r="BI321" i="5"/>
  <c r="BP321" i="5" s="1"/>
  <c r="BM321" i="5"/>
  <c r="BF321" i="5"/>
  <c r="BO321" i="5" s="1"/>
  <c r="BJ321" i="5"/>
  <c r="BQ321" i="5" s="1"/>
  <c r="BN321" i="5"/>
  <c r="BG321" i="5"/>
  <c r="BK321" i="5"/>
  <c r="BL321" i="5"/>
  <c r="BT321" i="5" s="1"/>
  <c r="BH321" i="5"/>
  <c r="AY318" i="5"/>
  <c r="BH318" i="5"/>
  <c r="BL318" i="5"/>
  <c r="BT318" i="5" s="1"/>
  <c r="BE318" i="5"/>
  <c r="BI318" i="5"/>
  <c r="BP318" i="5" s="1"/>
  <c r="BM318" i="5"/>
  <c r="BF318" i="5"/>
  <c r="BO318" i="5" s="1"/>
  <c r="BJ318" i="5"/>
  <c r="BQ318" i="5" s="1"/>
  <c r="BN318" i="5"/>
  <c r="BK318" i="5"/>
  <c r="BG318" i="5"/>
  <c r="AY314" i="5"/>
  <c r="BH314" i="5"/>
  <c r="BL314" i="5"/>
  <c r="BT314" i="5" s="1"/>
  <c r="BE314" i="5"/>
  <c r="BI314" i="5"/>
  <c r="BP314" i="5" s="1"/>
  <c r="BM314" i="5"/>
  <c r="BF314" i="5"/>
  <c r="BO314" i="5" s="1"/>
  <c r="BJ314" i="5"/>
  <c r="BQ314" i="5" s="1"/>
  <c r="BN314" i="5"/>
  <c r="BG314" i="5"/>
  <c r="BK314" i="5"/>
  <c r="AY308" i="5"/>
  <c r="BF308" i="5"/>
  <c r="BO308" i="5" s="1"/>
  <c r="BJ308" i="5"/>
  <c r="BQ308" i="5" s="1"/>
  <c r="BN308" i="5"/>
  <c r="BG308" i="5"/>
  <c r="BK308" i="5"/>
  <c r="BH308" i="5"/>
  <c r="BL308" i="5"/>
  <c r="BT308" i="5" s="1"/>
  <c r="BM308" i="5"/>
  <c r="BE308" i="5"/>
  <c r="BI308" i="5"/>
  <c r="BP308" i="5" s="1"/>
  <c r="BE305" i="5"/>
  <c r="BI305" i="5"/>
  <c r="BP305" i="5" s="1"/>
  <c r="BM305" i="5"/>
  <c r="BF305" i="5"/>
  <c r="BO305" i="5" s="1"/>
  <c r="BJ305" i="5"/>
  <c r="BQ305" i="5" s="1"/>
  <c r="BN305" i="5"/>
  <c r="BG305" i="5"/>
  <c r="BK305" i="5"/>
  <c r="BL305" i="5"/>
  <c r="BT305" i="5" s="1"/>
  <c r="BH305" i="5"/>
  <c r="AY302" i="5"/>
  <c r="BH302" i="5"/>
  <c r="BL302" i="5"/>
  <c r="BT302" i="5" s="1"/>
  <c r="BE302" i="5"/>
  <c r="BI302" i="5"/>
  <c r="BP302" i="5" s="1"/>
  <c r="BM302" i="5"/>
  <c r="BF302" i="5"/>
  <c r="BO302" i="5" s="1"/>
  <c r="BJ302" i="5"/>
  <c r="BQ302" i="5" s="1"/>
  <c r="BN302" i="5"/>
  <c r="BK302" i="5"/>
  <c r="BG302" i="5"/>
  <c r="AY298" i="5"/>
  <c r="BH298" i="5"/>
  <c r="BL298" i="5"/>
  <c r="BT298" i="5" s="1"/>
  <c r="BE298" i="5"/>
  <c r="BI298" i="5"/>
  <c r="BP298" i="5" s="1"/>
  <c r="BM298" i="5"/>
  <c r="BF298" i="5"/>
  <c r="BO298" i="5" s="1"/>
  <c r="BJ298" i="5"/>
  <c r="BQ298" i="5" s="1"/>
  <c r="BN298" i="5"/>
  <c r="BG298" i="5"/>
  <c r="BK298" i="5"/>
  <c r="AY292" i="5"/>
  <c r="BG292" i="5"/>
  <c r="BK292" i="5"/>
  <c r="BF292" i="5"/>
  <c r="BO292" i="5" s="1"/>
  <c r="BJ292" i="5"/>
  <c r="BQ292" i="5" s="1"/>
  <c r="BN292" i="5"/>
  <c r="BI292" i="5"/>
  <c r="BP292" i="5" s="1"/>
  <c r="BL292" i="5"/>
  <c r="BT292" i="5" s="1"/>
  <c r="BE292" i="5"/>
  <c r="BM292" i="5"/>
  <c r="BH292" i="5"/>
  <c r="BF289" i="5"/>
  <c r="BO289" i="5" s="1"/>
  <c r="BJ289" i="5"/>
  <c r="BQ289" i="5" s="1"/>
  <c r="BN289" i="5"/>
  <c r="BE289" i="5"/>
  <c r="BI289" i="5"/>
  <c r="BP289" i="5" s="1"/>
  <c r="BM289" i="5"/>
  <c r="BH289" i="5"/>
  <c r="BK289" i="5"/>
  <c r="BL289" i="5"/>
  <c r="BT289" i="5" s="1"/>
  <c r="BG289" i="5"/>
  <c r="AY286" i="5"/>
  <c r="BE286" i="5"/>
  <c r="BI286" i="5"/>
  <c r="BP286" i="5" s="1"/>
  <c r="BM286" i="5"/>
  <c r="BH286" i="5"/>
  <c r="BL286" i="5"/>
  <c r="BT286" i="5" s="1"/>
  <c r="BG286" i="5"/>
  <c r="BJ286" i="5"/>
  <c r="BQ286" i="5" s="1"/>
  <c r="BK286" i="5"/>
  <c r="BN286" i="5"/>
  <c r="BF286" i="5"/>
  <c r="BO286" i="5" s="1"/>
  <c r="AY282" i="5"/>
  <c r="BE282" i="5"/>
  <c r="BI282" i="5"/>
  <c r="BP282" i="5" s="1"/>
  <c r="BM282" i="5"/>
  <c r="BH282" i="5"/>
  <c r="BL282" i="5"/>
  <c r="BT282" i="5" s="1"/>
  <c r="BK282" i="5"/>
  <c r="BF282" i="5"/>
  <c r="BO282" i="5" s="1"/>
  <c r="BN282" i="5"/>
  <c r="BG282" i="5"/>
  <c r="BJ282" i="5"/>
  <c r="BQ282" i="5" s="1"/>
  <c r="BF277" i="5"/>
  <c r="BO277" i="5" s="1"/>
  <c r="BJ277" i="5"/>
  <c r="BQ277" i="5" s="1"/>
  <c r="BN277" i="5"/>
  <c r="BE277" i="5"/>
  <c r="BI277" i="5"/>
  <c r="BP277" i="5" s="1"/>
  <c r="BM277" i="5"/>
  <c r="BL277" i="5"/>
  <c r="BT277" i="5" s="1"/>
  <c r="BG277" i="5"/>
  <c r="BH277" i="5"/>
  <c r="BK277" i="5"/>
  <c r="AY274" i="5"/>
  <c r="BE274" i="5"/>
  <c r="BI274" i="5"/>
  <c r="BP274" i="5" s="1"/>
  <c r="BM274" i="5"/>
  <c r="BH274" i="5"/>
  <c r="BL274" i="5"/>
  <c r="BT274" i="5" s="1"/>
  <c r="BK274" i="5"/>
  <c r="BF274" i="5"/>
  <c r="BO274" i="5" s="1"/>
  <c r="BN274" i="5"/>
  <c r="BG274" i="5"/>
  <c r="BJ274" i="5"/>
  <c r="BQ274" i="5" s="1"/>
  <c r="BF269" i="5"/>
  <c r="BO269" i="5" s="1"/>
  <c r="BJ269" i="5"/>
  <c r="BQ269" i="5" s="1"/>
  <c r="BN269" i="5"/>
  <c r="BE269" i="5"/>
  <c r="BI269" i="5"/>
  <c r="BP269" i="5" s="1"/>
  <c r="BM269" i="5"/>
  <c r="BL269" i="5"/>
  <c r="BT269" i="5" s="1"/>
  <c r="BG269" i="5"/>
  <c r="BH269" i="5"/>
  <c r="BK269" i="5"/>
  <c r="AY266" i="5"/>
  <c r="BE266" i="5"/>
  <c r="BI266" i="5"/>
  <c r="BP266" i="5" s="1"/>
  <c r="BM266" i="5"/>
  <c r="BH266" i="5"/>
  <c r="BL266" i="5"/>
  <c r="BT266" i="5" s="1"/>
  <c r="BK266" i="5"/>
  <c r="BF266" i="5"/>
  <c r="BO266" i="5" s="1"/>
  <c r="BN266" i="5"/>
  <c r="BG266" i="5"/>
  <c r="BJ266" i="5"/>
  <c r="BQ266" i="5" s="1"/>
  <c r="BG261" i="5"/>
  <c r="BK261" i="5"/>
  <c r="BH261" i="5"/>
  <c r="BL261" i="5"/>
  <c r="BT261" i="5" s="1"/>
  <c r="BJ261" i="5"/>
  <c r="BQ261" i="5" s="1"/>
  <c r="BI261" i="5"/>
  <c r="BP261" i="5" s="1"/>
  <c r="BN261" i="5"/>
  <c r="BE261" i="5"/>
  <c r="BF261" i="5"/>
  <c r="BO261" i="5" s="1"/>
  <c r="BM261" i="5"/>
  <c r="AY258" i="5"/>
  <c r="BF258" i="5"/>
  <c r="BO258" i="5" s="1"/>
  <c r="BJ258" i="5"/>
  <c r="BQ258" i="5" s="1"/>
  <c r="BN258" i="5"/>
  <c r="BG258" i="5"/>
  <c r="BK258" i="5"/>
  <c r="BI258" i="5"/>
  <c r="BP258" i="5" s="1"/>
  <c r="BH258" i="5"/>
  <c r="BM258" i="5"/>
  <c r="BE258" i="5"/>
  <c r="BL258" i="5"/>
  <c r="BT258" i="5" s="1"/>
  <c r="BG253" i="5"/>
  <c r="BK253" i="5"/>
  <c r="BH253" i="5"/>
  <c r="BL253" i="5"/>
  <c r="BT253" i="5" s="1"/>
  <c r="BJ253" i="5"/>
  <c r="BQ253" i="5" s="1"/>
  <c r="BI253" i="5"/>
  <c r="BP253" i="5" s="1"/>
  <c r="BF253" i="5"/>
  <c r="BO253" i="5" s="1"/>
  <c r="BM253" i="5"/>
  <c r="BN253" i="5"/>
  <c r="BE253" i="5"/>
  <c r="AY250" i="5"/>
  <c r="BF250" i="5"/>
  <c r="BO250" i="5" s="1"/>
  <c r="BJ250" i="5"/>
  <c r="BQ250" i="5" s="1"/>
  <c r="BN250" i="5"/>
  <c r="BG250" i="5"/>
  <c r="BK250" i="5"/>
  <c r="BI250" i="5"/>
  <c r="BP250" i="5" s="1"/>
  <c r="BH250" i="5"/>
  <c r="BE250" i="5"/>
  <c r="BL250" i="5"/>
  <c r="BT250" i="5" s="1"/>
  <c r="BM250" i="5"/>
  <c r="BG245" i="5"/>
  <c r="BK245" i="5"/>
  <c r="BH245" i="5"/>
  <c r="BL245" i="5"/>
  <c r="BT245" i="5" s="1"/>
  <c r="BJ245" i="5"/>
  <c r="BQ245" i="5" s="1"/>
  <c r="BI245" i="5"/>
  <c r="BP245" i="5" s="1"/>
  <c r="BN245" i="5"/>
  <c r="BE245" i="5"/>
  <c r="BF245" i="5"/>
  <c r="BO245" i="5" s="1"/>
  <c r="BM245" i="5"/>
  <c r="AY242" i="5"/>
  <c r="BF242" i="5"/>
  <c r="BO242" i="5" s="1"/>
  <c r="BJ242" i="5"/>
  <c r="BQ242" i="5" s="1"/>
  <c r="BN242" i="5"/>
  <c r="BG242" i="5"/>
  <c r="BK242" i="5"/>
  <c r="BI242" i="5"/>
  <c r="BP242" i="5" s="1"/>
  <c r="BH242" i="5"/>
  <c r="BM242" i="5"/>
  <c r="BE242" i="5"/>
  <c r="BL242" i="5"/>
  <c r="BT242" i="5" s="1"/>
  <c r="BG237" i="5"/>
  <c r="BK237" i="5"/>
  <c r="BH237" i="5"/>
  <c r="BL237" i="5"/>
  <c r="BT237" i="5" s="1"/>
  <c r="BJ237" i="5"/>
  <c r="BQ237" i="5" s="1"/>
  <c r="BI237" i="5"/>
  <c r="BP237" i="5" s="1"/>
  <c r="BF237" i="5"/>
  <c r="BO237" i="5" s="1"/>
  <c r="BM237" i="5"/>
  <c r="BN237" i="5"/>
  <c r="BE237" i="5"/>
  <c r="AY234" i="5"/>
  <c r="BF234" i="5"/>
  <c r="BO234" i="5" s="1"/>
  <c r="BJ234" i="5"/>
  <c r="BQ234" i="5" s="1"/>
  <c r="BN234" i="5"/>
  <c r="BG234" i="5"/>
  <c r="BK234" i="5"/>
  <c r="BI234" i="5"/>
  <c r="BP234" i="5" s="1"/>
  <c r="BH234" i="5"/>
  <c r="BE234" i="5"/>
  <c r="BL234" i="5"/>
  <c r="BT234" i="5" s="1"/>
  <c r="BM234" i="5"/>
  <c r="BH232" i="5"/>
  <c r="BL232" i="5"/>
  <c r="BT232" i="5" s="1"/>
  <c r="BE232" i="5"/>
  <c r="BI232" i="5"/>
  <c r="BP232" i="5" s="1"/>
  <c r="BM232" i="5"/>
  <c r="BK232" i="5"/>
  <c r="BJ232" i="5"/>
  <c r="BQ232" i="5" s="1"/>
  <c r="BF232" i="5"/>
  <c r="BO232" i="5" s="1"/>
  <c r="BG232" i="5"/>
  <c r="BN232" i="5"/>
  <c r="BF230" i="5"/>
  <c r="BO230" i="5" s="1"/>
  <c r="BJ230" i="5"/>
  <c r="BQ230" i="5" s="1"/>
  <c r="BN230" i="5"/>
  <c r="BG230" i="5"/>
  <c r="BK230" i="5"/>
  <c r="BE230" i="5"/>
  <c r="BM230" i="5"/>
  <c r="BL230" i="5"/>
  <c r="BT230" i="5" s="1"/>
  <c r="BI230" i="5"/>
  <c r="BP230" i="5" s="1"/>
  <c r="BH230" i="5"/>
  <c r="BH228" i="5"/>
  <c r="BL228" i="5"/>
  <c r="BT228" i="5" s="1"/>
  <c r="BE228" i="5"/>
  <c r="BI228" i="5"/>
  <c r="BP228" i="5" s="1"/>
  <c r="BM228" i="5"/>
  <c r="BG228" i="5"/>
  <c r="BF228" i="5"/>
  <c r="BO228" i="5" s="1"/>
  <c r="BN228" i="5"/>
  <c r="BJ228" i="5"/>
  <c r="BQ228" i="5" s="1"/>
  <c r="BK228" i="5"/>
  <c r="BF226" i="5"/>
  <c r="BO226" i="5" s="1"/>
  <c r="BJ226" i="5"/>
  <c r="BQ226" i="5" s="1"/>
  <c r="BN226" i="5"/>
  <c r="BG226" i="5"/>
  <c r="BK226" i="5"/>
  <c r="BI226" i="5"/>
  <c r="BP226" i="5" s="1"/>
  <c r="BH226" i="5"/>
  <c r="BM226" i="5"/>
  <c r="BE226" i="5"/>
  <c r="BL226" i="5"/>
  <c r="BT226" i="5" s="1"/>
  <c r="BH224" i="5"/>
  <c r="BL224" i="5"/>
  <c r="BT224" i="5" s="1"/>
  <c r="BE224" i="5"/>
  <c r="BI224" i="5"/>
  <c r="BP224" i="5" s="1"/>
  <c r="BM224" i="5"/>
  <c r="BK224" i="5"/>
  <c r="BJ224" i="5"/>
  <c r="BQ224" i="5" s="1"/>
  <c r="BG224" i="5"/>
  <c r="BN224" i="5"/>
  <c r="BF224" i="5"/>
  <c r="BO224" i="5" s="1"/>
  <c r="BF222" i="5"/>
  <c r="BO222" i="5" s="1"/>
  <c r="BJ222" i="5"/>
  <c r="BQ222" i="5" s="1"/>
  <c r="BN222" i="5"/>
  <c r="BG222" i="5"/>
  <c r="BK222" i="5"/>
  <c r="BE222" i="5"/>
  <c r="BM222" i="5"/>
  <c r="BL222" i="5"/>
  <c r="BT222" i="5" s="1"/>
  <c r="BH222" i="5"/>
  <c r="BI222" i="5"/>
  <c r="BP222" i="5" s="1"/>
  <c r="BH220" i="5"/>
  <c r="BL220" i="5"/>
  <c r="BT220" i="5" s="1"/>
  <c r="BE220" i="5"/>
  <c r="BI220" i="5"/>
  <c r="BP220" i="5" s="1"/>
  <c r="BM220" i="5"/>
  <c r="BG220" i="5"/>
  <c r="BF220" i="5"/>
  <c r="BO220" i="5" s="1"/>
  <c r="BN220" i="5"/>
  <c r="BK220" i="5"/>
  <c r="BJ220" i="5"/>
  <c r="BQ220" i="5" s="1"/>
  <c r="BF218" i="5"/>
  <c r="BO218" i="5" s="1"/>
  <c r="BJ218" i="5"/>
  <c r="BQ218" i="5" s="1"/>
  <c r="BN218" i="5"/>
  <c r="BH218" i="5"/>
  <c r="BL218" i="5"/>
  <c r="BT218" i="5" s="1"/>
  <c r="BG218" i="5"/>
  <c r="BI218" i="5"/>
  <c r="BP218" i="5" s="1"/>
  <c r="BM218" i="5"/>
  <c r="BK218" i="5"/>
  <c r="BE218" i="5"/>
  <c r="BH216" i="5"/>
  <c r="BL216" i="5"/>
  <c r="BT216" i="5" s="1"/>
  <c r="BF216" i="5"/>
  <c r="BO216" i="5" s="1"/>
  <c r="BJ216" i="5"/>
  <c r="BQ216" i="5" s="1"/>
  <c r="BN216" i="5"/>
  <c r="BI216" i="5"/>
  <c r="BP216" i="5" s="1"/>
  <c r="BK216" i="5"/>
  <c r="BG216" i="5"/>
  <c r="BE216" i="5"/>
  <c r="BM216" i="5"/>
  <c r="BF214" i="5"/>
  <c r="BO214" i="5" s="1"/>
  <c r="BJ214" i="5"/>
  <c r="BQ214" i="5" s="1"/>
  <c r="BN214" i="5"/>
  <c r="BH214" i="5"/>
  <c r="BL214" i="5"/>
  <c r="BT214" i="5" s="1"/>
  <c r="BK214" i="5"/>
  <c r="BE214" i="5"/>
  <c r="BM214" i="5"/>
  <c r="BI214" i="5"/>
  <c r="BP214" i="5" s="1"/>
  <c r="BG214" i="5"/>
  <c r="BH212" i="5"/>
  <c r="BL212" i="5"/>
  <c r="BT212" i="5" s="1"/>
  <c r="BF212" i="5"/>
  <c r="BO212" i="5" s="1"/>
  <c r="BJ212" i="5"/>
  <c r="BQ212" i="5" s="1"/>
  <c r="BN212" i="5"/>
  <c r="BE212" i="5"/>
  <c r="BM212" i="5"/>
  <c r="BG212" i="5"/>
  <c r="BK212" i="5"/>
  <c r="BI212" i="5"/>
  <c r="BP212" i="5" s="1"/>
  <c r="BF210" i="5"/>
  <c r="BO210" i="5" s="1"/>
  <c r="BJ210" i="5"/>
  <c r="BQ210" i="5" s="1"/>
  <c r="BN210" i="5"/>
  <c r="BH210" i="5"/>
  <c r="BL210" i="5"/>
  <c r="BT210" i="5" s="1"/>
  <c r="BG210" i="5"/>
  <c r="BI210" i="5"/>
  <c r="BP210" i="5" s="1"/>
  <c r="BE210" i="5"/>
  <c r="BK210" i="5"/>
  <c r="BM210" i="5"/>
  <c r="BH208" i="5"/>
  <c r="BL208" i="5"/>
  <c r="BT208" i="5" s="1"/>
  <c r="BF208" i="5"/>
  <c r="BO208" i="5" s="1"/>
  <c r="BJ208" i="5"/>
  <c r="BQ208" i="5" s="1"/>
  <c r="BN208" i="5"/>
  <c r="BI208" i="5"/>
  <c r="BP208" i="5" s="1"/>
  <c r="BK208" i="5"/>
  <c r="BM208" i="5"/>
  <c r="BG208" i="5"/>
  <c r="BE208" i="5"/>
  <c r="BF206" i="5"/>
  <c r="BO206" i="5" s="1"/>
  <c r="BJ206" i="5"/>
  <c r="BQ206" i="5" s="1"/>
  <c r="BN206" i="5"/>
  <c r="BH206" i="5"/>
  <c r="BL206" i="5"/>
  <c r="BT206" i="5" s="1"/>
  <c r="BK206" i="5"/>
  <c r="BE206" i="5"/>
  <c r="BM206" i="5"/>
  <c r="BI206" i="5"/>
  <c r="BP206" i="5" s="1"/>
  <c r="BG206" i="5"/>
  <c r="BH204" i="5"/>
  <c r="BL204" i="5"/>
  <c r="BT204" i="5" s="1"/>
  <c r="BF204" i="5"/>
  <c r="BO204" i="5" s="1"/>
  <c r="BJ204" i="5"/>
  <c r="BQ204" i="5" s="1"/>
  <c r="BN204" i="5"/>
  <c r="BE204" i="5"/>
  <c r="BM204" i="5"/>
  <c r="BG204" i="5"/>
  <c r="BI204" i="5"/>
  <c r="BP204" i="5" s="1"/>
  <c r="BK204" i="5"/>
  <c r="BF202" i="5"/>
  <c r="BO202" i="5" s="1"/>
  <c r="BJ202" i="5"/>
  <c r="BQ202" i="5" s="1"/>
  <c r="BN202" i="5"/>
  <c r="BH202" i="5"/>
  <c r="BL202" i="5"/>
  <c r="BT202" i="5" s="1"/>
  <c r="BG202" i="5"/>
  <c r="BI202" i="5"/>
  <c r="BP202" i="5" s="1"/>
  <c r="BM202" i="5"/>
  <c r="BK202" i="5"/>
  <c r="BE202" i="5"/>
  <c r="BH200" i="5"/>
  <c r="BL200" i="5"/>
  <c r="BT200" i="5" s="1"/>
  <c r="BF200" i="5"/>
  <c r="BO200" i="5" s="1"/>
  <c r="BJ200" i="5"/>
  <c r="BQ200" i="5" s="1"/>
  <c r="BN200" i="5"/>
  <c r="BI200" i="5"/>
  <c r="BP200" i="5" s="1"/>
  <c r="BK200" i="5"/>
  <c r="BG200" i="5"/>
  <c r="BE200" i="5"/>
  <c r="BM200" i="5"/>
  <c r="BF198" i="5"/>
  <c r="BO198" i="5" s="1"/>
  <c r="BJ198" i="5"/>
  <c r="BQ198" i="5" s="1"/>
  <c r="BN198" i="5"/>
  <c r="BH198" i="5"/>
  <c r="BL198" i="5"/>
  <c r="BT198" i="5" s="1"/>
  <c r="BE198" i="5"/>
  <c r="BI198" i="5"/>
  <c r="BP198" i="5" s="1"/>
  <c r="BM198" i="5"/>
  <c r="BK198" i="5"/>
  <c r="BG198" i="5"/>
  <c r="BH196" i="5"/>
  <c r="BL196" i="5"/>
  <c r="BT196" i="5" s="1"/>
  <c r="BF196" i="5"/>
  <c r="BO196" i="5" s="1"/>
  <c r="BJ196" i="5"/>
  <c r="BQ196" i="5" s="1"/>
  <c r="BN196" i="5"/>
  <c r="BG196" i="5"/>
  <c r="BK196" i="5"/>
  <c r="BI196" i="5"/>
  <c r="BP196" i="5" s="1"/>
  <c r="BM196" i="5"/>
  <c r="BE196" i="5"/>
  <c r="BF194" i="5"/>
  <c r="BO194" i="5" s="1"/>
  <c r="BJ194" i="5"/>
  <c r="BQ194" i="5" s="1"/>
  <c r="BN194" i="5"/>
  <c r="BH194" i="5"/>
  <c r="BL194" i="5"/>
  <c r="BT194" i="5" s="1"/>
  <c r="BE194" i="5"/>
  <c r="BI194" i="5"/>
  <c r="BP194" i="5" s="1"/>
  <c r="BM194" i="5"/>
  <c r="BG194" i="5"/>
  <c r="BK194" i="5"/>
  <c r="BH192" i="5"/>
  <c r="BL192" i="5"/>
  <c r="BT192" i="5" s="1"/>
  <c r="BF192" i="5"/>
  <c r="BO192" i="5" s="1"/>
  <c r="BJ192" i="5"/>
  <c r="BQ192" i="5" s="1"/>
  <c r="BN192" i="5"/>
  <c r="BG192" i="5"/>
  <c r="BK192" i="5"/>
  <c r="BM192" i="5"/>
  <c r="BI192" i="5"/>
  <c r="BP192" i="5" s="1"/>
  <c r="BE192" i="5"/>
  <c r="BF190" i="5"/>
  <c r="BO190" i="5" s="1"/>
  <c r="BJ190" i="5"/>
  <c r="BQ190" i="5" s="1"/>
  <c r="BN190" i="5"/>
  <c r="BH190" i="5"/>
  <c r="BL190" i="5"/>
  <c r="BT190" i="5" s="1"/>
  <c r="BE190" i="5"/>
  <c r="BI190" i="5"/>
  <c r="BP190" i="5" s="1"/>
  <c r="BM190" i="5"/>
  <c r="BG190" i="5"/>
  <c r="BK190" i="5"/>
  <c r="BH188" i="5"/>
  <c r="BL188" i="5"/>
  <c r="BT188" i="5" s="1"/>
  <c r="BF188" i="5"/>
  <c r="BO188" i="5" s="1"/>
  <c r="BJ188" i="5"/>
  <c r="BQ188" i="5" s="1"/>
  <c r="BN188" i="5"/>
  <c r="BG188" i="5"/>
  <c r="BK188" i="5"/>
  <c r="BE188" i="5"/>
  <c r="BM188" i="5"/>
  <c r="BI188" i="5"/>
  <c r="BP188" i="5" s="1"/>
  <c r="BF186" i="5"/>
  <c r="BO186" i="5" s="1"/>
  <c r="BJ186" i="5"/>
  <c r="BQ186" i="5" s="1"/>
  <c r="BN186" i="5"/>
  <c r="BH186" i="5"/>
  <c r="BL186" i="5"/>
  <c r="BT186" i="5" s="1"/>
  <c r="BE186" i="5"/>
  <c r="BI186" i="5"/>
  <c r="BP186" i="5" s="1"/>
  <c r="BM186" i="5"/>
  <c r="BK186" i="5"/>
  <c r="BG186" i="5"/>
  <c r="BH184" i="5"/>
  <c r="BL184" i="5"/>
  <c r="BT184" i="5" s="1"/>
  <c r="BF184" i="5"/>
  <c r="BO184" i="5" s="1"/>
  <c r="BJ184" i="5"/>
  <c r="BQ184" i="5" s="1"/>
  <c r="BN184" i="5"/>
  <c r="BG184" i="5"/>
  <c r="BK184" i="5"/>
  <c r="BE184" i="5"/>
  <c r="BI184" i="5"/>
  <c r="BP184" i="5" s="1"/>
  <c r="BM184" i="5"/>
  <c r="BF182" i="5"/>
  <c r="BO182" i="5" s="1"/>
  <c r="BJ182" i="5"/>
  <c r="BQ182" i="5" s="1"/>
  <c r="BN182" i="5"/>
  <c r="BH182" i="5"/>
  <c r="BL182" i="5"/>
  <c r="BT182" i="5" s="1"/>
  <c r="BE182" i="5"/>
  <c r="BI182" i="5"/>
  <c r="BP182" i="5" s="1"/>
  <c r="BM182" i="5"/>
  <c r="BK182" i="5"/>
  <c r="BG182" i="5"/>
  <c r="BH180" i="5"/>
  <c r="BL180" i="5"/>
  <c r="BT180" i="5" s="1"/>
  <c r="BF180" i="5"/>
  <c r="BO180" i="5" s="1"/>
  <c r="BJ180" i="5"/>
  <c r="BQ180" i="5" s="1"/>
  <c r="BN180" i="5"/>
  <c r="BG180" i="5"/>
  <c r="BK180" i="5"/>
  <c r="BI180" i="5"/>
  <c r="BP180" i="5" s="1"/>
  <c r="BM180" i="5"/>
  <c r="BE180" i="5"/>
  <c r="BF178" i="5"/>
  <c r="BO178" i="5" s="1"/>
  <c r="BJ178" i="5"/>
  <c r="BQ178" i="5" s="1"/>
  <c r="BN178" i="5"/>
  <c r="BH178" i="5"/>
  <c r="BL178" i="5"/>
  <c r="BT178" i="5" s="1"/>
  <c r="BE178" i="5"/>
  <c r="BI178" i="5"/>
  <c r="BP178" i="5" s="1"/>
  <c r="BM178" i="5"/>
  <c r="BG178" i="5"/>
  <c r="BK178" i="5"/>
  <c r="AY175" i="5"/>
  <c r="BE175" i="5"/>
  <c r="BI175" i="5"/>
  <c r="BP175" i="5" s="1"/>
  <c r="BM175" i="5"/>
  <c r="BG175" i="5"/>
  <c r="BK175" i="5"/>
  <c r="BH175" i="5"/>
  <c r="BL175" i="5"/>
  <c r="BT175" i="5" s="1"/>
  <c r="BF175" i="5"/>
  <c r="BO175" i="5" s="1"/>
  <c r="BJ175" i="5"/>
  <c r="BQ175" i="5" s="1"/>
  <c r="BN175" i="5"/>
  <c r="AY172" i="5"/>
  <c r="BH172" i="5"/>
  <c r="BL172" i="5"/>
  <c r="BT172" i="5" s="1"/>
  <c r="BF172" i="5"/>
  <c r="BO172" i="5" s="1"/>
  <c r="BJ172" i="5"/>
  <c r="BQ172" i="5" s="1"/>
  <c r="BN172" i="5"/>
  <c r="BG172" i="5"/>
  <c r="BK172" i="5"/>
  <c r="BE172" i="5"/>
  <c r="BI172" i="5"/>
  <c r="BP172" i="5" s="1"/>
  <c r="BM172" i="5"/>
  <c r="BH169" i="5"/>
  <c r="BL169" i="5"/>
  <c r="BT169" i="5" s="1"/>
  <c r="BE169" i="5"/>
  <c r="BI169" i="5"/>
  <c r="BP169" i="5" s="1"/>
  <c r="BM169" i="5"/>
  <c r="BF169" i="5"/>
  <c r="BO169" i="5" s="1"/>
  <c r="BN169" i="5"/>
  <c r="BJ169" i="5"/>
  <c r="BQ169" i="5" s="1"/>
  <c r="BK169" i="5"/>
  <c r="BG169" i="5"/>
  <c r="AY162" i="5"/>
  <c r="BG162" i="5"/>
  <c r="BK162" i="5"/>
  <c r="BH162" i="5"/>
  <c r="BL162" i="5"/>
  <c r="BT162" i="5" s="1"/>
  <c r="BI162" i="5"/>
  <c r="BP162" i="5" s="1"/>
  <c r="BE162" i="5"/>
  <c r="BM162" i="5"/>
  <c r="BF162" i="5"/>
  <c r="BO162" i="5" s="1"/>
  <c r="BN162" i="5"/>
  <c r="BJ162" i="5"/>
  <c r="BQ162" i="5" s="1"/>
  <c r="AY159" i="5"/>
  <c r="BF159" i="5"/>
  <c r="BO159" i="5" s="1"/>
  <c r="BJ159" i="5"/>
  <c r="BQ159" i="5" s="1"/>
  <c r="BN159" i="5"/>
  <c r="BG159" i="5"/>
  <c r="BK159" i="5"/>
  <c r="BH159" i="5"/>
  <c r="BL159" i="5"/>
  <c r="BT159" i="5" s="1"/>
  <c r="BE159" i="5"/>
  <c r="BM159" i="5"/>
  <c r="BI159" i="5"/>
  <c r="BP159" i="5" s="1"/>
  <c r="AY156" i="5"/>
  <c r="BE156" i="5"/>
  <c r="BI156" i="5"/>
  <c r="BP156" i="5" s="1"/>
  <c r="BM156" i="5"/>
  <c r="BF156" i="5"/>
  <c r="BO156" i="5" s="1"/>
  <c r="BJ156" i="5"/>
  <c r="BQ156" i="5" s="1"/>
  <c r="BN156" i="5"/>
  <c r="BG156" i="5"/>
  <c r="BK156" i="5"/>
  <c r="BL156" i="5"/>
  <c r="BT156" i="5" s="1"/>
  <c r="BH156" i="5"/>
  <c r="BH153" i="5"/>
  <c r="BL153" i="5"/>
  <c r="BT153" i="5" s="1"/>
  <c r="BE153" i="5"/>
  <c r="BI153" i="5"/>
  <c r="BP153" i="5" s="1"/>
  <c r="BM153" i="5"/>
  <c r="BF153" i="5"/>
  <c r="BO153" i="5" s="1"/>
  <c r="BN153" i="5"/>
  <c r="BJ153" i="5"/>
  <c r="BQ153" i="5" s="1"/>
  <c r="BK153" i="5"/>
  <c r="BG153" i="5"/>
  <c r="AY146" i="5"/>
  <c r="BG146" i="5"/>
  <c r="BK146" i="5"/>
  <c r="BH146" i="5"/>
  <c r="BL146" i="5"/>
  <c r="BT146" i="5" s="1"/>
  <c r="BI146" i="5"/>
  <c r="BP146" i="5" s="1"/>
  <c r="BE146" i="5"/>
  <c r="BM146" i="5"/>
  <c r="BF146" i="5"/>
  <c r="BO146" i="5" s="1"/>
  <c r="BN146" i="5"/>
  <c r="BJ146" i="5"/>
  <c r="BQ146" i="5" s="1"/>
  <c r="AY143" i="5"/>
  <c r="BF143" i="5"/>
  <c r="BO143" i="5" s="1"/>
  <c r="BJ143" i="5"/>
  <c r="BQ143" i="5" s="1"/>
  <c r="BN143" i="5"/>
  <c r="BG143" i="5"/>
  <c r="BK143" i="5"/>
  <c r="BH143" i="5"/>
  <c r="BL143" i="5"/>
  <c r="BT143" i="5" s="1"/>
  <c r="BE143" i="5"/>
  <c r="BM143" i="5"/>
  <c r="BI143" i="5"/>
  <c r="BP143" i="5" s="1"/>
  <c r="AY140" i="5"/>
  <c r="BG140" i="5"/>
  <c r="BK140" i="5"/>
  <c r="BH140" i="5"/>
  <c r="BL140" i="5"/>
  <c r="BT140" i="5" s="1"/>
  <c r="BJ140" i="5"/>
  <c r="BQ140" i="5" s="1"/>
  <c r="BE140" i="5"/>
  <c r="BM140" i="5"/>
  <c r="BN140" i="5"/>
  <c r="BF140" i="5"/>
  <c r="BO140" i="5" s="1"/>
  <c r="BI140" i="5"/>
  <c r="BP140" i="5" s="1"/>
  <c r="BF137" i="5"/>
  <c r="BO137" i="5" s="1"/>
  <c r="BJ137" i="5"/>
  <c r="BQ137" i="5" s="1"/>
  <c r="BN137" i="5"/>
  <c r="BG137" i="5"/>
  <c r="BK137" i="5"/>
  <c r="BI137" i="5"/>
  <c r="BP137" i="5" s="1"/>
  <c r="BL137" i="5"/>
  <c r="BT137" i="5" s="1"/>
  <c r="BM137" i="5"/>
  <c r="BE137" i="5"/>
  <c r="BH137" i="5"/>
  <c r="AY130" i="5"/>
  <c r="BE130" i="5"/>
  <c r="BI130" i="5"/>
  <c r="BP130" i="5" s="1"/>
  <c r="BM130" i="5"/>
  <c r="BF130" i="5"/>
  <c r="BO130" i="5" s="1"/>
  <c r="BJ130" i="5"/>
  <c r="BQ130" i="5" s="1"/>
  <c r="BN130" i="5"/>
  <c r="BG130" i="5"/>
  <c r="BK130" i="5"/>
  <c r="BH130" i="5"/>
  <c r="BL130" i="5"/>
  <c r="BT130" i="5" s="1"/>
  <c r="AY127" i="5"/>
  <c r="BH127" i="5"/>
  <c r="BL127" i="5"/>
  <c r="BT127" i="5" s="1"/>
  <c r="BE127" i="5"/>
  <c r="BI127" i="5"/>
  <c r="BP127" i="5" s="1"/>
  <c r="BM127" i="5"/>
  <c r="BF127" i="5"/>
  <c r="BO127" i="5" s="1"/>
  <c r="BJ127" i="5"/>
  <c r="BQ127" i="5" s="1"/>
  <c r="BN127" i="5"/>
  <c r="BG127" i="5"/>
  <c r="BK127" i="5"/>
  <c r="AY124" i="5"/>
  <c r="BG124" i="5"/>
  <c r="BK124" i="5"/>
  <c r="BH124" i="5"/>
  <c r="BL124" i="5"/>
  <c r="BT124" i="5" s="1"/>
  <c r="BE124" i="5"/>
  <c r="BI124" i="5"/>
  <c r="BP124" i="5" s="1"/>
  <c r="BM124" i="5"/>
  <c r="BF124" i="5"/>
  <c r="BO124" i="5" s="1"/>
  <c r="BJ124" i="5"/>
  <c r="BQ124" i="5" s="1"/>
  <c r="BN124" i="5"/>
  <c r="BF121" i="5"/>
  <c r="BO121" i="5" s="1"/>
  <c r="BJ121" i="5"/>
  <c r="BQ121" i="5" s="1"/>
  <c r="BN121" i="5"/>
  <c r="BG121" i="5"/>
  <c r="BK121" i="5"/>
  <c r="BH121" i="5"/>
  <c r="BL121" i="5"/>
  <c r="BT121" i="5" s="1"/>
  <c r="BE121" i="5"/>
  <c r="BI121" i="5"/>
  <c r="BP121" i="5" s="1"/>
  <c r="BM121" i="5"/>
  <c r="AY114" i="5"/>
  <c r="BE114" i="5"/>
  <c r="BI114" i="5"/>
  <c r="BP114" i="5" s="1"/>
  <c r="BM114" i="5"/>
  <c r="BF114" i="5"/>
  <c r="BO114" i="5" s="1"/>
  <c r="BJ114" i="5"/>
  <c r="BQ114" i="5" s="1"/>
  <c r="BN114" i="5"/>
  <c r="BG114" i="5"/>
  <c r="BK114" i="5"/>
  <c r="BH114" i="5"/>
  <c r="BL114" i="5"/>
  <c r="BT114" i="5" s="1"/>
  <c r="AY111" i="5"/>
  <c r="BH111" i="5"/>
  <c r="BL111" i="5"/>
  <c r="BT111" i="5" s="1"/>
  <c r="BE111" i="5"/>
  <c r="BI111" i="5"/>
  <c r="BP111" i="5" s="1"/>
  <c r="BM111" i="5"/>
  <c r="BF111" i="5"/>
  <c r="BO111" i="5" s="1"/>
  <c r="BJ111" i="5"/>
  <c r="BQ111" i="5" s="1"/>
  <c r="BN111" i="5"/>
  <c r="BG111" i="5"/>
  <c r="BK111" i="5"/>
  <c r="AY108" i="5"/>
  <c r="BG108" i="5"/>
  <c r="BK108" i="5"/>
  <c r="BH108" i="5"/>
  <c r="BL108" i="5"/>
  <c r="BT108" i="5" s="1"/>
  <c r="BE108" i="5"/>
  <c r="BI108" i="5"/>
  <c r="BP108" i="5" s="1"/>
  <c r="BM108" i="5"/>
  <c r="BF108" i="5"/>
  <c r="BO108" i="5" s="1"/>
  <c r="BJ108" i="5"/>
  <c r="BQ108" i="5" s="1"/>
  <c r="BN108" i="5"/>
  <c r="BF105" i="5"/>
  <c r="BO105" i="5" s="1"/>
  <c r="BJ105" i="5"/>
  <c r="BQ105" i="5" s="1"/>
  <c r="BN105" i="5"/>
  <c r="BG105" i="5"/>
  <c r="BK105" i="5"/>
  <c r="BH105" i="5"/>
  <c r="BL105" i="5"/>
  <c r="BT105" i="5" s="1"/>
  <c r="BE105" i="5"/>
  <c r="BI105" i="5"/>
  <c r="BP105" i="5" s="1"/>
  <c r="BM105" i="5"/>
  <c r="AY98" i="5"/>
  <c r="BE98" i="5"/>
  <c r="BI98" i="5"/>
  <c r="BP98" i="5" s="1"/>
  <c r="BM98" i="5"/>
  <c r="BF98" i="5"/>
  <c r="BO98" i="5" s="1"/>
  <c r="BJ98" i="5"/>
  <c r="BQ98" i="5" s="1"/>
  <c r="BN98" i="5"/>
  <c r="BG98" i="5"/>
  <c r="BK98" i="5"/>
  <c r="BH98" i="5"/>
  <c r="BL98" i="5"/>
  <c r="BT98" i="5" s="1"/>
  <c r="AY95" i="5"/>
  <c r="BH95" i="5"/>
  <c r="BL95" i="5"/>
  <c r="BT95" i="5" s="1"/>
  <c r="BE95" i="5"/>
  <c r="BI95" i="5"/>
  <c r="BP95" i="5" s="1"/>
  <c r="BM95" i="5"/>
  <c r="BF95" i="5"/>
  <c r="BO95" i="5" s="1"/>
  <c r="BJ95" i="5"/>
  <c r="BQ95" i="5" s="1"/>
  <c r="BN95" i="5"/>
  <c r="BG95" i="5"/>
  <c r="BK95" i="5"/>
  <c r="AY92" i="5"/>
  <c r="BG92" i="5"/>
  <c r="BK92" i="5"/>
  <c r="BH92" i="5"/>
  <c r="BL92" i="5"/>
  <c r="BT92" i="5" s="1"/>
  <c r="BE92" i="5"/>
  <c r="BI92" i="5"/>
  <c r="BP92" i="5" s="1"/>
  <c r="BM92" i="5"/>
  <c r="BF92" i="5"/>
  <c r="BO92" i="5" s="1"/>
  <c r="BJ92" i="5"/>
  <c r="BQ92" i="5" s="1"/>
  <c r="BN92" i="5"/>
  <c r="BF89" i="5"/>
  <c r="BO89" i="5" s="1"/>
  <c r="BJ89" i="5"/>
  <c r="BQ89" i="5" s="1"/>
  <c r="BN89" i="5"/>
  <c r="BG89" i="5"/>
  <c r="BK89" i="5"/>
  <c r="BH89" i="5"/>
  <c r="BL89" i="5"/>
  <c r="BT89" i="5" s="1"/>
  <c r="BE89" i="5"/>
  <c r="BI89" i="5"/>
  <c r="BP89" i="5" s="1"/>
  <c r="BM89" i="5"/>
  <c r="AY82" i="5"/>
  <c r="BE82" i="5"/>
  <c r="BI82" i="5"/>
  <c r="BP82" i="5" s="1"/>
  <c r="BM82" i="5"/>
  <c r="BJ82" i="5"/>
  <c r="BQ82" i="5" s="1"/>
  <c r="BF82" i="5"/>
  <c r="BO82" i="5" s="1"/>
  <c r="BK82" i="5"/>
  <c r="BG82" i="5"/>
  <c r="BL82" i="5"/>
  <c r="BT82" i="5" s="1"/>
  <c r="BH82" i="5"/>
  <c r="BN82" i="5"/>
  <c r="AY79" i="5"/>
  <c r="BH79" i="5"/>
  <c r="BL79" i="5"/>
  <c r="BT79" i="5" s="1"/>
  <c r="BI79" i="5"/>
  <c r="BP79" i="5" s="1"/>
  <c r="BN79" i="5"/>
  <c r="BE79" i="5"/>
  <c r="BJ79" i="5"/>
  <c r="BQ79" i="5" s="1"/>
  <c r="BF79" i="5"/>
  <c r="BO79" i="5" s="1"/>
  <c r="BK79" i="5"/>
  <c r="BG79" i="5"/>
  <c r="BM79" i="5"/>
  <c r="AY76" i="5"/>
  <c r="BG76" i="5"/>
  <c r="BK76" i="5"/>
  <c r="BH76" i="5"/>
  <c r="BM76" i="5"/>
  <c r="BI76" i="5"/>
  <c r="BP76" i="5" s="1"/>
  <c r="BN76" i="5"/>
  <c r="BE76" i="5"/>
  <c r="BJ76" i="5"/>
  <c r="BQ76" i="5" s="1"/>
  <c r="BF76" i="5"/>
  <c r="BO76" i="5" s="1"/>
  <c r="BL76" i="5"/>
  <c r="BT76" i="5" s="1"/>
  <c r="BF73" i="5"/>
  <c r="BO73" i="5" s="1"/>
  <c r="BJ73" i="5"/>
  <c r="BQ73" i="5" s="1"/>
  <c r="BN73" i="5"/>
  <c r="BG73" i="5"/>
  <c r="BL73" i="5"/>
  <c r="BT73" i="5" s="1"/>
  <c r="BH73" i="5"/>
  <c r="BM73" i="5"/>
  <c r="BI73" i="5"/>
  <c r="BP73" i="5" s="1"/>
  <c r="BE73" i="5"/>
  <c r="BK73" i="5"/>
  <c r="AY66" i="5"/>
  <c r="BE66" i="5"/>
  <c r="BI66" i="5"/>
  <c r="BP66" i="5" s="1"/>
  <c r="BM66" i="5"/>
  <c r="BJ66" i="5"/>
  <c r="BQ66" i="5" s="1"/>
  <c r="BF66" i="5"/>
  <c r="BO66" i="5" s="1"/>
  <c r="BK66" i="5"/>
  <c r="BH66" i="5"/>
  <c r="BG66" i="5"/>
  <c r="BL66" i="5"/>
  <c r="BT66" i="5" s="1"/>
  <c r="BN66" i="5"/>
  <c r="AY63" i="5"/>
  <c r="BH63" i="5"/>
  <c r="BL63" i="5"/>
  <c r="BT63" i="5" s="1"/>
  <c r="BI63" i="5"/>
  <c r="BP63" i="5" s="1"/>
  <c r="BN63" i="5"/>
  <c r="BE63" i="5"/>
  <c r="BJ63" i="5"/>
  <c r="BQ63" i="5" s="1"/>
  <c r="BF63" i="5"/>
  <c r="BO63" i="5" s="1"/>
  <c r="BK63" i="5"/>
  <c r="BG63" i="5"/>
  <c r="BM63" i="5"/>
  <c r="AY60" i="5"/>
  <c r="BG60" i="5"/>
  <c r="BK60" i="5"/>
  <c r="BH60" i="5"/>
  <c r="BM60" i="5"/>
  <c r="BI60" i="5"/>
  <c r="BP60" i="5" s="1"/>
  <c r="BN60" i="5"/>
  <c r="BE60" i="5"/>
  <c r="BJ60" i="5"/>
  <c r="BQ60" i="5" s="1"/>
  <c r="BF60" i="5"/>
  <c r="BO60" i="5" s="1"/>
  <c r="BL60" i="5"/>
  <c r="BT60" i="5" s="1"/>
  <c r="BF57" i="5"/>
  <c r="BO57" i="5" s="1"/>
  <c r="BJ57" i="5"/>
  <c r="BQ57" i="5" s="1"/>
  <c r="BN57" i="5"/>
  <c r="BG57" i="5"/>
  <c r="BL57" i="5"/>
  <c r="BT57" i="5" s="1"/>
  <c r="BH57" i="5"/>
  <c r="BM57" i="5"/>
  <c r="BI57" i="5"/>
  <c r="BP57" i="5" s="1"/>
  <c r="BE57" i="5"/>
  <c r="BK57" i="5"/>
  <c r="AY50" i="5"/>
  <c r="BE50" i="5"/>
  <c r="BI50" i="5"/>
  <c r="BP50" i="5" s="1"/>
  <c r="BM50" i="5"/>
  <c r="BF50" i="5"/>
  <c r="BO50" i="5" s="1"/>
  <c r="BK50" i="5"/>
  <c r="BG50" i="5"/>
  <c r="BL50" i="5"/>
  <c r="BT50" i="5" s="1"/>
  <c r="BH50" i="5"/>
  <c r="BJ50" i="5"/>
  <c r="BQ50" i="5" s="1"/>
  <c r="BN50" i="5"/>
  <c r="AY47" i="5"/>
  <c r="BF47" i="5"/>
  <c r="BO47" i="5" s="1"/>
  <c r="BJ47" i="5"/>
  <c r="BQ47" i="5" s="1"/>
  <c r="BN47" i="5"/>
  <c r="BE47" i="5"/>
  <c r="BK47" i="5"/>
  <c r="BH47" i="5"/>
  <c r="BI47" i="5"/>
  <c r="BP47" i="5" s="1"/>
  <c r="BG47" i="5"/>
  <c r="BL47" i="5"/>
  <c r="BT47" i="5" s="1"/>
  <c r="BM47" i="5"/>
  <c r="AY44" i="5"/>
  <c r="BE44" i="5"/>
  <c r="BI44" i="5"/>
  <c r="BP44" i="5" s="1"/>
  <c r="BM44" i="5"/>
  <c r="BJ44" i="5"/>
  <c r="BQ44" i="5" s="1"/>
  <c r="BG44" i="5"/>
  <c r="BN44" i="5"/>
  <c r="BH44" i="5"/>
  <c r="BK44" i="5"/>
  <c r="BL44" i="5"/>
  <c r="BT44" i="5" s="1"/>
  <c r="BF44" i="5"/>
  <c r="BO44" i="5" s="1"/>
  <c r="BH41" i="5"/>
  <c r="BL41" i="5"/>
  <c r="BI41" i="5"/>
  <c r="BP41" i="5" s="1"/>
  <c r="BN41" i="5"/>
  <c r="BF41" i="5"/>
  <c r="BO41" i="5" s="1"/>
  <c r="BM41" i="5"/>
  <c r="BG41" i="5"/>
  <c r="BE41" i="5"/>
  <c r="BK41" i="5"/>
  <c r="BJ41" i="5"/>
  <c r="BQ41" i="5" s="1"/>
  <c r="AY34" i="5"/>
  <c r="BG34" i="5"/>
  <c r="BK34" i="5"/>
  <c r="BF34" i="5"/>
  <c r="BO34" i="5" s="1"/>
  <c r="BL34" i="5"/>
  <c r="BT34" i="5" s="1"/>
  <c r="BJ34" i="5"/>
  <c r="BQ34" i="5" s="1"/>
  <c r="BE34" i="5"/>
  <c r="BM34" i="5"/>
  <c r="BI34" i="5"/>
  <c r="BP34" i="5" s="1"/>
  <c r="BH34" i="5"/>
  <c r="BN34" i="5"/>
  <c r="AY31" i="5"/>
  <c r="BF31" i="5"/>
  <c r="BO31" i="5" s="1"/>
  <c r="BJ31" i="5"/>
  <c r="BQ31" i="5" s="1"/>
  <c r="BN31" i="5"/>
  <c r="BE31" i="5"/>
  <c r="BK31" i="5"/>
  <c r="BI31" i="5"/>
  <c r="BP31" i="5" s="1"/>
  <c r="BL31" i="5"/>
  <c r="BT31" i="5" s="1"/>
  <c r="BH31" i="5"/>
  <c r="BG31" i="5"/>
  <c r="BM31" i="5"/>
  <c r="AY28" i="5"/>
  <c r="BE28" i="5"/>
  <c r="BI28" i="5"/>
  <c r="BP28" i="5" s="1"/>
  <c r="BM28" i="5"/>
  <c r="BJ28" i="5"/>
  <c r="BQ28" i="5" s="1"/>
  <c r="BH28" i="5"/>
  <c r="BK28" i="5"/>
  <c r="BG28" i="5"/>
  <c r="BN28" i="5"/>
  <c r="BL28" i="5"/>
  <c r="BT28" i="5" s="1"/>
  <c r="BF28" i="5"/>
  <c r="BO28" i="5" s="1"/>
  <c r="BH23" i="5"/>
  <c r="BE23" i="5"/>
  <c r="BJ23" i="5"/>
  <c r="BQ23" i="5" s="1"/>
  <c r="BN23" i="5"/>
  <c r="BG23" i="5"/>
  <c r="BM23" i="5"/>
  <c r="BF23" i="5"/>
  <c r="BO23" i="5" s="1"/>
  <c r="BI23" i="5"/>
  <c r="BP23" i="5" s="1"/>
  <c r="BL23" i="5"/>
  <c r="BT23" i="5" s="1"/>
  <c r="BK23" i="5"/>
  <c r="AY20" i="5"/>
  <c r="BG20" i="5"/>
  <c r="BK20" i="5"/>
  <c r="BH20" i="5"/>
  <c r="BL20" i="5"/>
  <c r="BT20" i="5" s="1"/>
  <c r="BJ20" i="5"/>
  <c r="BQ20" i="5" s="1"/>
  <c r="BF20" i="5"/>
  <c r="BO20" i="5" s="1"/>
  <c r="BM20" i="5"/>
  <c r="BN20" i="5"/>
  <c r="BI20" i="5"/>
  <c r="BE20" i="5"/>
  <c r="AY17" i="5"/>
  <c r="BF17" i="5"/>
  <c r="BO17" i="5" s="1"/>
  <c r="BJ17" i="5"/>
  <c r="BQ17" i="5" s="1"/>
  <c r="BN17" i="5"/>
  <c r="BG17" i="5"/>
  <c r="BK17" i="5"/>
  <c r="BI17" i="5"/>
  <c r="BP17" i="5" s="1"/>
  <c r="BE17" i="5"/>
  <c r="BH17" i="5"/>
  <c r="BM17" i="5"/>
  <c r="BL17" i="5"/>
  <c r="AY13" i="5"/>
  <c r="BF13" i="5"/>
  <c r="BO13" i="5" s="1"/>
  <c r="BJ13" i="5"/>
  <c r="BQ13" i="5" s="1"/>
  <c r="BN13" i="5"/>
  <c r="BG13" i="5"/>
  <c r="BK13" i="5"/>
  <c r="BE13" i="5"/>
  <c r="BM13" i="5"/>
  <c r="BH13" i="5"/>
  <c r="BL13" i="5"/>
  <c r="BI13" i="5"/>
  <c r="AY504" i="5"/>
  <c r="BH504" i="5"/>
  <c r="BL504" i="5"/>
  <c r="BT504" i="5" s="1"/>
  <c r="BE504" i="5"/>
  <c r="BI504" i="5"/>
  <c r="BP504" i="5" s="1"/>
  <c r="BM504" i="5"/>
  <c r="BF504" i="5"/>
  <c r="BO504" i="5" s="1"/>
  <c r="BJ504" i="5"/>
  <c r="BQ504" i="5" s="1"/>
  <c r="BN504" i="5"/>
  <c r="BG504" i="5"/>
  <c r="BK504" i="5"/>
  <c r="AY501" i="5"/>
  <c r="BG501" i="5"/>
  <c r="BK501" i="5"/>
  <c r="BH501" i="5"/>
  <c r="BL501" i="5"/>
  <c r="BT501" i="5" s="1"/>
  <c r="BE501" i="5"/>
  <c r="BI501" i="5"/>
  <c r="BP501" i="5" s="1"/>
  <c r="BM501" i="5"/>
  <c r="BF501" i="5"/>
  <c r="BO501" i="5" s="1"/>
  <c r="BJ501" i="5"/>
  <c r="BQ501" i="5" s="1"/>
  <c r="BN501" i="5"/>
  <c r="BF498" i="5"/>
  <c r="BO498" i="5" s="1"/>
  <c r="BJ498" i="5"/>
  <c r="BQ498" i="5" s="1"/>
  <c r="BN498" i="5"/>
  <c r="BG498" i="5"/>
  <c r="BK498" i="5"/>
  <c r="BH498" i="5"/>
  <c r="BL498" i="5"/>
  <c r="BT498" i="5" s="1"/>
  <c r="BE498" i="5"/>
  <c r="BI498" i="5"/>
  <c r="BP498" i="5" s="1"/>
  <c r="BM498" i="5"/>
  <c r="AY491" i="5"/>
  <c r="BE491" i="5"/>
  <c r="BI491" i="5"/>
  <c r="BP491" i="5" s="1"/>
  <c r="BM491" i="5"/>
  <c r="BF491" i="5"/>
  <c r="BO491" i="5" s="1"/>
  <c r="BJ491" i="5"/>
  <c r="BQ491" i="5" s="1"/>
  <c r="BN491" i="5"/>
  <c r="BG491" i="5"/>
  <c r="BK491" i="5"/>
  <c r="BH491" i="5"/>
  <c r="BL491" i="5"/>
  <c r="BT491" i="5" s="1"/>
  <c r="AY488" i="5"/>
  <c r="BH488" i="5"/>
  <c r="BL488" i="5"/>
  <c r="BT488" i="5" s="1"/>
  <c r="BE488" i="5"/>
  <c r="BI488" i="5"/>
  <c r="BP488" i="5" s="1"/>
  <c r="BM488" i="5"/>
  <c r="BK488" i="5"/>
  <c r="BF488" i="5"/>
  <c r="BO488" i="5" s="1"/>
  <c r="BN488" i="5"/>
  <c r="BG488" i="5"/>
  <c r="BJ488" i="5"/>
  <c r="BQ488" i="5" s="1"/>
  <c r="AY485" i="5"/>
  <c r="BG485" i="5"/>
  <c r="BK485" i="5"/>
  <c r="BH485" i="5"/>
  <c r="BL485" i="5"/>
  <c r="BT485" i="5" s="1"/>
  <c r="BJ485" i="5"/>
  <c r="BQ485" i="5" s="1"/>
  <c r="BE485" i="5"/>
  <c r="BM485" i="5"/>
  <c r="BF485" i="5"/>
  <c r="BO485" i="5" s="1"/>
  <c r="BN485" i="5"/>
  <c r="BI485" i="5"/>
  <c r="BP485" i="5" s="1"/>
  <c r="BF482" i="5"/>
  <c r="BO482" i="5" s="1"/>
  <c r="BJ482" i="5"/>
  <c r="BQ482" i="5" s="1"/>
  <c r="BN482" i="5"/>
  <c r="BG482" i="5"/>
  <c r="BK482" i="5"/>
  <c r="BI482" i="5"/>
  <c r="BP482" i="5" s="1"/>
  <c r="BL482" i="5"/>
  <c r="BT482" i="5" s="1"/>
  <c r="BE482" i="5"/>
  <c r="BM482" i="5"/>
  <c r="BH482" i="5"/>
  <c r="AY475" i="5"/>
  <c r="BE475" i="5"/>
  <c r="BI475" i="5"/>
  <c r="BP475" i="5" s="1"/>
  <c r="BM475" i="5"/>
  <c r="BF475" i="5"/>
  <c r="BO475" i="5" s="1"/>
  <c r="BJ475" i="5"/>
  <c r="BQ475" i="5" s="1"/>
  <c r="BN475" i="5"/>
  <c r="BL475" i="5"/>
  <c r="BT475" i="5" s="1"/>
  <c r="BG475" i="5"/>
  <c r="BH475" i="5"/>
  <c r="BK475" i="5"/>
  <c r="AY472" i="5"/>
  <c r="BH472" i="5"/>
  <c r="BL472" i="5"/>
  <c r="BT472" i="5" s="1"/>
  <c r="BE472" i="5"/>
  <c r="BI472" i="5"/>
  <c r="BP472" i="5" s="1"/>
  <c r="BM472" i="5"/>
  <c r="BK472" i="5"/>
  <c r="BF472" i="5"/>
  <c r="BO472" i="5" s="1"/>
  <c r="BN472" i="5"/>
  <c r="BG472" i="5"/>
  <c r="BJ472" i="5"/>
  <c r="BQ472" i="5" s="1"/>
  <c r="AY469" i="5"/>
  <c r="BG469" i="5"/>
  <c r="BK469" i="5"/>
  <c r="BH469" i="5"/>
  <c r="BL469" i="5"/>
  <c r="BT469" i="5" s="1"/>
  <c r="BJ469" i="5"/>
  <c r="BQ469" i="5" s="1"/>
  <c r="BE469" i="5"/>
  <c r="BM469" i="5"/>
  <c r="BF469" i="5"/>
  <c r="BO469" i="5" s="1"/>
  <c r="BN469" i="5"/>
  <c r="BI469" i="5"/>
  <c r="BP469" i="5" s="1"/>
  <c r="BF466" i="5"/>
  <c r="BO466" i="5" s="1"/>
  <c r="BJ466" i="5"/>
  <c r="BQ466" i="5" s="1"/>
  <c r="BN466" i="5"/>
  <c r="BG466" i="5"/>
  <c r="BK466" i="5"/>
  <c r="BH466" i="5"/>
  <c r="BL466" i="5"/>
  <c r="BT466" i="5" s="1"/>
  <c r="BE466" i="5"/>
  <c r="BI466" i="5"/>
  <c r="BP466" i="5" s="1"/>
  <c r="BM466" i="5"/>
  <c r="AY459" i="5"/>
  <c r="BE459" i="5"/>
  <c r="BI459" i="5"/>
  <c r="BP459" i="5" s="1"/>
  <c r="BM459" i="5"/>
  <c r="BF459" i="5"/>
  <c r="BO459" i="5" s="1"/>
  <c r="BJ459" i="5"/>
  <c r="BQ459" i="5" s="1"/>
  <c r="BN459" i="5"/>
  <c r="BG459" i="5"/>
  <c r="BK459" i="5"/>
  <c r="BH459" i="5"/>
  <c r="BL459" i="5"/>
  <c r="BT459" i="5" s="1"/>
  <c r="AY456" i="5"/>
  <c r="BH456" i="5"/>
  <c r="BL456" i="5"/>
  <c r="BT456" i="5" s="1"/>
  <c r="BE456" i="5"/>
  <c r="BI456" i="5"/>
  <c r="BP456" i="5" s="1"/>
  <c r="BM456" i="5"/>
  <c r="BF456" i="5"/>
  <c r="BO456" i="5" s="1"/>
  <c r="BJ456" i="5"/>
  <c r="BQ456" i="5" s="1"/>
  <c r="BN456" i="5"/>
  <c r="BG456" i="5"/>
  <c r="BK456" i="5"/>
  <c r="AY453" i="5"/>
  <c r="BG453" i="5"/>
  <c r="BK453" i="5"/>
  <c r="BH453" i="5"/>
  <c r="BL453" i="5"/>
  <c r="BT453" i="5" s="1"/>
  <c r="BE453" i="5"/>
  <c r="BI453" i="5"/>
  <c r="BP453" i="5" s="1"/>
  <c r="BM453" i="5"/>
  <c r="BF453" i="5"/>
  <c r="BO453" i="5" s="1"/>
  <c r="BJ453" i="5"/>
  <c r="BQ453" i="5" s="1"/>
  <c r="BN453" i="5"/>
  <c r="BF450" i="5"/>
  <c r="BO450" i="5" s="1"/>
  <c r="BJ450" i="5"/>
  <c r="BQ450" i="5" s="1"/>
  <c r="BN450" i="5"/>
  <c r="BG450" i="5"/>
  <c r="BK450" i="5"/>
  <c r="BH450" i="5"/>
  <c r="BL450" i="5"/>
  <c r="BT450" i="5" s="1"/>
  <c r="BE450" i="5"/>
  <c r="BI450" i="5"/>
  <c r="BP450" i="5" s="1"/>
  <c r="BM450" i="5"/>
  <c r="AY443" i="5"/>
  <c r="BE443" i="5"/>
  <c r="BI443" i="5"/>
  <c r="BP443" i="5" s="1"/>
  <c r="BM443" i="5"/>
  <c r="BF443" i="5"/>
  <c r="BO443" i="5" s="1"/>
  <c r="BJ443" i="5"/>
  <c r="BQ443" i="5" s="1"/>
  <c r="BN443" i="5"/>
  <c r="BG443" i="5"/>
  <c r="BK443" i="5"/>
  <c r="BH443" i="5"/>
  <c r="BL443" i="5"/>
  <c r="BT443" i="5" s="1"/>
  <c r="AY440" i="5"/>
  <c r="BH440" i="5"/>
  <c r="BL440" i="5"/>
  <c r="BT440" i="5" s="1"/>
  <c r="BE440" i="5"/>
  <c r="BI440" i="5"/>
  <c r="BP440" i="5" s="1"/>
  <c r="BM440" i="5"/>
  <c r="BF440" i="5"/>
  <c r="BO440" i="5" s="1"/>
  <c r="BJ440" i="5"/>
  <c r="BQ440" i="5" s="1"/>
  <c r="BN440" i="5"/>
  <c r="BG440" i="5"/>
  <c r="BK440" i="5"/>
  <c r="AY437" i="5"/>
  <c r="BG437" i="5"/>
  <c r="BK437" i="5"/>
  <c r="BH437" i="5"/>
  <c r="BL437" i="5"/>
  <c r="BT437" i="5" s="1"/>
  <c r="BE437" i="5"/>
  <c r="BI437" i="5"/>
  <c r="BP437" i="5" s="1"/>
  <c r="BM437" i="5"/>
  <c r="BF437" i="5"/>
  <c r="BO437" i="5" s="1"/>
  <c r="BJ437" i="5"/>
  <c r="BQ437" i="5" s="1"/>
  <c r="BN437" i="5"/>
  <c r="BF434" i="5"/>
  <c r="BO434" i="5" s="1"/>
  <c r="BJ434" i="5"/>
  <c r="BQ434" i="5" s="1"/>
  <c r="BN434" i="5"/>
  <c r="BG434" i="5"/>
  <c r="BK434" i="5"/>
  <c r="BH434" i="5"/>
  <c r="BL434" i="5"/>
  <c r="BT434" i="5" s="1"/>
  <c r="BE434" i="5"/>
  <c r="BI434" i="5"/>
  <c r="BP434" i="5" s="1"/>
  <c r="BM434" i="5"/>
  <c r="AY427" i="5"/>
  <c r="BE427" i="5"/>
  <c r="BI427" i="5"/>
  <c r="BP427" i="5" s="1"/>
  <c r="BM427" i="5"/>
  <c r="BF427" i="5"/>
  <c r="BO427" i="5" s="1"/>
  <c r="BJ427" i="5"/>
  <c r="BQ427" i="5" s="1"/>
  <c r="BN427" i="5"/>
  <c r="BG427" i="5"/>
  <c r="BK427" i="5"/>
  <c r="BH427" i="5"/>
  <c r="BL427" i="5"/>
  <c r="BT427" i="5" s="1"/>
  <c r="AY424" i="5"/>
  <c r="BH424" i="5"/>
  <c r="BL424" i="5"/>
  <c r="BT424" i="5" s="1"/>
  <c r="BE424" i="5"/>
  <c r="BI424" i="5"/>
  <c r="BP424" i="5" s="1"/>
  <c r="BM424" i="5"/>
  <c r="BF424" i="5"/>
  <c r="BO424" i="5" s="1"/>
  <c r="BJ424" i="5"/>
  <c r="BQ424" i="5" s="1"/>
  <c r="BN424" i="5"/>
  <c r="BG424" i="5"/>
  <c r="BK424" i="5"/>
  <c r="AY421" i="5"/>
  <c r="BG421" i="5"/>
  <c r="BK421" i="5"/>
  <c r="BH421" i="5"/>
  <c r="BL421" i="5"/>
  <c r="BT421" i="5" s="1"/>
  <c r="BE421" i="5"/>
  <c r="BI421" i="5"/>
  <c r="BP421" i="5" s="1"/>
  <c r="BM421" i="5"/>
  <c r="BF421" i="5"/>
  <c r="BO421" i="5" s="1"/>
  <c r="BJ421" i="5"/>
  <c r="BQ421" i="5" s="1"/>
  <c r="BN421" i="5"/>
  <c r="BF418" i="5"/>
  <c r="BO418" i="5" s="1"/>
  <c r="BJ418" i="5"/>
  <c r="BQ418" i="5" s="1"/>
  <c r="BN418" i="5"/>
  <c r="BG418" i="5"/>
  <c r="BK418" i="5"/>
  <c r="BH418" i="5"/>
  <c r="BL418" i="5"/>
  <c r="BT418" i="5" s="1"/>
  <c r="BE418" i="5"/>
  <c r="BI418" i="5"/>
  <c r="BP418" i="5" s="1"/>
  <c r="BM418" i="5"/>
  <c r="AY411" i="5"/>
  <c r="BE411" i="5"/>
  <c r="BI411" i="5"/>
  <c r="BP411" i="5" s="1"/>
  <c r="BM411" i="5"/>
  <c r="BF411" i="5"/>
  <c r="BO411" i="5" s="1"/>
  <c r="BJ411" i="5"/>
  <c r="BQ411" i="5" s="1"/>
  <c r="BN411" i="5"/>
  <c r="BG411" i="5"/>
  <c r="BK411" i="5"/>
  <c r="BH411" i="5"/>
  <c r="BL411" i="5"/>
  <c r="BT411" i="5" s="1"/>
  <c r="BF406" i="5"/>
  <c r="BO406" i="5" s="1"/>
  <c r="BJ406" i="5"/>
  <c r="BQ406" i="5" s="1"/>
  <c r="BN406" i="5"/>
  <c r="BG406" i="5"/>
  <c r="BK406" i="5"/>
  <c r="BH406" i="5"/>
  <c r="BL406" i="5"/>
  <c r="BT406" i="5" s="1"/>
  <c r="BE406" i="5"/>
  <c r="BI406" i="5"/>
  <c r="BP406" i="5" s="1"/>
  <c r="BM406" i="5"/>
  <c r="AY403" i="5"/>
  <c r="BE403" i="5"/>
  <c r="BI403" i="5"/>
  <c r="BP403" i="5" s="1"/>
  <c r="BM403" i="5"/>
  <c r="BF403" i="5"/>
  <c r="BO403" i="5" s="1"/>
  <c r="BJ403" i="5"/>
  <c r="BQ403" i="5" s="1"/>
  <c r="BN403" i="5"/>
  <c r="BG403" i="5"/>
  <c r="BK403" i="5"/>
  <c r="BH403" i="5"/>
  <c r="BL403" i="5"/>
  <c r="BT403" i="5" s="1"/>
  <c r="AY400" i="5"/>
  <c r="BH400" i="5"/>
  <c r="BL400" i="5"/>
  <c r="BT400" i="5" s="1"/>
  <c r="BE400" i="5"/>
  <c r="BI400" i="5"/>
  <c r="BP400" i="5" s="1"/>
  <c r="BM400" i="5"/>
  <c r="BF400" i="5"/>
  <c r="BO400" i="5" s="1"/>
  <c r="BJ400" i="5"/>
  <c r="BQ400" i="5" s="1"/>
  <c r="BN400" i="5"/>
  <c r="BG400" i="5"/>
  <c r="BK400" i="5"/>
  <c r="AY397" i="5"/>
  <c r="BG397" i="5"/>
  <c r="BK397" i="5"/>
  <c r="BH397" i="5"/>
  <c r="BL397" i="5"/>
  <c r="BT397" i="5" s="1"/>
  <c r="BE397" i="5"/>
  <c r="BI397" i="5"/>
  <c r="BP397" i="5" s="1"/>
  <c r="BM397" i="5"/>
  <c r="BF397" i="5"/>
  <c r="BO397" i="5" s="1"/>
  <c r="BJ397" i="5"/>
  <c r="BQ397" i="5" s="1"/>
  <c r="BN397" i="5"/>
  <c r="BG391" i="5"/>
  <c r="BK391" i="5"/>
  <c r="BH391" i="5"/>
  <c r="BL391" i="5"/>
  <c r="BT391" i="5" s="1"/>
  <c r="BE391" i="5"/>
  <c r="BI391" i="5"/>
  <c r="BP391" i="5" s="1"/>
  <c r="BM391" i="5"/>
  <c r="BN391" i="5"/>
  <c r="BF391" i="5"/>
  <c r="BO391" i="5" s="1"/>
  <c r="BJ391" i="5"/>
  <c r="BQ391" i="5" s="1"/>
  <c r="AY387" i="5"/>
  <c r="BG387" i="5"/>
  <c r="BK387" i="5"/>
  <c r="BH387" i="5"/>
  <c r="BL387" i="5"/>
  <c r="BT387" i="5" s="1"/>
  <c r="BE387" i="5"/>
  <c r="BI387" i="5"/>
  <c r="BP387" i="5" s="1"/>
  <c r="BM387" i="5"/>
  <c r="BF387" i="5"/>
  <c r="BO387" i="5" s="1"/>
  <c r="BJ387" i="5"/>
  <c r="BQ387" i="5" s="1"/>
  <c r="BN387" i="5"/>
  <c r="AY384" i="5"/>
  <c r="BF384" i="5"/>
  <c r="BO384" i="5" s="1"/>
  <c r="BJ384" i="5"/>
  <c r="BQ384" i="5" s="1"/>
  <c r="BN384" i="5"/>
  <c r="BG384" i="5"/>
  <c r="BK384" i="5"/>
  <c r="BH384" i="5"/>
  <c r="BL384" i="5"/>
  <c r="BT384" i="5" s="1"/>
  <c r="BE384" i="5"/>
  <c r="BI384" i="5"/>
  <c r="BP384" i="5" s="1"/>
  <c r="BM384" i="5"/>
  <c r="AY381" i="5"/>
  <c r="BE381" i="5"/>
  <c r="BI381" i="5"/>
  <c r="BP381" i="5" s="1"/>
  <c r="BM381" i="5"/>
  <c r="BF381" i="5"/>
  <c r="BO381" i="5" s="1"/>
  <c r="BJ381" i="5"/>
  <c r="BQ381" i="5" s="1"/>
  <c r="BN381" i="5"/>
  <c r="BG381" i="5"/>
  <c r="BK381" i="5"/>
  <c r="BH381" i="5"/>
  <c r="BL381" i="5"/>
  <c r="BT381" i="5" s="1"/>
  <c r="BG375" i="5"/>
  <c r="BK375" i="5"/>
  <c r="BH375" i="5"/>
  <c r="BL375" i="5"/>
  <c r="BT375" i="5" s="1"/>
  <c r="BE375" i="5"/>
  <c r="BI375" i="5"/>
  <c r="BP375" i="5" s="1"/>
  <c r="BM375" i="5"/>
  <c r="BN375" i="5"/>
  <c r="BF375" i="5"/>
  <c r="BO375" i="5" s="1"/>
  <c r="BJ375" i="5"/>
  <c r="BQ375" i="5" s="1"/>
  <c r="AY371" i="5"/>
  <c r="BG371" i="5"/>
  <c r="BK371" i="5"/>
  <c r="BH371" i="5"/>
  <c r="BL371" i="5"/>
  <c r="BT371" i="5" s="1"/>
  <c r="BE371" i="5"/>
  <c r="BI371" i="5"/>
  <c r="BP371" i="5" s="1"/>
  <c r="BM371" i="5"/>
  <c r="BF371" i="5"/>
  <c r="BO371" i="5" s="1"/>
  <c r="BJ371" i="5"/>
  <c r="BQ371" i="5" s="1"/>
  <c r="BN371" i="5"/>
  <c r="AY368" i="5"/>
  <c r="BF368" i="5"/>
  <c r="BO368" i="5" s="1"/>
  <c r="BJ368" i="5"/>
  <c r="BQ368" i="5" s="1"/>
  <c r="BN368" i="5"/>
  <c r="BG368" i="5"/>
  <c r="BK368" i="5"/>
  <c r="BH368" i="5"/>
  <c r="BL368" i="5"/>
  <c r="BT368" i="5" s="1"/>
  <c r="BE368" i="5"/>
  <c r="BI368" i="5"/>
  <c r="BP368" i="5" s="1"/>
  <c r="BM368" i="5"/>
  <c r="AY365" i="5"/>
  <c r="BE365" i="5"/>
  <c r="BI365" i="5"/>
  <c r="BP365" i="5" s="1"/>
  <c r="BM365" i="5"/>
  <c r="BF365" i="5"/>
  <c r="BO365" i="5" s="1"/>
  <c r="BJ365" i="5"/>
  <c r="BQ365" i="5" s="1"/>
  <c r="BN365" i="5"/>
  <c r="BG365" i="5"/>
  <c r="BK365" i="5"/>
  <c r="BH365" i="5"/>
  <c r="BL365" i="5"/>
  <c r="BT365" i="5" s="1"/>
  <c r="BG359" i="5"/>
  <c r="BK359" i="5"/>
  <c r="BH359" i="5"/>
  <c r="BL359" i="5"/>
  <c r="BT359" i="5" s="1"/>
  <c r="BE359" i="5"/>
  <c r="BI359" i="5"/>
  <c r="BP359" i="5" s="1"/>
  <c r="BM359" i="5"/>
  <c r="BN359" i="5"/>
  <c r="BF359" i="5"/>
  <c r="BO359" i="5" s="1"/>
  <c r="BJ359" i="5"/>
  <c r="BQ359" i="5" s="1"/>
  <c r="AY355" i="5"/>
  <c r="BG355" i="5"/>
  <c r="BK355" i="5"/>
  <c r="BH355" i="5"/>
  <c r="BL355" i="5"/>
  <c r="BT355" i="5" s="1"/>
  <c r="BE355" i="5"/>
  <c r="BI355" i="5"/>
  <c r="BP355" i="5" s="1"/>
  <c r="BM355" i="5"/>
  <c r="BF355" i="5"/>
  <c r="BO355" i="5" s="1"/>
  <c r="BJ355" i="5"/>
  <c r="BQ355" i="5" s="1"/>
  <c r="BN355" i="5"/>
  <c r="AY352" i="5"/>
  <c r="BF352" i="5"/>
  <c r="BO352" i="5" s="1"/>
  <c r="BJ352" i="5"/>
  <c r="BQ352" i="5" s="1"/>
  <c r="BN352" i="5"/>
  <c r="BG352" i="5"/>
  <c r="BK352" i="5"/>
  <c r="BH352" i="5"/>
  <c r="BL352" i="5"/>
  <c r="BT352" i="5" s="1"/>
  <c r="BE352" i="5"/>
  <c r="BI352" i="5"/>
  <c r="BP352" i="5" s="1"/>
  <c r="BM352" i="5"/>
  <c r="AY349" i="5"/>
  <c r="BE349" i="5"/>
  <c r="BI349" i="5"/>
  <c r="BP349" i="5" s="1"/>
  <c r="BM349" i="5"/>
  <c r="BF349" i="5"/>
  <c r="BO349" i="5" s="1"/>
  <c r="BJ349" i="5"/>
  <c r="BQ349" i="5" s="1"/>
  <c r="BN349" i="5"/>
  <c r="BG349" i="5"/>
  <c r="BK349" i="5"/>
  <c r="BH349" i="5"/>
  <c r="BL349" i="5"/>
  <c r="BT349" i="5" s="1"/>
  <c r="BG343" i="5"/>
  <c r="BK343" i="5"/>
  <c r="BH343" i="5"/>
  <c r="BL343" i="5"/>
  <c r="BT343" i="5" s="1"/>
  <c r="BE343" i="5"/>
  <c r="BI343" i="5"/>
  <c r="BP343" i="5" s="1"/>
  <c r="BM343" i="5"/>
  <c r="BN343" i="5"/>
  <c r="BF343" i="5"/>
  <c r="BO343" i="5" s="1"/>
  <c r="BJ343" i="5"/>
  <c r="BQ343" i="5" s="1"/>
  <c r="AY339" i="5"/>
  <c r="BG339" i="5"/>
  <c r="BK339" i="5"/>
  <c r="BH339" i="5"/>
  <c r="BL339" i="5"/>
  <c r="BT339" i="5" s="1"/>
  <c r="BE339" i="5"/>
  <c r="BI339" i="5"/>
  <c r="BP339" i="5" s="1"/>
  <c r="BM339" i="5"/>
  <c r="BF339" i="5"/>
  <c r="BO339" i="5" s="1"/>
  <c r="BJ339" i="5"/>
  <c r="BQ339" i="5" s="1"/>
  <c r="BN339" i="5"/>
  <c r="AY336" i="5"/>
  <c r="BF336" i="5"/>
  <c r="BO336" i="5" s="1"/>
  <c r="BJ336" i="5"/>
  <c r="BQ336" i="5" s="1"/>
  <c r="BN336" i="5"/>
  <c r="BG336" i="5"/>
  <c r="BK336" i="5"/>
  <c r="BH336" i="5"/>
  <c r="BL336" i="5"/>
  <c r="BT336" i="5" s="1"/>
  <c r="BE336" i="5"/>
  <c r="BI336" i="5"/>
  <c r="BP336" i="5" s="1"/>
  <c r="BM336" i="5"/>
  <c r="AY333" i="5"/>
  <c r="BE333" i="5"/>
  <c r="BI333" i="5"/>
  <c r="BP333" i="5" s="1"/>
  <c r="BM333" i="5"/>
  <c r="BF333" i="5"/>
  <c r="BO333" i="5" s="1"/>
  <c r="BJ333" i="5"/>
  <c r="BQ333" i="5" s="1"/>
  <c r="BN333" i="5"/>
  <c r="BG333" i="5"/>
  <c r="BK333" i="5"/>
  <c r="BH333" i="5"/>
  <c r="BL333" i="5"/>
  <c r="BT333" i="5" s="1"/>
  <c r="BG327" i="5"/>
  <c r="BK327" i="5"/>
  <c r="BH327" i="5"/>
  <c r="BL327" i="5"/>
  <c r="BT327" i="5" s="1"/>
  <c r="BE327" i="5"/>
  <c r="BI327" i="5"/>
  <c r="BP327" i="5" s="1"/>
  <c r="BM327" i="5"/>
  <c r="BN327" i="5"/>
  <c r="BF327" i="5"/>
  <c r="BO327" i="5" s="1"/>
  <c r="BJ327" i="5"/>
  <c r="BQ327" i="5" s="1"/>
  <c r="AY323" i="5"/>
  <c r="BG323" i="5"/>
  <c r="BK323" i="5"/>
  <c r="BH323" i="5"/>
  <c r="BL323" i="5"/>
  <c r="BT323" i="5" s="1"/>
  <c r="BE323" i="5"/>
  <c r="BI323" i="5"/>
  <c r="BP323" i="5" s="1"/>
  <c r="BM323" i="5"/>
  <c r="BF323" i="5"/>
  <c r="BO323" i="5" s="1"/>
  <c r="BJ323" i="5"/>
  <c r="BQ323" i="5" s="1"/>
  <c r="BN323" i="5"/>
  <c r="AY320" i="5"/>
  <c r="BF320" i="5"/>
  <c r="BO320" i="5" s="1"/>
  <c r="BJ320" i="5"/>
  <c r="BQ320" i="5" s="1"/>
  <c r="BN320" i="5"/>
  <c r="BG320" i="5"/>
  <c r="BK320" i="5"/>
  <c r="BH320" i="5"/>
  <c r="BL320" i="5"/>
  <c r="BT320" i="5" s="1"/>
  <c r="BE320" i="5"/>
  <c r="BI320" i="5"/>
  <c r="BP320" i="5" s="1"/>
  <c r="BM320" i="5"/>
  <c r="AY317" i="5"/>
  <c r="BE317" i="5"/>
  <c r="BI317" i="5"/>
  <c r="BP317" i="5" s="1"/>
  <c r="BM317" i="5"/>
  <c r="BF317" i="5"/>
  <c r="BO317" i="5" s="1"/>
  <c r="BJ317" i="5"/>
  <c r="BQ317" i="5" s="1"/>
  <c r="BN317" i="5"/>
  <c r="BG317" i="5"/>
  <c r="BK317" i="5"/>
  <c r="BH317" i="5"/>
  <c r="BL317" i="5"/>
  <c r="BT317" i="5" s="1"/>
  <c r="BG311" i="5"/>
  <c r="BK311" i="5"/>
  <c r="BH311" i="5"/>
  <c r="BL311" i="5"/>
  <c r="BT311" i="5" s="1"/>
  <c r="BE311" i="5"/>
  <c r="BI311" i="5"/>
  <c r="BP311" i="5" s="1"/>
  <c r="BM311" i="5"/>
  <c r="BN311" i="5"/>
  <c r="BF311" i="5"/>
  <c r="BO311" i="5" s="1"/>
  <c r="BJ311" i="5"/>
  <c r="BQ311" i="5" s="1"/>
  <c r="AY307" i="5"/>
  <c r="BG307" i="5"/>
  <c r="BK307" i="5"/>
  <c r="BH307" i="5"/>
  <c r="BL307" i="5"/>
  <c r="BT307" i="5" s="1"/>
  <c r="BE307" i="5"/>
  <c r="BI307" i="5"/>
  <c r="BP307" i="5" s="1"/>
  <c r="BM307" i="5"/>
  <c r="BF307" i="5"/>
  <c r="BO307" i="5" s="1"/>
  <c r="BJ307" i="5"/>
  <c r="BQ307" i="5" s="1"/>
  <c r="BN307" i="5"/>
  <c r="AY304" i="5"/>
  <c r="BF304" i="5"/>
  <c r="BO304" i="5" s="1"/>
  <c r="BJ304" i="5"/>
  <c r="BQ304" i="5" s="1"/>
  <c r="BN304" i="5"/>
  <c r="BG304" i="5"/>
  <c r="BK304" i="5"/>
  <c r="BH304" i="5"/>
  <c r="BL304" i="5"/>
  <c r="BT304" i="5" s="1"/>
  <c r="BE304" i="5"/>
  <c r="BI304" i="5"/>
  <c r="BP304" i="5" s="1"/>
  <c r="BM304" i="5"/>
  <c r="AY301" i="5"/>
  <c r="BE301" i="5"/>
  <c r="BI301" i="5"/>
  <c r="BP301" i="5" s="1"/>
  <c r="BM301" i="5"/>
  <c r="BF301" i="5"/>
  <c r="BO301" i="5" s="1"/>
  <c r="BJ301" i="5"/>
  <c r="BQ301" i="5" s="1"/>
  <c r="BN301" i="5"/>
  <c r="BG301" i="5"/>
  <c r="BK301" i="5"/>
  <c r="BH301" i="5"/>
  <c r="BL301" i="5"/>
  <c r="BT301" i="5" s="1"/>
  <c r="BH295" i="5"/>
  <c r="BL295" i="5"/>
  <c r="BT295" i="5" s="1"/>
  <c r="BG295" i="5"/>
  <c r="BJ295" i="5"/>
  <c r="BQ295" i="5" s="1"/>
  <c r="BE295" i="5"/>
  <c r="BK295" i="5"/>
  <c r="BF295" i="5"/>
  <c r="BO295" i="5" s="1"/>
  <c r="BM295" i="5"/>
  <c r="BN295" i="5"/>
  <c r="BI295" i="5"/>
  <c r="BP295" i="5" s="1"/>
  <c r="AY291" i="5"/>
  <c r="BH291" i="5"/>
  <c r="BL291" i="5"/>
  <c r="BT291" i="5" s="1"/>
  <c r="BG291" i="5"/>
  <c r="BK291" i="5"/>
  <c r="BF291" i="5"/>
  <c r="BO291" i="5" s="1"/>
  <c r="BN291" i="5"/>
  <c r="BI291" i="5"/>
  <c r="BP291" i="5" s="1"/>
  <c r="BJ291" i="5"/>
  <c r="BQ291" i="5" s="1"/>
  <c r="BE291" i="5"/>
  <c r="BM291" i="5"/>
  <c r="AY288" i="5"/>
  <c r="BG288" i="5"/>
  <c r="BK288" i="5"/>
  <c r="BF288" i="5"/>
  <c r="BO288" i="5" s="1"/>
  <c r="BJ288" i="5"/>
  <c r="BQ288" i="5" s="1"/>
  <c r="BN288" i="5"/>
  <c r="BE288" i="5"/>
  <c r="BM288" i="5"/>
  <c r="BH288" i="5"/>
  <c r="BI288" i="5"/>
  <c r="BP288" i="5" s="1"/>
  <c r="BL288" i="5"/>
  <c r="BT288" i="5" s="1"/>
  <c r="AY285" i="5"/>
  <c r="BF285" i="5"/>
  <c r="BO285" i="5" s="1"/>
  <c r="BJ285" i="5"/>
  <c r="BQ285" i="5" s="1"/>
  <c r="BN285" i="5"/>
  <c r="BE285" i="5"/>
  <c r="BI285" i="5"/>
  <c r="BP285" i="5" s="1"/>
  <c r="BM285" i="5"/>
  <c r="BL285" i="5"/>
  <c r="BT285" i="5" s="1"/>
  <c r="BG285" i="5"/>
  <c r="BH285" i="5"/>
  <c r="BK285" i="5"/>
  <c r="BH279" i="5"/>
  <c r="BL279" i="5"/>
  <c r="BT279" i="5" s="1"/>
  <c r="BG279" i="5"/>
  <c r="BK279" i="5"/>
  <c r="BJ279" i="5"/>
  <c r="BQ279" i="5" s="1"/>
  <c r="BE279" i="5"/>
  <c r="BM279" i="5"/>
  <c r="BF279" i="5"/>
  <c r="BO279" i="5" s="1"/>
  <c r="BN279" i="5"/>
  <c r="BI279" i="5"/>
  <c r="BP279" i="5" s="1"/>
  <c r="AY276" i="5"/>
  <c r="BG276" i="5"/>
  <c r="BK276" i="5"/>
  <c r="BF276" i="5"/>
  <c r="BO276" i="5" s="1"/>
  <c r="BJ276" i="5"/>
  <c r="BQ276" i="5" s="1"/>
  <c r="BN276" i="5"/>
  <c r="BI276" i="5"/>
  <c r="BP276" i="5" s="1"/>
  <c r="BL276" i="5"/>
  <c r="BT276" i="5" s="1"/>
  <c r="BE276" i="5"/>
  <c r="BM276" i="5"/>
  <c r="BH276" i="5"/>
  <c r="BH271" i="5"/>
  <c r="BL271" i="5"/>
  <c r="BT271" i="5" s="1"/>
  <c r="BG271" i="5"/>
  <c r="BK271" i="5"/>
  <c r="BJ271" i="5"/>
  <c r="BQ271" i="5" s="1"/>
  <c r="BE271" i="5"/>
  <c r="BM271" i="5"/>
  <c r="BF271" i="5"/>
  <c r="BO271" i="5" s="1"/>
  <c r="BN271" i="5"/>
  <c r="BI271" i="5"/>
  <c r="BP271" i="5" s="1"/>
  <c r="AY268" i="5"/>
  <c r="BG268" i="5"/>
  <c r="BK268" i="5"/>
  <c r="BF268" i="5"/>
  <c r="BO268" i="5" s="1"/>
  <c r="BJ268" i="5"/>
  <c r="BQ268" i="5" s="1"/>
  <c r="BN268" i="5"/>
  <c r="BI268" i="5"/>
  <c r="BP268" i="5" s="1"/>
  <c r="BL268" i="5"/>
  <c r="BT268" i="5" s="1"/>
  <c r="BE268" i="5"/>
  <c r="BM268" i="5"/>
  <c r="BH268" i="5"/>
  <c r="BH263" i="5"/>
  <c r="BL263" i="5"/>
  <c r="BT263" i="5" s="1"/>
  <c r="BG263" i="5"/>
  <c r="BK263" i="5"/>
  <c r="BJ263" i="5"/>
  <c r="BQ263" i="5" s="1"/>
  <c r="BE263" i="5"/>
  <c r="BM263" i="5"/>
  <c r="BF263" i="5"/>
  <c r="BO263" i="5" s="1"/>
  <c r="BN263" i="5"/>
  <c r="BI263" i="5"/>
  <c r="BP263" i="5" s="1"/>
  <c r="AY260" i="5"/>
  <c r="BH260" i="5"/>
  <c r="BL260" i="5"/>
  <c r="BT260" i="5" s="1"/>
  <c r="BE260" i="5"/>
  <c r="BI260" i="5"/>
  <c r="BP260" i="5" s="1"/>
  <c r="BM260" i="5"/>
  <c r="BG260" i="5"/>
  <c r="BF260" i="5"/>
  <c r="BO260" i="5" s="1"/>
  <c r="BN260" i="5"/>
  <c r="BJ260" i="5"/>
  <c r="BQ260" i="5" s="1"/>
  <c r="BK260" i="5"/>
  <c r="BE255" i="5"/>
  <c r="BI255" i="5"/>
  <c r="BP255" i="5" s="1"/>
  <c r="BM255" i="5"/>
  <c r="BF255" i="5"/>
  <c r="BO255" i="5" s="1"/>
  <c r="BJ255" i="5"/>
  <c r="BQ255" i="5" s="1"/>
  <c r="BN255" i="5"/>
  <c r="BH255" i="5"/>
  <c r="BG255" i="5"/>
  <c r="BL255" i="5"/>
  <c r="BT255" i="5" s="1"/>
  <c r="BK255" i="5"/>
  <c r="AY252" i="5"/>
  <c r="BH252" i="5"/>
  <c r="BL252" i="5"/>
  <c r="BT252" i="5" s="1"/>
  <c r="BE252" i="5"/>
  <c r="BI252" i="5"/>
  <c r="BP252" i="5" s="1"/>
  <c r="BM252" i="5"/>
  <c r="BG252" i="5"/>
  <c r="BF252" i="5"/>
  <c r="BO252" i="5" s="1"/>
  <c r="BN252" i="5"/>
  <c r="BK252" i="5"/>
  <c r="BJ252" i="5"/>
  <c r="BQ252" i="5" s="1"/>
  <c r="BE247" i="5"/>
  <c r="BI247" i="5"/>
  <c r="BP247" i="5" s="1"/>
  <c r="BM247" i="5"/>
  <c r="BF247" i="5"/>
  <c r="BO247" i="5" s="1"/>
  <c r="BJ247" i="5"/>
  <c r="BQ247" i="5" s="1"/>
  <c r="BN247" i="5"/>
  <c r="BH247" i="5"/>
  <c r="BG247" i="5"/>
  <c r="BK247" i="5"/>
  <c r="BL247" i="5"/>
  <c r="BT247" i="5" s="1"/>
  <c r="AY244" i="5"/>
  <c r="BH244" i="5"/>
  <c r="BL244" i="5"/>
  <c r="BT244" i="5" s="1"/>
  <c r="BE244" i="5"/>
  <c r="BI244" i="5"/>
  <c r="BP244" i="5" s="1"/>
  <c r="BM244" i="5"/>
  <c r="BG244" i="5"/>
  <c r="BF244" i="5"/>
  <c r="BO244" i="5" s="1"/>
  <c r="BN244" i="5"/>
  <c r="BJ244" i="5"/>
  <c r="BQ244" i="5" s="1"/>
  <c r="BK244" i="5"/>
  <c r="BE239" i="5"/>
  <c r="BI239" i="5"/>
  <c r="BP239" i="5" s="1"/>
  <c r="BM239" i="5"/>
  <c r="BF239" i="5"/>
  <c r="BO239" i="5" s="1"/>
  <c r="BJ239" i="5"/>
  <c r="BQ239" i="5" s="1"/>
  <c r="BN239" i="5"/>
  <c r="BH239" i="5"/>
  <c r="BG239" i="5"/>
  <c r="BL239" i="5"/>
  <c r="BT239" i="5" s="1"/>
  <c r="BK239" i="5"/>
  <c r="AY236" i="5"/>
  <c r="BH236" i="5"/>
  <c r="BL236" i="5"/>
  <c r="BT236" i="5" s="1"/>
  <c r="BE236" i="5"/>
  <c r="BI236" i="5"/>
  <c r="BP236" i="5" s="1"/>
  <c r="BM236" i="5"/>
  <c r="BG236" i="5"/>
  <c r="BF236" i="5"/>
  <c r="BO236" i="5" s="1"/>
  <c r="BN236" i="5"/>
  <c r="BK236" i="5"/>
  <c r="BJ236" i="5"/>
  <c r="BQ236" i="5" s="1"/>
  <c r="AY174" i="5"/>
  <c r="BF174" i="5"/>
  <c r="BO174" i="5" s="1"/>
  <c r="BJ174" i="5"/>
  <c r="BQ174" i="5" s="1"/>
  <c r="BN174" i="5"/>
  <c r="BH174" i="5"/>
  <c r="BL174" i="5"/>
  <c r="BT174" i="5" s="1"/>
  <c r="BE174" i="5"/>
  <c r="BI174" i="5"/>
  <c r="BP174" i="5" s="1"/>
  <c r="BM174" i="5"/>
  <c r="BG174" i="5"/>
  <c r="BK174" i="5"/>
  <c r="AY171" i="5"/>
  <c r="BE171" i="5"/>
  <c r="BI171" i="5"/>
  <c r="BP171" i="5" s="1"/>
  <c r="BM171" i="5"/>
  <c r="BG171" i="5"/>
  <c r="BK171" i="5"/>
  <c r="BH171" i="5"/>
  <c r="BL171" i="5"/>
  <c r="BT171" i="5" s="1"/>
  <c r="BF171" i="5"/>
  <c r="BO171" i="5" s="1"/>
  <c r="BJ171" i="5"/>
  <c r="BQ171" i="5" s="1"/>
  <c r="BN171" i="5"/>
  <c r="AY168" i="5"/>
  <c r="BE168" i="5"/>
  <c r="BI168" i="5"/>
  <c r="BP168" i="5" s="1"/>
  <c r="BM168" i="5"/>
  <c r="BF168" i="5"/>
  <c r="BO168" i="5" s="1"/>
  <c r="BJ168" i="5"/>
  <c r="BQ168" i="5" s="1"/>
  <c r="BN168" i="5"/>
  <c r="BK168" i="5"/>
  <c r="BG168" i="5"/>
  <c r="BH168" i="5"/>
  <c r="BL168" i="5"/>
  <c r="BT168" i="5" s="1"/>
  <c r="BH165" i="5"/>
  <c r="BL165" i="5"/>
  <c r="BT165" i="5" s="1"/>
  <c r="BE165" i="5"/>
  <c r="BI165" i="5"/>
  <c r="BP165" i="5" s="1"/>
  <c r="BM165" i="5"/>
  <c r="BJ165" i="5"/>
  <c r="BQ165" i="5" s="1"/>
  <c r="BF165" i="5"/>
  <c r="BO165" i="5" s="1"/>
  <c r="BN165" i="5"/>
  <c r="BG165" i="5"/>
  <c r="BK165" i="5"/>
  <c r="AY158" i="5"/>
  <c r="BG158" i="5"/>
  <c r="BK158" i="5"/>
  <c r="BH158" i="5"/>
  <c r="BL158" i="5"/>
  <c r="BT158" i="5" s="1"/>
  <c r="BE158" i="5"/>
  <c r="BM158" i="5"/>
  <c r="BI158" i="5"/>
  <c r="BP158" i="5" s="1"/>
  <c r="BJ158" i="5"/>
  <c r="BQ158" i="5" s="1"/>
  <c r="BN158" i="5"/>
  <c r="BF158" i="5"/>
  <c r="BO158" i="5" s="1"/>
  <c r="AY155" i="5"/>
  <c r="BF155" i="5"/>
  <c r="BO155" i="5" s="1"/>
  <c r="BJ155" i="5"/>
  <c r="BQ155" i="5" s="1"/>
  <c r="BN155" i="5"/>
  <c r="BG155" i="5"/>
  <c r="BK155" i="5"/>
  <c r="BL155" i="5"/>
  <c r="BT155" i="5" s="1"/>
  <c r="BH155" i="5"/>
  <c r="BI155" i="5"/>
  <c r="BP155" i="5" s="1"/>
  <c r="BM155" i="5"/>
  <c r="BE155" i="5"/>
  <c r="AY152" i="5"/>
  <c r="BE152" i="5"/>
  <c r="BI152" i="5"/>
  <c r="BP152" i="5" s="1"/>
  <c r="BM152" i="5"/>
  <c r="BF152" i="5"/>
  <c r="BO152" i="5" s="1"/>
  <c r="BJ152" i="5"/>
  <c r="BQ152" i="5" s="1"/>
  <c r="BN152" i="5"/>
  <c r="BK152" i="5"/>
  <c r="BG152" i="5"/>
  <c r="BH152" i="5"/>
  <c r="BL152" i="5"/>
  <c r="BT152" i="5" s="1"/>
  <c r="BH149" i="5"/>
  <c r="BL149" i="5"/>
  <c r="BT149" i="5" s="1"/>
  <c r="BE149" i="5"/>
  <c r="BI149" i="5"/>
  <c r="BP149" i="5" s="1"/>
  <c r="BM149" i="5"/>
  <c r="BJ149" i="5"/>
  <c r="BQ149" i="5" s="1"/>
  <c r="BF149" i="5"/>
  <c r="BO149" i="5" s="1"/>
  <c r="BN149" i="5"/>
  <c r="BG149" i="5"/>
  <c r="BK149" i="5"/>
  <c r="AY142" i="5"/>
  <c r="BG142" i="5"/>
  <c r="BK142" i="5"/>
  <c r="BH142" i="5"/>
  <c r="BL142" i="5"/>
  <c r="BT142" i="5" s="1"/>
  <c r="BE142" i="5"/>
  <c r="BM142" i="5"/>
  <c r="BI142" i="5"/>
  <c r="BP142" i="5" s="1"/>
  <c r="BJ142" i="5"/>
  <c r="BQ142" i="5" s="1"/>
  <c r="BF142" i="5"/>
  <c r="BO142" i="5" s="1"/>
  <c r="BN142" i="5"/>
  <c r="AY139" i="5"/>
  <c r="BH139" i="5"/>
  <c r="BL139" i="5"/>
  <c r="BT139" i="5" s="1"/>
  <c r="BE139" i="5"/>
  <c r="BI139" i="5"/>
  <c r="BP139" i="5" s="1"/>
  <c r="BM139" i="5"/>
  <c r="BG139" i="5"/>
  <c r="BJ139" i="5"/>
  <c r="BQ139" i="5" s="1"/>
  <c r="BK139" i="5"/>
  <c r="BN139" i="5"/>
  <c r="BF139" i="5"/>
  <c r="BO139" i="5" s="1"/>
  <c r="AY136" i="5"/>
  <c r="BG136" i="5"/>
  <c r="BK136" i="5"/>
  <c r="BH136" i="5"/>
  <c r="BL136" i="5"/>
  <c r="BT136" i="5" s="1"/>
  <c r="BF136" i="5"/>
  <c r="BO136" i="5" s="1"/>
  <c r="BN136" i="5"/>
  <c r="BI136" i="5"/>
  <c r="BP136" i="5" s="1"/>
  <c r="BJ136" i="5"/>
  <c r="BQ136" i="5" s="1"/>
  <c r="BM136" i="5"/>
  <c r="BE136" i="5"/>
  <c r="BF133" i="5"/>
  <c r="BO133" i="5" s="1"/>
  <c r="BJ133" i="5"/>
  <c r="BQ133" i="5" s="1"/>
  <c r="BN133" i="5"/>
  <c r="BG133" i="5"/>
  <c r="BK133" i="5"/>
  <c r="BH133" i="5"/>
  <c r="BL133" i="5"/>
  <c r="BT133" i="5" s="1"/>
  <c r="BE133" i="5"/>
  <c r="BI133" i="5"/>
  <c r="BP133" i="5" s="1"/>
  <c r="BM133" i="5"/>
  <c r="AY126" i="5"/>
  <c r="BE126" i="5"/>
  <c r="BI126" i="5"/>
  <c r="BP126" i="5" s="1"/>
  <c r="BM126" i="5"/>
  <c r="BF126" i="5"/>
  <c r="BO126" i="5" s="1"/>
  <c r="BJ126" i="5"/>
  <c r="BQ126" i="5" s="1"/>
  <c r="BN126" i="5"/>
  <c r="BG126" i="5"/>
  <c r="BK126" i="5"/>
  <c r="BH126" i="5"/>
  <c r="BL126" i="5"/>
  <c r="BT126" i="5" s="1"/>
  <c r="AY123" i="5"/>
  <c r="BH123" i="5"/>
  <c r="BL123" i="5"/>
  <c r="BT123" i="5" s="1"/>
  <c r="BE123" i="5"/>
  <c r="BI123" i="5"/>
  <c r="BP123" i="5" s="1"/>
  <c r="BM123" i="5"/>
  <c r="BF123" i="5"/>
  <c r="BO123" i="5" s="1"/>
  <c r="BJ123" i="5"/>
  <c r="BQ123" i="5" s="1"/>
  <c r="BN123" i="5"/>
  <c r="BG123" i="5"/>
  <c r="BK123" i="5"/>
  <c r="AY120" i="5"/>
  <c r="BG120" i="5"/>
  <c r="BK120" i="5"/>
  <c r="BH120" i="5"/>
  <c r="BL120" i="5"/>
  <c r="BT120" i="5" s="1"/>
  <c r="BE120" i="5"/>
  <c r="BI120" i="5"/>
  <c r="BP120" i="5" s="1"/>
  <c r="BM120" i="5"/>
  <c r="BF120" i="5"/>
  <c r="BO120" i="5" s="1"/>
  <c r="BJ120" i="5"/>
  <c r="BQ120" i="5" s="1"/>
  <c r="BN120" i="5"/>
  <c r="BF117" i="5"/>
  <c r="BO117" i="5" s="1"/>
  <c r="BJ117" i="5"/>
  <c r="BQ117" i="5" s="1"/>
  <c r="BN117" i="5"/>
  <c r="BG117" i="5"/>
  <c r="BK117" i="5"/>
  <c r="BH117" i="5"/>
  <c r="BL117" i="5"/>
  <c r="BT117" i="5" s="1"/>
  <c r="BE117" i="5"/>
  <c r="BI117" i="5"/>
  <c r="BP117" i="5" s="1"/>
  <c r="BM117" i="5"/>
  <c r="AY110" i="5"/>
  <c r="BE110" i="5"/>
  <c r="BI110" i="5"/>
  <c r="BP110" i="5" s="1"/>
  <c r="BM110" i="5"/>
  <c r="BF110" i="5"/>
  <c r="BO110" i="5" s="1"/>
  <c r="BJ110" i="5"/>
  <c r="BQ110" i="5" s="1"/>
  <c r="BN110" i="5"/>
  <c r="BG110" i="5"/>
  <c r="BK110" i="5"/>
  <c r="BH110" i="5"/>
  <c r="BL110" i="5"/>
  <c r="BT110" i="5" s="1"/>
  <c r="AY107" i="5"/>
  <c r="BH107" i="5"/>
  <c r="BL107" i="5"/>
  <c r="BT107" i="5" s="1"/>
  <c r="BE107" i="5"/>
  <c r="BI107" i="5"/>
  <c r="BP107" i="5" s="1"/>
  <c r="BM107" i="5"/>
  <c r="BF107" i="5"/>
  <c r="BO107" i="5" s="1"/>
  <c r="BJ107" i="5"/>
  <c r="BQ107" i="5" s="1"/>
  <c r="BN107" i="5"/>
  <c r="BG107" i="5"/>
  <c r="BK107" i="5"/>
  <c r="AY104" i="5"/>
  <c r="BG104" i="5"/>
  <c r="BK104" i="5"/>
  <c r="BH104" i="5"/>
  <c r="BL104" i="5"/>
  <c r="BT104" i="5" s="1"/>
  <c r="BI104" i="5"/>
  <c r="BP104" i="5" s="1"/>
  <c r="BJ104" i="5"/>
  <c r="BQ104" i="5" s="1"/>
  <c r="BE104" i="5"/>
  <c r="BM104" i="5"/>
  <c r="BF104" i="5"/>
  <c r="BO104" i="5" s="1"/>
  <c r="BN104" i="5"/>
  <c r="BF101" i="5"/>
  <c r="BO101" i="5" s="1"/>
  <c r="BJ101" i="5"/>
  <c r="BQ101" i="5" s="1"/>
  <c r="BN101" i="5"/>
  <c r="BG101" i="5"/>
  <c r="BK101" i="5"/>
  <c r="BH101" i="5"/>
  <c r="BI101" i="5"/>
  <c r="BP101" i="5" s="1"/>
  <c r="BL101" i="5"/>
  <c r="BT101" i="5" s="1"/>
  <c r="BE101" i="5"/>
  <c r="BM101" i="5"/>
  <c r="AY94" i="5"/>
  <c r="BE94" i="5"/>
  <c r="BI94" i="5"/>
  <c r="BP94" i="5" s="1"/>
  <c r="BM94" i="5"/>
  <c r="BF94" i="5"/>
  <c r="BO94" i="5" s="1"/>
  <c r="BJ94" i="5"/>
  <c r="BQ94" i="5" s="1"/>
  <c r="BN94" i="5"/>
  <c r="BG94" i="5"/>
  <c r="BK94" i="5"/>
  <c r="BH94" i="5"/>
  <c r="BL94" i="5"/>
  <c r="BT94" i="5" s="1"/>
  <c r="AY91" i="5"/>
  <c r="BH91" i="5"/>
  <c r="BL91" i="5"/>
  <c r="BT91" i="5" s="1"/>
  <c r="BE91" i="5"/>
  <c r="BI91" i="5"/>
  <c r="BP91" i="5" s="1"/>
  <c r="BM91" i="5"/>
  <c r="BF91" i="5"/>
  <c r="BO91" i="5" s="1"/>
  <c r="BJ91" i="5"/>
  <c r="BQ91" i="5" s="1"/>
  <c r="BN91" i="5"/>
  <c r="BG91" i="5"/>
  <c r="BK91" i="5"/>
  <c r="AY88" i="5"/>
  <c r="BG88" i="5"/>
  <c r="BF88" i="5"/>
  <c r="BO88" i="5" s="1"/>
  <c r="BK88" i="5"/>
  <c r="BH88" i="5"/>
  <c r="BL88" i="5"/>
  <c r="BT88" i="5" s="1"/>
  <c r="BI88" i="5"/>
  <c r="BP88" i="5" s="1"/>
  <c r="BM88" i="5"/>
  <c r="BE88" i="5"/>
  <c r="BJ88" i="5"/>
  <c r="BQ88" i="5" s="1"/>
  <c r="BN88" i="5"/>
  <c r="BF85" i="5"/>
  <c r="BO85" i="5" s="1"/>
  <c r="BJ85" i="5"/>
  <c r="BQ85" i="5" s="1"/>
  <c r="BN85" i="5"/>
  <c r="BE85" i="5"/>
  <c r="BK85" i="5"/>
  <c r="BG85" i="5"/>
  <c r="BL85" i="5"/>
  <c r="BT85" i="5" s="1"/>
  <c r="BH85" i="5"/>
  <c r="BM85" i="5"/>
  <c r="BI85" i="5"/>
  <c r="BP85" i="5" s="1"/>
  <c r="AY78" i="5"/>
  <c r="BE78" i="5"/>
  <c r="BI78" i="5"/>
  <c r="BP78" i="5" s="1"/>
  <c r="BM78" i="5"/>
  <c r="BH78" i="5"/>
  <c r="BN78" i="5"/>
  <c r="BJ78" i="5"/>
  <c r="BQ78" i="5" s="1"/>
  <c r="BF78" i="5"/>
  <c r="BO78" i="5" s="1"/>
  <c r="BK78" i="5"/>
  <c r="BG78" i="5"/>
  <c r="BL78" i="5"/>
  <c r="BT78" i="5" s="1"/>
  <c r="AY75" i="5"/>
  <c r="BH75" i="5"/>
  <c r="BL75" i="5"/>
  <c r="BT75" i="5" s="1"/>
  <c r="BG75" i="5"/>
  <c r="BM75" i="5"/>
  <c r="BI75" i="5"/>
  <c r="BP75" i="5" s="1"/>
  <c r="BN75" i="5"/>
  <c r="BE75" i="5"/>
  <c r="BJ75" i="5"/>
  <c r="BQ75" i="5" s="1"/>
  <c r="BF75" i="5"/>
  <c r="BO75" i="5" s="1"/>
  <c r="BK75" i="5"/>
  <c r="AY72" i="5"/>
  <c r="BG72" i="5"/>
  <c r="BK72" i="5"/>
  <c r="BF72" i="5"/>
  <c r="BO72" i="5" s="1"/>
  <c r="BL72" i="5"/>
  <c r="BT72" i="5" s="1"/>
  <c r="BH72" i="5"/>
  <c r="BM72" i="5"/>
  <c r="BI72" i="5"/>
  <c r="BP72" i="5" s="1"/>
  <c r="BN72" i="5"/>
  <c r="BE72" i="5"/>
  <c r="BJ72" i="5"/>
  <c r="BQ72" i="5" s="1"/>
  <c r="BF69" i="5"/>
  <c r="BO69" i="5" s="1"/>
  <c r="BJ69" i="5"/>
  <c r="BQ69" i="5" s="1"/>
  <c r="BN69" i="5"/>
  <c r="BE69" i="5"/>
  <c r="BK69" i="5"/>
  <c r="BG69" i="5"/>
  <c r="BL69" i="5"/>
  <c r="BT69" i="5" s="1"/>
  <c r="BH69" i="5"/>
  <c r="BM69" i="5"/>
  <c r="BI69" i="5"/>
  <c r="BP69" i="5" s="1"/>
  <c r="AY62" i="5"/>
  <c r="BE62" i="5"/>
  <c r="BI62" i="5"/>
  <c r="BP62" i="5" s="1"/>
  <c r="BM62" i="5"/>
  <c r="BH62" i="5"/>
  <c r="BN62" i="5"/>
  <c r="BJ62" i="5"/>
  <c r="BQ62" i="5" s="1"/>
  <c r="BF62" i="5"/>
  <c r="BO62" i="5" s="1"/>
  <c r="BK62" i="5"/>
  <c r="BG62" i="5"/>
  <c r="BL62" i="5"/>
  <c r="BT62" i="5" s="1"/>
  <c r="AY59" i="5"/>
  <c r="BH59" i="5"/>
  <c r="BL59" i="5"/>
  <c r="BT59" i="5" s="1"/>
  <c r="BG59" i="5"/>
  <c r="BM59" i="5"/>
  <c r="BI59" i="5"/>
  <c r="BP59" i="5" s="1"/>
  <c r="BN59" i="5"/>
  <c r="BE59" i="5"/>
  <c r="BJ59" i="5"/>
  <c r="BQ59" i="5" s="1"/>
  <c r="BF59" i="5"/>
  <c r="BO59" i="5" s="1"/>
  <c r="BK59" i="5"/>
  <c r="AY56" i="5"/>
  <c r="BG56" i="5"/>
  <c r="BK56" i="5"/>
  <c r="BF56" i="5"/>
  <c r="BO56" i="5" s="1"/>
  <c r="BL56" i="5"/>
  <c r="BT56" i="5" s="1"/>
  <c r="BH56" i="5"/>
  <c r="BM56" i="5"/>
  <c r="BI56" i="5"/>
  <c r="BP56" i="5" s="1"/>
  <c r="BN56" i="5"/>
  <c r="BE56" i="5"/>
  <c r="BJ56" i="5"/>
  <c r="BQ56" i="5" s="1"/>
  <c r="BF53" i="5"/>
  <c r="BO53" i="5" s="1"/>
  <c r="BJ53" i="5"/>
  <c r="BQ53" i="5" s="1"/>
  <c r="BN53" i="5"/>
  <c r="BG53" i="5"/>
  <c r="BL53" i="5"/>
  <c r="BT53" i="5" s="1"/>
  <c r="BH53" i="5"/>
  <c r="BM53" i="5"/>
  <c r="BI53" i="5"/>
  <c r="BP53" i="5" s="1"/>
  <c r="BK53" i="5"/>
  <c r="BE53" i="5"/>
  <c r="AY46" i="5"/>
  <c r="BG46" i="5"/>
  <c r="BK46" i="5"/>
  <c r="BE46" i="5"/>
  <c r="BJ46" i="5"/>
  <c r="BQ46" i="5" s="1"/>
  <c r="BH46" i="5"/>
  <c r="BN46" i="5"/>
  <c r="BI46" i="5"/>
  <c r="BP46" i="5" s="1"/>
  <c r="BL46" i="5"/>
  <c r="BT46" i="5" s="1"/>
  <c r="BM46" i="5"/>
  <c r="BF46" i="5"/>
  <c r="BO46" i="5" s="1"/>
  <c r="AY43" i="5"/>
  <c r="BF43" i="5"/>
  <c r="BO43" i="5" s="1"/>
  <c r="BJ43" i="5"/>
  <c r="BQ43" i="5" s="1"/>
  <c r="BN43" i="5"/>
  <c r="BI43" i="5"/>
  <c r="BP43" i="5" s="1"/>
  <c r="BG43" i="5"/>
  <c r="BM43" i="5"/>
  <c r="BH43" i="5"/>
  <c r="BE43" i="5"/>
  <c r="BL43" i="5"/>
  <c r="BT43" i="5" s="1"/>
  <c r="BK43" i="5"/>
  <c r="AY40" i="5"/>
  <c r="BE40" i="5"/>
  <c r="BI40" i="5"/>
  <c r="BP40" i="5" s="1"/>
  <c r="BM40" i="5"/>
  <c r="BH40" i="5"/>
  <c r="BN40" i="5"/>
  <c r="BF40" i="5"/>
  <c r="BO40" i="5" s="1"/>
  <c r="BL40" i="5"/>
  <c r="BG40" i="5"/>
  <c r="BK40" i="5"/>
  <c r="BJ40" i="5"/>
  <c r="BQ40" i="5" s="1"/>
  <c r="BH37" i="5"/>
  <c r="BL37" i="5"/>
  <c r="BT37" i="5" s="1"/>
  <c r="BG37" i="5"/>
  <c r="BM37" i="5"/>
  <c r="BE37" i="5"/>
  <c r="BK37" i="5"/>
  <c r="BF37" i="5"/>
  <c r="BO37" i="5" s="1"/>
  <c r="BN37" i="5"/>
  <c r="BJ37" i="5"/>
  <c r="BQ37" i="5" s="1"/>
  <c r="BI37" i="5"/>
  <c r="BP37" i="5" s="1"/>
  <c r="AY30" i="5"/>
  <c r="BG30" i="5"/>
  <c r="BK30" i="5"/>
  <c r="BE30" i="5"/>
  <c r="BJ30" i="5"/>
  <c r="BQ30" i="5" s="1"/>
  <c r="BI30" i="5"/>
  <c r="BP30" i="5" s="1"/>
  <c r="BL30" i="5"/>
  <c r="BT30" i="5" s="1"/>
  <c r="BH30" i="5"/>
  <c r="BN30" i="5"/>
  <c r="BF30" i="5"/>
  <c r="BO30" i="5" s="1"/>
  <c r="BM30" i="5"/>
  <c r="BH25" i="5"/>
  <c r="BL25" i="5"/>
  <c r="BT25" i="5" s="1"/>
  <c r="BI25" i="5"/>
  <c r="BN25" i="5"/>
  <c r="BG25" i="5"/>
  <c r="BJ25" i="5"/>
  <c r="BQ25" i="5" s="1"/>
  <c r="BF25" i="5"/>
  <c r="BO25" i="5" s="1"/>
  <c r="BM25" i="5"/>
  <c r="BE25" i="5"/>
  <c r="BK25" i="5"/>
  <c r="AY22" i="5"/>
  <c r="BE22" i="5"/>
  <c r="BI22" i="5"/>
  <c r="BM22" i="5"/>
  <c r="BF22" i="5"/>
  <c r="BO22" i="5" s="1"/>
  <c r="BJ22" i="5"/>
  <c r="BQ22" i="5" s="1"/>
  <c r="BN22" i="5"/>
  <c r="BH22" i="5"/>
  <c r="BG22" i="5"/>
  <c r="BL22" i="5"/>
  <c r="BT22" i="5" s="1"/>
  <c r="BK22" i="5"/>
  <c r="AY12" i="5"/>
  <c r="BG12" i="5"/>
  <c r="BK12" i="5"/>
  <c r="BH12" i="5"/>
  <c r="BL12" i="5"/>
  <c r="BT12" i="5" s="1"/>
  <c r="BJ12" i="5"/>
  <c r="BQ12" i="5" s="1"/>
  <c r="BE12" i="5"/>
  <c r="BN12" i="5"/>
  <c r="BI12" i="5"/>
  <c r="BM12" i="5"/>
  <c r="BF12" i="5"/>
  <c r="BO12" i="5" s="1"/>
  <c r="CA502" i="5"/>
  <c r="CE502" i="5"/>
  <c r="BX502" i="5"/>
  <c r="CB502" i="5"/>
  <c r="BY502" i="5"/>
  <c r="CC502" i="5"/>
  <c r="CD502" i="5"/>
  <c r="BZ502" i="5"/>
  <c r="CA499" i="5"/>
  <c r="CE499" i="5"/>
  <c r="BX499" i="5"/>
  <c r="CB499" i="5"/>
  <c r="BY499" i="5"/>
  <c r="CC499" i="5"/>
  <c r="BZ499" i="5"/>
  <c r="CD499" i="5"/>
  <c r="CA496" i="5"/>
  <c r="CE496" i="5"/>
  <c r="BX496" i="5"/>
  <c r="CB496" i="5"/>
  <c r="BY496" i="5"/>
  <c r="CC496" i="5"/>
  <c r="BZ496" i="5"/>
  <c r="CD496" i="5"/>
  <c r="CA493" i="5"/>
  <c r="CE493" i="5"/>
  <c r="BX493" i="5"/>
  <c r="CB493" i="5"/>
  <c r="BY493" i="5"/>
  <c r="CC493" i="5"/>
  <c r="BZ493" i="5"/>
  <c r="CD493" i="5"/>
  <c r="CA486" i="5"/>
  <c r="CE486" i="5"/>
  <c r="BX486" i="5"/>
  <c r="CB486" i="5"/>
  <c r="BY486" i="5"/>
  <c r="CC486" i="5"/>
  <c r="CD486" i="5"/>
  <c r="BZ486" i="5"/>
  <c r="CA483" i="5"/>
  <c r="CE483" i="5"/>
  <c r="BX483" i="5"/>
  <c r="CB483" i="5"/>
  <c r="BY483" i="5"/>
  <c r="CC483" i="5"/>
  <c r="BZ483" i="5"/>
  <c r="CD483" i="5"/>
  <c r="CA480" i="5"/>
  <c r="CE480" i="5"/>
  <c r="BX480" i="5"/>
  <c r="CB480" i="5"/>
  <c r="BY480" i="5"/>
  <c r="CC480" i="5"/>
  <c r="BZ480" i="5"/>
  <c r="CD480" i="5"/>
  <c r="CA477" i="5"/>
  <c r="CE477" i="5"/>
  <c r="BX477" i="5"/>
  <c r="CB477" i="5"/>
  <c r="BY477" i="5"/>
  <c r="CC477" i="5"/>
  <c r="BZ477" i="5"/>
  <c r="CD477" i="5"/>
  <c r="CA470" i="5"/>
  <c r="CE470" i="5"/>
  <c r="BX470" i="5"/>
  <c r="CB470" i="5"/>
  <c r="BY470" i="5"/>
  <c r="CC470" i="5"/>
  <c r="CD470" i="5"/>
  <c r="BZ470" i="5"/>
  <c r="CA467" i="5"/>
  <c r="CE467" i="5"/>
  <c r="BX467" i="5"/>
  <c r="CB467" i="5"/>
  <c r="BY467" i="5"/>
  <c r="CC467" i="5"/>
  <c r="BZ467" i="5"/>
  <c r="CD467" i="5"/>
  <c r="CA464" i="5"/>
  <c r="CE464" i="5"/>
  <c r="BX464" i="5"/>
  <c r="CB464" i="5"/>
  <c r="BY464" i="5"/>
  <c r="CC464" i="5"/>
  <c r="BZ464" i="5"/>
  <c r="CD464" i="5"/>
  <c r="CA461" i="5"/>
  <c r="CE461" i="5"/>
  <c r="BX461" i="5"/>
  <c r="CB461" i="5"/>
  <c r="BY461" i="5"/>
  <c r="CC461" i="5"/>
  <c r="BZ461" i="5"/>
  <c r="CD461" i="5"/>
  <c r="CA454" i="5"/>
  <c r="CE454" i="5"/>
  <c r="BX454" i="5"/>
  <c r="CB454" i="5"/>
  <c r="BY454" i="5"/>
  <c r="CC454" i="5"/>
  <c r="CD454" i="5"/>
  <c r="BZ454" i="5"/>
  <c r="CA451" i="5"/>
  <c r="CE451" i="5"/>
  <c r="BX451" i="5"/>
  <c r="CB451" i="5"/>
  <c r="BY451" i="5"/>
  <c r="CC451" i="5"/>
  <c r="BZ451" i="5"/>
  <c r="CD451" i="5"/>
  <c r="CA448" i="5"/>
  <c r="CE448" i="5"/>
  <c r="BX448" i="5"/>
  <c r="CB448" i="5"/>
  <c r="BY448" i="5"/>
  <c r="CC448" i="5"/>
  <c r="BZ448" i="5"/>
  <c r="CD448" i="5"/>
  <c r="CA445" i="5"/>
  <c r="CE445" i="5"/>
  <c r="BX445" i="5"/>
  <c r="CB445" i="5"/>
  <c r="BY445" i="5"/>
  <c r="CC445" i="5"/>
  <c r="BZ445" i="5"/>
  <c r="CD445" i="5"/>
  <c r="CA438" i="5"/>
  <c r="CE438" i="5"/>
  <c r="BX438" i="5"/>
  <c r="CB438" i="5"/>
  <c r="BY438" i="5"/>
  <c r="CC438" i="5"/>
  <c r="CD438" i="5"/>
  <c r="BZ438" i="5"/>
  <c r="CA435" i="5"/>
  <c r="CE435" i="5"/>
  <c r="BX435" i="5"/>
  <c r="CB435" i="5"/>
  <c r="BY435" i="5"/>
  <c r="CC435" i="5"/>
  <c r="BZ435" i="5"/>
  <c r="CD435" i="5"/>
  <c r="CA432" i="5"/>
  <c r="CE432" i="5"/>
  <c r="BX432" i="5"/>
  <c r="CB432" i="5"/>
  <c r="BY432" i="5"/>
  <c r="CC432" i="5"/>
  <c r="BZ432" i="5"/>
  <c r="CD432" i="5"/>
  <c r="CA429" i="5"/>
  <c r="CE429" i="5"/>
  <c r="BX429" i="5"/>
  <c r="CB429" i="5"/>
  <c r="BY429" i="5"/>
  <c r="CC429" i="5"/>
  <c r="BZ429" i="5"/>
  <c r="CD429" i="5"/>
  <c r="CA422" i="5"/>
  <c r="CE422" i="5"/>
  <c r="BX422" i="5"/>
  <c r="CB422" i="5"/>
  <c r="BY422" i="5"/>
  <c r="CC422" i="5"/>
  <c r="CD422" i="5"/>
  <c r="BZ422" i="5"/>
  <c r="CA419" i="5"/>
  <c r="CE419" i="5"/>
  <c r="BX419" i="5"/>
  <c r="CB419" i="5"/>
  <c r="BY419" i="5"/>
  <c r="CC419" i="5"/>
  <c r="BZ419" i="5"/>
  <c r="CD419" i="5"/>
  <c r="CA416" i="5"/>
  <c r="CE416" i="5"/>
  <c r="BX416" i="5"/>
  <c r="CB416" i="5"/>
  <c r="BY416" i="5"/>
  <c r="CC416" i="5"/>
  <c r="BZ416" i="5"/>
  <c r="CD416" i="5"/>
  <c r="CA413" i="5"/>
  <c r="CE413" i="5"/>
  <c r="BX413" i="5"/>
  <c r="CB413" i="5"/>
  <c r="BY413" i="5"/>
  <c r="CC413" i="5"/>
  <c r="BZ413" i="5"/>
  <c r="CD413" i="5"/>
  <c r="CA407" i="5"/>
  <c r="CE407" i="5"/>
  <c r="BX407" i="5"/>
  <c r="CB407" i="5"/>
  <c r="BY407" i="5"/>
  <c r="CC407" i="5"/>
  <c r="BZ407" i="5"/>
  <c r="CD407" i="5"/>
  <c r="CA404" i="5"/>
  <c r="CE404" i="5"/>
  <c r="BX404" i="5"/>
  <c r="CB404" i="5"/>
  <c r="BY404" i="5"/>
  <c r="CC404" i="5"/>
  <c r="BZ404" i="5"/>
  <c r="CD404" i="5"/>
  <c r="CA401" i="5"/>
  <c r="CE401" i="5"/>
  <c r="BX401" i="5"/>
  <c r="CB401" i="5"/>
  <c r="BY401" i="5"/>
  <c r="CC401" i="5"/>
  <c r="BZ401" i="5"/>
  <c r="CD401" i="5"/>
  <c r="CA395" i="5"/>
  <c r="CE395" i="5"/>
  <c r="BX395" i="5"/>
  <c r="CB395" i="5"/>
  <c r="BY395" i="5"/>
  <c r="CC395" i="5"/>
  <c r="BZ395" i="5"/>
  <c r="CD395" i="5"/>
  <c r="CA392" i="5"/>
  <c r="CE392" i="5"/>
  <c r="BX392" i="5"/>
  <c r="CB392" i="5"/>
  <c r="BY392" i="5"/>
  <c r="CC392" i="5"/>
  <c r="BZ392" i="5"/>
  <c r="CD392" i="5"/>
  <c r="CA389" i="5"/>
  <c r="CE389" i="5"/>
  <c r="BX389" i="5"/>
  <c r="CB389" i="5"/>
  <c r="BY389" i="5"/>
  <c r="CC389" i="5"/>
  <c r="BZ389" i="5"/>
  <c r="CD389" i="5"/>
  <c r="CA385" i="5"/>
  <c r="CE385" i="5"/>
  <c r="BX385" i="5"/>
  <c r="CB385" i="5"/>
  <c r="BY385" i="5"/>
  <c r="CC385" i="5"/>
  <c r="BZ385" i="5"/>
  <c r="CD385" i="5"/>
  <c r="CA379" i="5"/>
  <c r="CE379" i="5"/>
  <c r="BX379" i="5"/>
  <c r="CB379" i="5"/>
  <c r="BY379" i="5"/>
  <c r="CC379" i="5"/>
  <c r="BZ379" i="5"/>
  <c r="CD379" i="5"/>
  <c r="CA376" i="5"/>
  <c r="CE376" i="5"/>
  <c r="BX376" i="5"/>
  <c r="CB376" i="5"/>
  <c r="BY376" i="5"/>
  <c r="CC376" i="5"/>
  <c r="BZ376" i="5"/>
  <c r="CD376" i="5"/>
  <c r="CA373" i="5"/>
  <c r="CE373" i="5"/>
  <c r="BX373" i="5"/>
  <c r="CB373" i="5"/>
  <c r="BY373" i="5"/>
  <c r="CC373" i="5"/>
  <c r="BZ373" i="5"/>
  <c r="CD373" i="5"/>
  <c r="CA369" i="5"/>
  <c r="CE369" i="5"/>
  <c r="BX369" i="5"/>
  <c r="CB369" i="5"/>
  <c r="BY369" i="5"/>
  <c r="CC369" i="5"/>
  <c r="BZ369" i="5"/>
  <c r="CD369" i="5"/>
  <c r="CA363" i="5"/>
  <c r="CE363" i="5"/>
  <c r="BX363" i="5"/>
  <c r="CB363" i="5"/>
  <c r="BY363" i="5"/>
  <c r="CC363" i="5"/>
  <c r="BZ363" i="5"/>
  <c r="CD363" i="5"/>
  <c r="CA360" i="5"/>
  <c r="CE360" i="5"/>
  <c r="BX360" i="5"/>
  <c r="CB360" i="5"/>
  <c r="BY360" i="5"/>
  <c r="CC360" i="5"/>
  <c r="BZ360" i="5"/>
  <c r="CD360" i="5"/>
  <c r="CA357" i="5"/>
  <c r="CE357" i="5"/>
  <c r="BX357" i="5"/>
  <c r="CB357" i="5"/>
  <c r="BY357" i="5"/>
  <c r="CC357" i="5"/>
  <c r="BZ357" i="5"/>
  <c r="CD357" i="5"/>
  <c r="CA353" i="5"/>
  <c r="CE353" i="5"/>
  <c r="BX353" i="5"/>
  <c r="CB353" i="5"/>
  <c r="BY353" i="5"/>
  <c r="CC353" i="5"/>
  <c r="BZ353" i="5"/>
  <c r="CD353" i="5"/>
  <c r="CA347" i="5"/>
  <c r="CE347" i="5"/>
  <c r="BX347" i="5"/>
  <c r="CB347" i="5"/>
  <c r="BY347" i="5"/>
  <c r="CC347" i="5"/>
  <c r="BZ347" i="5"/>
  <c r="CD347" i="5"/>
  <c r="CA344" i="5"/>
  <c r="CE344" i="5"/>
  <c r="BX344" i="5"/>
  <c r="CB344" i="5"/>
  <c r="BY344" i="5"/>
  <c r="CC344" i="5"/>
  <c r="BZ344" i="5"/>
  <c r="CD344" i="5"/>
  <c r="CA341" i="5"/>
  <c r="CE341" i="5"/>
  <c r="BX341" i="5"/>
  <c r="CB341" i="5"/>
  <c r="BY341" i="5"/>
  <c r="CC341" i="5"/>
  <c r="BZ341" i="5"/>
  <c r="CD341" i="5"/>
  <c r="CA337" i="5"/>
  <c r="CE337" i="5"/>
  <c r="BX337" i="5"/>
  <c r="CB337" i="5"/>
  <c r="BY337" i="5"/>
  <c r="CC337" i="5"/>
  <c r="BZ337" i="5"/>
  <c r="CD337" i="5"/>
  <c r="CA331" i="5"/>
  <c r="CE331" i="5"/>
  <c r="BX331" i="5"/>
  <c r="CB331" i="5"/>
  <c r="BY331" i="5"/>
  <c r="CC331" i="5"/>
  <c r="BZ331" i="5"/>
  <c r="CD331" i="5"/>
  <c r="CA328" i="5"/>
  <c r="CE328" i="5"/>
  <c r="BX328" i="5"/>
  <c r="CB328" i="5"/>
  <c r="BY328" i="5"/>
  <c r="CC328" i="5"/>
  <c r="BZ328" i="5"/>
  <c r="CD328" i="5"/>
  <c r="CA325" i="5"/>
  <c r="CE325" i="5"/>
  <c r="BX325" i="5"/>
  <c r="CB325" i="5"/>
  <c r="BY325" i="5"/>
  <c r="CC325" i="5"/>
  <c r="BZ325" i="5"/>
  <c r="CD325" i="5"/>
  <c r="CA321" i="5"/>
  <c r="CE321" i="5"/>
  <c r="BX321" i="5"/>
  <c r="CB321" i="5"/>
  <c r="BY321" i="5"/>
  <c r="CC321" i="5"/>
  <c r="BZ321" i="5"/>
  <c r="CD321" i="5"/>
  <c r="CA315" i="5"/>
  <c r="CE315" i="5"/>
  <c r="BX315" i="5"/>
  <c r="CB315" i="5"/>
  <c r="BY315" i="5"/>
  <c r="CC315" i="5"/>
  <c r="BZ315" i="5"/>
  <c r="CD315" i="5"/>
  <c r="CA312" i="5"/>
  <c r="CE312" i="5"/>
  <c r="BX312" i="5"/>
  <c r="CB312" i="5"/>
  <c r="BY312" i="5"/>
  <c r="CC312" i="5"/>
  <c r="BZ312" i="5"/>
  <c r="CD312" i="5"/>
  <c r="CA309" i="5"/>
  <c r="CE309" i="5"/>
  <c r="BX309" i="5"/>
  <c r="CB309" i="5"/>
  <c r="BY309" i="5"/>
  <c r="CC309" i="5"/>
  <c r="BZ309" i="5"/>
  <c r="CD309" i="5"/>
  <c r="CA305" i="5"/>
  <c r="CE305" i="5"/>
  <c r="BX305" i="5"/>
  <c r="CB305" i="5"/>
  <c r="BY305" i="5"/>
  <c r="CC305" i="5"/>
  <c r="BZ305" i="5"/>
  <c r="CD305" i="5"/>
  <c r="CA299" i="5"/>
  <c r="CE299" i="5"/>
  <c r="BX299" i="5"/>
  <c r="CB299" i="5"/>
  <c r="BY299" i="5"/>
  <c r="CC299" i="5"/>
  <c r="BZ299" i="5"/>
  <c r="CD299" i="5"/>
  <c r="CA296" i="5"/>
  <c r="CE296" i="5"/>
  <c r="BX296" i="5"/>
  <c r="CB296" i="5"/>
  <c r="BY296" i="5"/>
  <c r="CC296" i="5"/>
  <c r="BZ296" i="5"/>
  <c r="CD296" i="5"/>
  <c r="CA293" i="5"/>
  <c r="CE293" i="5"/>
  <c r="BX293" i="5"/>
  <c r="CB293" i="5"/>
  <c r="BY293" i="5"/>
  <c r="CC293" i="5"/>
  <c r="BZ293" i="5"/>
  <c r="CD293" i="5"/>
  <c r="CA289" i="5"/>
  <c r="CE289" i="5"/>
  <c r="BX289" i="5"/>
  <c r="CB289" i="5"/>
  <c r="BY289" i="5"/>
  <c r="CC289" i="5"/>
  <c r="BZ289" i="5"/>
  <c r="CD289" i="5"/>
  <c r="CA283" i="5"/>
  <c r="CE283" i="5"/>
  <c r="BX283" i="5"/>
  <c r="CB283" i="5"/>
  <c r="BY283" i="5"/>
  <c r="CC283" i="5"/>
  <c r="BZ283" i="5"/>
  <c r="CD283" i="5"/>
  <c r="CA280" i="5"/>
  <c r="CE280" i="5"/>
  <c r="BX280" i="5"/>
  <c r="CB280" i="5"/>
  <c r="BY280" i="5"/>
  <c r="CC280" i="5"/>
  <c r="BZ280" i="5"/>
  <c r="CD280" i="5"/>
  <c r="CA277" i="5"/>
  <c r="CE277" i="5"/>
  <c r="BX277" i="5"/>
  <c r="CB277" i="5"/>
  <c r="BY277" i="5"/>
  <c r="CC277" i="5"/>
  <c r="BZ277" i="5"/>
  <c r="CD277" i="5"/>
  <c r="CA272" i="5"/>
  <c r="CE272" i="5"/>
  <c r="BX272" i="5"/>
  <c r="CB272" i="5"/>
  <c r="BY272" i="5"/>
  <c r="CC272" i="5"/>
  <c r="BZ272" i="5"/>
  <c r="CD272" i="5"/>
  <c r="CA269" i="5"/>
  <c r="CE269" i="5"/>
  <c r="BX269" i="5"/>
  <c r="CB269" i="5"/>
  <c r="BY269" i="5"/>
  <c r="CC269" i="5"/>
  <c r="BZ269" i="5"/>
  <c r="CD269" i="5"/>
  <c r="CA264" i="5"/>
  <c r="CE264" i="5"/>
  <c r="BX264" i="5"/>
  <c r="CB264" i="5"/>
  <c r="BY264" i="5"/>
  <c r="CC264" i="5"/>
  <c r="BZ264" i="5"/>
  <c r="CD264" i="5"/>
  <c r="CA261" i="5"/>
  <c r="CE261" i="5"/>
  <c r="BX261" i="5"/>
  <c r="CB261" i="5"/>
  <c r="BY261" i="5"/>
  <c r="CC261" i="5"/>
  <c r="BZ261" i="5"/>
  <c r="CD261" i="5"/>
  <c r="CA256" i="5"/>
  <c r="CE256" i="5"/>
  <c r="BX256" i="5"/>
  <c r="CB256" i="5"/>
  <c r="BY256" i="5"/>
  <c r="CC256" i="5"/>
  <c r="BZ256" i="5"/>
  <c r="CD256" i="5"/>
  <c r="CA253" i="5"/>
  <c r="CE253" i="5"/>
  <c r="BX253" i="5"/>
  <c r="CB253" i="5"/>
  <c r="BY253" i="5"/>
  <c r="CC253" i="5"/>
  <c r="BZ253" i="5"/>
  <c r="CD253" i="5"/>
  <c r="CA248" i="5"/>
  <c r="CE248" i="5"/>
  <c r="BX248" i="5"/>
  <c r="CB248" i="5"/>
  <c r="BY248" i="5"/>
  <c r="CC248" i="5"/>
  <c r="BZ248" i="5"/>
  <c r="CD248" i="5"/>
  <c r="CA245" i="5"/>
  <c r="CE245" i="5"/>
  <c r="BX245" i="5"/>
  <c r="CB245" i="5"/>
  <c r="BY245" i="5"/>
  <c r="CC245" i="5"/>
  <c r="BZ245" i="5"/>
  <c r="CD245" i="5"/>
  <c r="CA240" i="5"/>
  <c r="CE240" i="5"/>
  <c r="BX240" i="5"/>
  <c r="CB240" i="5"/>
  <c r="BY240" i="5"/>
  <c r="CC240" i="5"/>
  <c r="BZ240" i="5"/>
  <c r="CD240" i="5"/>
  <c r="CA237" i="5"/>
  <c r="CE237" i="5"/>
  <c r="BX237" i="5"/>
  <c r="CB237" i="5"/>
  <c r="BY237" i="5"/>
  <c r="CC237" i="5"/>
  <c r="BZ237" i="5"/>
  <c r="CD237" i="5"/>
  <c r="CA232" i="5"/>
  <c r="CE232" i="5"/>
  <c r="BX232" i="5"/>
  <c r="CB232" i="5"/>
  <c r="BY232" i="5"/>
  <c r="CC232" i="5"/>
  <c r="BZ232" i="5"/>
  <c r="CD232" i="5"/>
  <c r="CA230" i="5"/>
  <c r="CE230" i="5"/>
  <c r="BX230" i="5"/>
  <c r="CB230" i="5"/>
  <c r="BY230" i="5"/>
  <c r="CC230" i="5"/>
  <c r="CD230" i="5"/>
  <c r="BZ230" i="5"/>
  <c r="CA228" i="5"/>
  <c r="CE228" i="5"/>
  <c r="BX228" i="5"/>
  <c r="CB228" i="5"/>
  <c r="BY228" i="5"/>
  <c r="CC228" i="5"/>
  <c r="BZ228" i="5"/>
  <c r="CD228" i="5"/>
  <c r="CA226" i="5"/>
  <c r="CE226" i="5"/>
  <c r="BX226" i="5"/>
  <c r="CB226" i="5"/>
  <c r="BY226" i="5"/>
  <c r="CC226" i="5"/>
  <c r="CD226" i="5"/>
  <c r="BZ226" i="5"/>
  <c r="CA224" i="5"/>
  <c r="CE224" i="5"/>
  <c r="BX224" i="5"/>
  <c r="CB224" i="5"/>
  <c r="BY224" i="5"/>
  <c r="CC224" i="5"/>
  <c r="BZ224" i="5"/>
  <c r="CD224" i="5"/>
  <c r="CA222" i="5"/>
  <c r="CE222" i="5"/>
  <c r="BX222" i="5"/>
  <c r="CB222" i="5"/>
  <c r="BY222" i="5"/>
  <c r="CC222" i="5"/>
  <c r="CD222" i="5"/>
  <c r="BZ222" i="5"/>
  <c r="CA220" i="5"/>
  <c r="CE220" i="5"/>
  <c r="BX220" i="5"/>
  <c r="CB220" i="5"/>
  <c r="BY220" i="5"/>
  <c r="CC220" i="5"/>
  <c r="BZ220" i="5"/>
  <c r="CD220" i="5"/>
  <c r="CA218" i="5"/>
  <c r="CE218" i="5"/>
  <c r="BX218" i="5"/>
  <c r="CB218" i="5"/>
  <c r="BY218" i="5"/>
  <c r="CC218" i="5"/>
  <c r="CD218" i="5"/>
  <c r="BZ218" i="5"/>
  <c r="CA216" i="5"/>
  <c r="CE216" i="5"/>
  <c r="BX216" i="5"/>
  <c r="CB216" i="5"/>
  <c r="BY216" i="5"/>
  <c r="CC216" i="5"/>
  <c r="BZ216" i="5"/>
  <c r="CD216" i="5"/>
  <c r="CA214" i="5"/>
  <c r="CE214" i="5"/>
  <c r="BX214" i="5"/>
  <c r="CB214" i="5"/>
  <c r="BY214" i="5"/>
  <c r="CC214" i="5"/>
  <c r="CD214" i="5"/>
  <c r="BZ214" i="5"/>
  <c r="CA212" i="5"/>
  <c r="CE212" i="5"/>
  <c r="BX212" i="5"/>
  <c r="CB212" i="5"/>
  <c r="BY212" i="5"/>
  <c r="CC212" i="5"/>
  <c r="BZ212" i="5"/>
  <c r="CD212" i="5"/>
  <c r="CA210" i="5"/>
  <c r="CE210" i="5"/>
  <c r="BX210" i="5"/>
  <c r="CB210" i="5"/>
  <c r="BY210" i="5"/>
  <c r="CC210" i="5"/>
  <c r="CD210" i="5"/>
  <c r="BZ210" i="5"/>
  <c r="CA208" i="5"/>
  <c r="CE208" i="5"/>
  <c r="BX208" i="5"/>
  <c r="CB208" i="5"/>
  <c r="BY208" i="5"/>
  <c r="CC208" i="5"/>
  <c r="BZ208" i="5"/>
  <c r="CD208" i="5"/>
  <c r="CA206" i="5"/>
  <c r="CE206" i="5"/>
  <c r="BX206" i="5"/>
  <c r="CB206" i="5"/>
  <c r="BY206" i="5"/>
  <c r="CC206" i="5"/>
  <c r="CD206" i="5"/>
  <c r="BZ206" i="5"/>
  <c r="CA204" i="5"/>
  <c r="CE204" i="5"/>
  <c r="BX204" i="5"/>
  <c r="CB204" i="5"/>
  <c r="BY204" i="5"/>
  <c r="CC204" i="5"/>
  <c r="BZ204" i="5"/>
  <c r="CD204" i="5"/>
  <c r="CA202" i="5"/>
  <c r="CE202" i="5"/>
  <c r="BX202" i="5"/>
  <c r="CB202" i="5"/>
  <c r="BY202" i="5"/>
  <c r="CC202" i="5"/>
  <c r="CD202" i="5"/>
  <c r="BZ202" i="5"/>
  <c r="CA200" i="5"/>
  <c r="CE200" i="5"/>
  <c r="BX200" i="5"/>
  <c r="CB200" i="5"/>
  <c r="BY200" i="5"/>
  <c r="CC200" i="5"/>
  <c r="BZ200" i="5"/>
  <c r="CD200" i="5"/>
  <c r="CA198" i="5"/>
  <c r="CE198" i="5"/>
  <c r="BX198" i="5"/>
  <c r="CB198" i="5"/>
  <c r="BY198" i="5"/>
  <c r="CC198" i="5"/>
  <c r="CD198" i="5"/>
  <c r="BZ198" i="5"/>
  <c r="CA196" i="5"/>
  <c r="CE196" i="5"/>
  <c r="BX196" i="5"/>
  <c r="CB196" i="5"/>
  <c r="BY196" i="5"/>
  <c r="CC196" i="5"/>
  <c r="BZ196" i="5"/>
  <c r="CD196" i="5"/>
  <c r="CA194" i="5"/>
  <c r="CE194" i="5"/>
  <c r="BX194" i="5"/>
  <c r="CB194" i="5"/>
  <c r="BY194" i="5"/>
  <c r="CC194" i="5"/>
  <c r="CD194" i="5"/>
  <c r="BZ194" i="5"/>
  <c r="CA192" i="5"/>
  <c r="CE192" i="5"/>
  <c r="BX192" i="5"/>
  <c r="CB192" i="5"/>
  <c r="BY192" i="5"/>
  <c r="CC192" i="5"/>
  <c r="BZ192" i="5"/>
  <c r="CD192" i="5"/>
  <c r="CA190" i="5"/>
  <c r="CE190" i="5"/>
  <c r="BX190" i="5"/>
  <c r="CB190" i="5"/>
  <c r="BY190" i="5"/>
  <c r="CC190" i="5"/>
  <c r="CD190" i="5"/>
  <c r="BZ190" i="5"/>
  <c r="CA188" i="5"/>
  <c r="CE188" i="5"/>
  <c r="BX188" i="5"/>
  <c r="CB188" i="5"/>
  <c r="BY188" i="5"/>
  <c r="CC188" i="5"/>
  <c r="BZ188" i="5"/>
  <c r="CD188" i="5"/>
  <c r="CA186" i="5"/>
  <c r="CE186" i="5"/>
  <c r="BX186" i="5"/>
  <c r="CB186" i="5"/>
  <c r="BY186" i="5"/>
  <c r="CC186" i="5"/>
  <c r="CD186" i="5"/>
  <c r="BZ186" i="5"/>
  <c r="CA184" i="5"/>
  <c r="CE184" i="5"/>
  <c r="BX184" i="5"/>
  <c r="CB184" i="5"/>
  <c r="BY184" i="5"/>
  <c r="CC184" i="5"/>
  <c r="BZ184" i="5"/>
  <c r="CD184" i="5"/>
  <c r="CA182" i="5"/>
  <c r="CE182" i="5"/>
  <c r="BX182" i="5"/>
  <c r="CB182" i="5"/>
  <c r="BY182" i="5"/>
  <c r="CC182" i="5"/>
  <c r="CD182" i="5"/>
  <c r="BZ182" i="5"/>
  <c r="CA180" i="5"/>
  <c r="CE180" i="5"/>
  <c r="BX180" i="5"/>
  <c r="CB180" i="5"/>
  <c r="BY180" i="5"/>
  <c r="CC180" i="5"/>
  <c r="BZ180" i="5"/>
  <c r="CD180" i="5"/>
  <c r="CA178" i="5"/>
  <c r="CE178" i="5"/>
  <c r="BX178" i="5"/>
  <c r="CB178" i="5"/>
  <c r="BY178" i="5"/>
  <c r="CC178" i="5"/>
  <c r="CD178" i="5"/>
  <c r="BZ178" i="5"/>
  <c r="CA176" i="5"/>
  <c r="CE176" i="5"/>
  <c r="BX176" i="5"/>
  <c r="CB176" i="5"/>
  <c r="BY176" i="5"/>
  <c r="CC176" i="5"/>
  <c r="BZ176" i="5"/>
  <c r="CD176" i="5"/>
  <c r="CA169" i="5"/>
  <c r="CE169" i="5"/>
  <c r="BX169" i="5"/>
  <c r="CB169" i="5"/>
  <c r="BY169" i="5"/>
  <c r="CC169" i="5"/>
  <c r="BZ169" i="5"/>
  <c r="CD169" i="5"/>
  <c r="CA166" i="5"/>
  <c r="CE166" i="5"/>
  <c r="BX166" i="5"/>
  <c r="CB166" i="5"/>
  <c r="BY166" i="5"/>
  <c r="CC166" i="5"/>
  <c r="CD166" i="5"/>
  <c r="BZ166" i="5"/>
  <c r="CA163" i="5"/>
  <c r="CE163" i="5"/>
  <c r="BX163" i="5"/>
  <c r="CB163" i="5"/>
  <c r="BY163" i="5"/>
  <c r="CC163" i="5"/>
  <c r="BZ163" i="5"/>
  <c r="CD163" i="5"/>
  <c r="CA160" i="5"/>
  <c r="CE160" i="5"/>
  <c r="BX160" i="5"/>
  <c r="CB160" i="5"/>
  <c r="BY160" i="5"/>
  <c r="CC160" i="5"/>
  <c r="BZ160" i="5"/>
  <c r="CD160" i="5"/>
  <c r="CA153" i="5"/>
  <c r="CE153" i="5"/>
  <c r="BX153" i="5"/>
  <c r="CB153" i="5"/>
  <c r="BY153" i="5"/>
  <c r="CC153" i="5"/>
  <c r="BZ153" i="5"/>
  <c r="CD153" i="5"/>
  <c r="CA150" i="5"/>
  <c r="CE150" i="5"/>
  <c r="BX150" i="5"/>
  <c r="CB150" i="5"/>
  <c r="BY150" i="5"/>
  <c r="CC150" i="5"/>
  <c r="CD150" i="5"/>
  <c r="BZ150" i="5"/>
  <c r="CA147" i="5"/>
  <c r="CE147" i="5"/>
  <c r="BX147" i="5"/>
  <c r="CB147" i="5"/>
  <c r="BY147" i="5"/>
  <c r="CC147" i="5"/>
  <c r="BZ147" i="5"/>
  <c r="CD147" i="5"/>
  <c r="CA144" i="5"/>
  <c r="CE144" i="5"/>
  <c r="BX144" i="5"/>
  <c r="CB144" i="5"/>
  <c r="BY144" i="5"/>
  <c r="CC144" i="5"/>
  <c r="BZ144" i="5"/>
  <c r="CD144" i="5"/>
  <c r="CA137" i="5"/>
  <c r="CE137" i="5"/>
  <c r="BX137" i="5"/>
  <c r="CB137" i="5"/>
  <c r="BY137" i="5"/>
  <c r="CC137" i="5"/>
  <c r="BZ137" i="5"/>
  <c r="CD137" i="5"/>
  <c r="CA134" i="5"/>
  <c r="CE134" i="5"/>
  <c r="BX134" i="5"/>
  <c r="CB134" i="5"/>
  <c r="BY134" i="5"/>
  <c r="CC134" i="5"/>
  <c r="CD134" i="5"/>
  <c r="BZ134" i="5"/>
  <c r="CA131" i="5"/>
  <c r="CE131" i="5"/>
  <c r="BX131" i="5"/>
  <c r="CB131" i="5"/>
  <c r="BY131" i="5"/>
  <c r="CC131" i="5"/>
  <c r="BZ131" i="5"/>
  <c r="CD131" i="5"/>
  <c r="CA128" i="5"/>
  <c r="CE128" i="5"/>
  <c r="BX128" i="5"/>
  <c r="CB128" i="5"/>
  <c r="BY128" i="5"/>
  <c r="CC128" i="5"/>
  <c r="BZ128" i="5"/>
  <c r="CD128" i="5"/>
  <c r="CA121" i="5"/>
  <c r="CE121" i="5"/>
  <c r="BX121" i="5"/>
  <c r="CB121" i="5"/>
  <c r="BY121" i="5"/>
  <c r="CC121" i="5"/>
  <c r="BZ121" i="5"/>
  <c r="CD121" i="5"/>
  <c r="CA118" i="5"/>
  <c r="CE118" i="5"/>
  <c r="BX118" i="5"/>
  <c r="CB118" i="5"/>
  <c r="BY118" i="5"/>
  <c r="CC118" i="5"/>
  <c r="CD118" i="5"/>
  <c r="BZ118" i="5"/>
  <c r="CA115" i="5"/>
  <c r="CE115" i="5"/>
  <c r="BX115" i="5"/>
  <c r="CB115" i="5"/>
  <c r="BY115" i="5"/>
  <c r="CC115" i="5"/>
  <c r="BZ115" i="5"/>
  <c r="CD115" i="5"/>
  <c r="CA112" i="5"/>
  <c r="CE112" i="5"/>
  <c r="BX112" i="5"/>
  <c r="CB112" i="5"/>
  <c r="BY112" i="5"/>
  <c r="CC112" i="5"/>
  <c r="BZ112" i="5"/>
  <c r="CD112" i="5"/>
  <c r="CA105" i="5"/>
  <c r="CE105" i="5"/>
  <c r="BX105" i="5"/>
  <c r="CB105" i="5"/>
  <c r="BY105" i="5"/>
  <c r="CC105" i="5"/>
  <c r="BZ105" i="5"/>
  <c r="CD105" i="5"/>
  <c r="CA102" i="5"/>
  <c r="CE102" i="5"/>
  <c r="BX102" i="5"/>
  <c r="CB102" i="5"/>
  <c r="BY102" i="5"/>
  <c r="CC102" i="5"/>
  <c r="CD102" i="5"/>
  <c r="BZ102" i="5"/>
  <c r="CA99" i="5"/>
  <c r="CE99" i="5"/>
  <c r="BX99" i="5"/>
  <c r="CB99" i="5"/>
  <c r="BY99" i="5"/>
  <c r="CC99" i="5"/>
  <c r="BZ99" i="5"/>
  <c r="CD99" i="5"/>
  <c r="CA96" i="5"/>
  <c r="CE96" i="5"/>
  <c r="BX96" i="5"/>
  <c r="CB96" i="5"/>
  <c r="BY96" i="5"/>
  <c r="CC96" i="5"/>
  <c r="BZ96" i="5"/>
  <c r="CD96" i="5"/>
  <c r="CA89" i="5"/>
  <c r="CE89" i="5"/>
  <c r="BX89" i="5"/>
  <c r="CB89" i="5"/>
  <c r="BY89" i="5"/>
  <c r="CC89" i="5"/>
  <c r="BZ89" i="5"/>
  <c r="CD89" i="5"/>
  <c r="CA86" i="5"/>
  <c r="CE86" i="5"/>
  <c r="BX86" i="5"/>
  <c r="CB86" i="5"/>
  <c r="BY86" i="5"/>
  <c r="CC86" i="5"/>
  <c r="CD86" i="5"/>
  <c r="BZ86" i="5"/>
  <c r="CA83" i="5"/>
  <c r="CE83" i="5"/>
  <c r="BX83" i="5"/>
  <c r="CB83" i="5"/>
  <c r="BY83" i="5"/>
  <c r="CC83" i="5"/>
  <c r="BZ83" i="5"/>
  <c r="CD83" i="5"/>
  <c r="CA80" i="5"/>
  <c r="CE80" i="5"/>
  <c r="BX80" i="5"/>
  <c r="CB80" i="5"/>
  <c r="BY80" i="5"/>
  <c r="CC80" i="5"/>
  <c r="BZ80" i="5"/>
  <c r="CD80" i="5"/>
  <c r="CA73" i="5"/>
  <c r="CE73" i="5"/>
  <c r="BX73" i="5"/>
  <c r="CB73" i="5"/>
  <c r="BY73" i="5"/>
  <c r="CC73" i="5"/>
  <c r="BZ73" i="5"/>
  <c r="CD73" i="5"/>
  <c r="CA70" i="5"/>
  <c r="CE70" i="5"/>
  <c r="BX70" i="5"/>
  <c r="CB70" i="5"/>
  <c r="BY70" i="5"/>
  <c r="CC70" i="5"/>
  <c r="CD70" i="5"/>
  <c r="BZ70" i="5"/>
  <c r="CA67" i="5"/>
  <c r="CE67" i="5"/>
  <c r="BX67" i="5"/>
  <c r="CB67" i="5"/>
  <c r="BY67" i="5"/>
  <c r="CC67" i="5"/>
  <c r="BZ67" i="5"/>
  <c r="CD67" i="5"/>
  <c r="CA64" i="5"/>
  <c r="CE64" i="5"/>
  <c r="BX64" i="5"/>
  <c r="CB64" i="5"/>
  <c r="BY64" i="5"/>
  <c r="CC64" i="5"/>
  <c r="BZ64" i="5"/>
  <c r="CD64" i="5"/>
  <c r="CA57" i="5"/>
  <c r="CE57" i="5"/>
  <c r="BX57" i="5"/>
  <c r="CB57" i="5"/>
  <c r="BY57" i="5"/>
  <c r="CC57" i="5"/>
  <c r="BZ57" i="5"/>
  <c r="CD57" i="5"/>
  <c r="CA54" i="5"/>
  <c r="CE54" i="5"/>
  <c r="BX54" i="5"/>
  <c r="CB54" i="5"/>
  <c r="BY54" i="5"/>
  <c r="CC54" i="5"/>
  <c r="CD54" i="5"/>
  <c r="BZ54" i="5"/>
  <c r="CA51" i="5"/>
  <c r="CE51" i="5"/>
  <c r="BX51" i="5"/>
  <c r="CB51" i="5"/>
  <c r="BY51" i="5"/>
  <c r="CC51" i="5"/>
  <c r="BZ51" i="5"/>
  <c r="CD51" i="5"/>
  <c r="CA48" i="5"/>
  <c r="CE48" i="5"/>
  <c r="BX48" i="5"/>
  <c r="CB48" i="5"/>
  <c r="BY48" i="5"/>
  <c r="CC48" i="5"/>
  <c r="BZ48" i="5"/>
  <c r="CD48" i="5"/>
  <c r="CA41" i="5"/>
  <c r="CE41" i="5"/>
  <c r="BX41" i="5"/>
  <c r="CB41" i="5"/>
  <c r="BY41" i="5"/>
  <c r="CC41" i="5"/>
  <c r="BZ41" i="5"/>
  <c r="CD41" i="5"/>
  <c r="CA38" i="5"/>
  <c r="CE38" i="5"/>
  <c r="BX38" i="5"/>
  <c r="CB38" i="5"/>
  <c r="BY38" i="5"/>
  <c r="CC38" i="5"/>
  <c r="CD38" i="5"/>
  <c r="BZ38" i="5"/>
  <c r="CA35" i="5"/>
  <c r="CE35" i="5"/>
  <c r="BX35" i="5"/>
  <c r="CB35" i="5"/>
  <c r="BY35" i="5"/>
  <c r="CC35" i="5"/>
  <c r="BZ35" i="5"/>
  <c r="CD35" i="5"/>
  <c r="CA32" i="5"/>
  <c r="CE32" i="5"/>
  <c r="BX32" i="5"/>
  <c r="CB32" i="5"/>
  <c r="BY32" i="5"/>
  <c r="CC32" i="5"/>
  <c r="BZ32" i="5"/>
  <c r="CD32" i="5"/>
  <c r="CA26" i="5"/>
  <c r="CE26" i="5"/>
  <c r="BX26" i="5"/>
  <c r="CB26" i="5"/>
  <c r="BY26" i="5"/>
  <c r="CC26" i="5"/>
  <c r="CD26" i="5"/>
  <c r="BZ26" i="5"/>
  <c r="CA23" i="5"/>
  <c r="CE23" i="5"/>
  <c r="BX23" i="5"/>
  <c r="CB23" i="5"/>
  <c r="BY23" i="5"/>
  <c r="CC23" i="5"/>
  <c r="BZ23" i="5"/>
  <c r="CD23" i="5"/>
  <c r="CA18" i="5"/>
  <c r="CE18" i="5"/>
  <c r="BX18" i="5"/>
  <c r="CB18" i="5"/>
  <c r="BY18" i="5"/>
  <c r="CC18" i="5"/>
  <c r="CD18" i="5"/>
  <c r="BZ18" i="5"/>
  <c r="CA14" i="5"/>
  <c r="CE14" i="5"/>
  <c r="BX14" i="5"/>
  <c r="CB14" i="5"/>
  <c r="BY14" i="5"/>
  <c r="CC14" i="5"/>
  <c r="CD14" i="5"/>
  <c r="BZ14" i="5"/>
  <c r="CA505" i="5"/>
  <c r="CE505" i="5"/>
  <c r="BX505" i="5"/>
  <c r="CB505" i="5"/>
  <c r="BY505" i="5"/>
  <c r="CC505" i="5"/>
  <c r="BZ505" i="5"/>
  <c r="CD505" i="5"/>
  <c r="CA498" i="5"/>
  <c r="CE498" i="5"/>
  <c r="BX498" i="5"/>
  <c r="CB498" i="5"/>
  <c r="BY498" i="5"/>
  <c r="CC498" i="5"/>
  <c r="CD498" i="5"/>
  <c r="BZ498" i="5"/>
  <c r="CA495" i="5"/>
  <c r="CE495" i="5"/>
  <c r="BX495" i="5"/>
  <c r="CB495" i="5"/>
  <c r="BY495" i="5"/>
  <c r="CC495" i="5"/>
  <c r="BZ495" i="5"/>
  <c r="CD495" i="5"/>
  <c r="CA492" i="5"/>
  <c r="CE492" i="5"/>
  <c r="BX492" i="5"/>
  <c r="CB492" i="5"/>
  <c r="BY492" i="5"/>
  <c r="CC492" i="5"/>
  <c r="BZ492" i="5"/>
  <c r="CD492" i="5"/>
  <c r="CA489" i="5"/>
  <c r="CE489" i="5"/>
  <c r="BX489" i="5"/>
  <c r="CB489" i="5"/>
  <c r="BY489" i="5"/>
  <c r="CC489" i="5"/>
  <c r="BZ489" i="5"/>
  <c r="CD489" i="5"/>
  <c r="CA482" i="5"/>
  <c r="CE482" i="5"/>
  <c r="BX482" i="5"/>
  <c r="CB482" i="5"/>
  <c r="BY482" i="5"/>
  <c r="CC482" i="5"/>
  <c r="CD482" i="5"/>
  <c r="BZ482" i="5"/>
  <c r="CA479" i="5"/>
  <c r="CE479" i="5"/>
  <c r="BX479" i="5"/>
  <c r="CB479" i="5"/>
  <c r="BY479" i="5"/>
  <c r="CC479" i="5"/>
  <c r="BZ479" i="5"/>
  <c r="CD479" i="5"/>
  <c r="CA476" i="5"/>
  <c r="CE476" i="5"/>
  <c r="BX476" i="5"/>
  <c r="CB476" i="5"/>
  <c r="BY476" i="5"/>
  <c r="CC476" i="5"/>
  <c r="BZ476" i="5"/>
  <c r="CD476" i="5"/>
  <c r="CA473" i="5"/>
  <c r="CE473" i="5"/>
  <c r="BX473" i="5"/>
  <c r="CB473" i="5"/>
  <c r="BY473" i="5"/>
  <c r="CC473" i="5"/>
  <c r="BZ473" i="5"/>
  <c r="CD473" i="5"/>
  <c r="CA466" i="5"/>
  <c r="CE466" i="5"/>
  <c r="BX466" i="5"/>
  <c r="CB466" i="5"/>
  <c r="BY466" i="5"/>
  <c r="CC466" i="5"/>
  <c r="CD466" i="5"/>
  <c r="BZ466" i="5"/>
  <c r="CA463" i="5"/>
  <c r="CE463" i="5"/>
  <c r="BX463" i="5"/>
  <c r="CB463" i="5"/>
  <c r="BY463" i="5"/>
  <c r="CC463" i="5"/>
  <c r="BZ463" i="5"/>
  <c r="CD463" i="5"/>
  <c r="CA460" i="5"/>
  <c r="CE460" i="5"/>
  <c r="BX460" i="5"/>
  <c r="CB460" i="5"/>
  <c r="BY460" i="5"/>
  <c r="CC460" i="5"/>
  <c r="BZ460" i="5"/>
  <c r="CD460" i="5"/>
  <c r="CA457" i="5"/>
  <c r="CE457" i="5"/>
  <c r="BX457" i="5"/>
  <c r="CB457" i="5"/>
  <c r="BY457" i="5"/>
  <c r="CC457" i="5"/>
  <c r="BZ457" i="5"/>
  <c r="CD457" i="5"/>
  <c r="CA450" i="5"/>
  <c r="CE450" i="5"/>
  <c r="BX450" i="5"/>
  <c r="CB450" i="5"/>
  <c r="BY450" i="5"/>
  <c r="CC450" i="5"/>
  <c r="CD450" i="5"/>
  <c r="BZ450" i="5"/>
  <c r="CA447" i="5"/>
  <c r="CE447" i="5"/>
  <c r="BX447" i="5"/>
  <c r="CB447" i="5"/>
  <c r="BY447" i="5"/>
  <c r="CC447" i="5"/>
  <c r="BZ447" i="5"/>
  <c r="CD447" i="5"/>
  <c r="CA444" i="5"/>
  <c r="CE444" i="5"/>
  <c r="BX444" i="5"/>
  <c r="CB444" i="5"/>
  <c r="BY444" i="5"/>
  <c r="CC444" i="5"/>
  <c r="BZ444" i="5"/>
  <c r="CD444" i="5"/>
  <c r="CA441" i="5"/>
  <c r="CE441" i="5"/>
  <c r="BX441" i="5"/>
  <c r="CB441" i="5"/>
  <c r="BY441" i="5"/>
  <c r="CC441" i="5"/>
  <c r="BZ441" i="5"/>
  <c r="CD441" i="5"/>
  <c r="CA434" i="5"/>
  <c r="CE434" i="5"/>
  <c r="BX434" i="5"/>
  <c r="CB434" i="5"/>
  <c r="BY434" i="5"/>
  <c r="CC434" i="5"/>
  <c r="CD434" i="5"/>
  <c r="BZ434" i="5"/>
  <c r="CA431" i="5"/>
  <c r="CE431" i="5"/>
  <c r="BX431" i="5"/>
  <c r="CB431" i="5"/>
  <c r="BY431" i="5"/>
  <c r="CC431" i="5"/>
  <c r="BZ431" i="5"/>
  <c r="CD431" i="5"/>
  <c r="CA428" i="5"/>
  <c r="CE428" i="5"/>
  <c r="BX428" i="5"/>
  <c r="CB428" i="5"/>
  <c r="BY428" i="5"/>
  <c r="CC428" i="5"/>
  <c r="BZ428" i="5"/>
  <c r="CD428" i="5"/>
  <c r="CA425" i="5"/>
  <c r="CE425" i="5"/>
  <c r="BX425" i="5"/>
  <c r="CB425" i="5"/>
  <c r="BY425" i="5"/>
  <c r="CC425" i="5"/>
  <c r="BZ425" i="5"/>
  <c r="CD425" i="5"/>
  <c r="CA418" i="5"/>
  <c r="CE418" i="5"/>
  <c r="BX418" i="5"/>
  <c r="CB418" i="5"/>
  <c r="BY418" i="5"/>
  <c r="CC418" i="5"/>
  <c r="CD418" i="5"/>
  <c r="BZ418" i="5"/>
  <c r="CA415" i="5"/>
  <c r="CE415" i="5"/>
  <c r="BX415" i="5"/>
  <c r="CB415" i="5"/>
  <c r="BY415" i="5"/>
  <c r="CC415" i="5"/>
  <c r="BZ415" i="5"/>
  <c r="CD415" i="5"/>
  <c r="CA412" i="5"/>
  <c r="CE412" i="5"/>
  <c r="BX412" i="5"/>
  <c r="CB412" i="5"/>
  <c r="BY412" i="5"/>
  <c r="CC412" i="5"/>
  <c r="BZ412" i="5"/>
  <c r="CD412" i="5"/>
  <c r="CA409" i="5"/>
  <c r="CE409" i="5"/>
  <c r="BX409" i="5"/>
  <c r="CB409" i="5"/>
  <c r="BY409" i="5"/>
  <c r="CC409" i="5"/>
  <c r="BZ409" i="5"/>
  <c r="CD409" i="5"/>
  <c r="CA406" i="5"/>
  <c r="CE406" i="5"/>
  <c r="BX406" i="5"/>
  <c r="CB406" i="5"/>
  <c r="BY406" i="5"/>
  <c r="CC406" i="5"/>
  <c r="CD406" i="5"/>
  <c r="BZ406" i="5"/>
  <c r="CA398" i="5"/>
  <c r="CE398" i="5"/>
  <c r="BX398" i="5"/>
  <c r="CB398" i="5"/>
  <c r="BY398" i="5"/>
  <c r="CC398" i="5"/>
  <c r="CD398" i="5"/>
  <c r="BZ398" i="5"/>
  <c r="CA394" i="5"/>
  <c r="CE394" i="5"/>
  <c r="BX394" i="5"/>
  <c r="CB394" i="5"/>
  <c r="BY394" i="5"/>
  <c r="CC394" i="5"/>
  <c r="CD394" i="5"/>
  <c r="BZ394" i="5"/>
  <c r="CA391" i="5"/>
  <c r="CE391" i="5"/>
  <c r="BX391" i="5"/>
  <c r="CB391" i="5"/>
  <c r="BY391" i="5"/>
  <c r="CC391" i="5"/>
  <c r="BZ391" i="5"/>
  <c r="CD391" i="5"/>
  <c r="CA388" i="5"/>
  <c r="CE388" i="5"/>
  <c r="BX388" i="5"/>
  <c r="CB388" i="5"/>
  <c r="BY388" i="5"/>
  <c r="CC388" i="5"/>
  <c r="BZ388" i="5"/>
  <c r="CD388" i="5"/>
  <c r="CA382" i="5"/>
  <c r="CE382" i="5"/>
  <c r="BX382" i="5"/>
  <c r="CB382" i="5"/>
  <c r="BY382" i="5"/>
  <c r="CC382" i="5"/>
  <c r="CD382" i="5"/>
  <c r="BZ382" i="5"/>
  <c r="CA378" i="5"/>
  <c r="CE378" i="5"/>
  <c r="BX378" i="5"/>
  <c r="CB378" i="5"/>
  <c r="BY378" i="5"/>
  <c r="CC378" i="5"/>
  <c r="CD378" i="5"/>
  <c r="BZ378" i="5"/>
  <c r="CA375" i="5"/>
  <c r="CE375" i="5"/>
  <c r="BX375" i="5"/>
  <c r="CB375" i="5"/>
  <c r="BY375" i="5"/>
  <c r="CC375" i="5"/>
  <c r="BZ375" i="5"/>
  <c r="CD375" i="5"/>
  <c r="CA372" i="5"/>
  <c r="CE372" i="5"/>
  <c r="BX372" i="5"/>
  <c r="CB372" i="5"/>
  <c r="BY372" i="5"/>
  <c r="CC372" i="5"/>
  <c r="BZ372" i="5"/>
  <c r="CD372" i="5"/>
  <c r="CA366" i="5"/>
  <c r="CE366" i="5"/>
  <c r="BX366" i="5"/>
  <c r="CB366" i="5"/>
  <c r="BY366" i="5"/>
  <c r="CC366" i="5"/>
  <c r="CD366" i="5"/>
  <c r="BZ366" i="5"/>
  <c r="CA362" i="5"/>
  <c r="CE362" i="5"/>
  <c r="BX362" i="5"/>
  <c r="CB362" i="5"/>
  <c r="BY362" i="5"/>
  <c r="CC362" i="5"/>
  <c r="CD362" i="5"/>
  <c r="BZ362" i="5"/>
  <c r="CA359" i="5"/>
  <c r="CE359" i="5"/>
  <c r="BX359" i="5"/>
  <c r="CB359" i="5"/>
  <c r="BY359" i="5"/>
  <c r="CC359" i="5"/>
  <c r="BZ359" i="5"/>
  <c r="CD359" i="5"/>
  <c r="CA356" i="5"/>
  <c r="CE356" i="5"/>
  <c r="BX356" i="5"/>
  <c r="CB356" i="5"/>
  <c r="BY356" i="5"/>
  <c r="CC356" i="5"/>
  <c r="BZ356" i="5"/>
  <c r="CD356" i="5"/>
  <c r="CA350" i="5"/>
  <c r="CE350" i="5"/>
  <c r="BX350" i="5"/>
  <c r="CB350" i="5"/>
  <c r="BY350" i="5"/>
  <c r="CC350" i="5"/>
  <c r="CD350" i="5"/>
  <c r="BZ350" i="5"/>
  <c r="CA346" i="5"/>
  <c r="CE346" i="5"/>
  <c r="BX346" i="5"/>
  <c r="CB346" i="5"/>
  <c r="BY346" i="5"/>
  <c r="CC346" i="5"/>
  <c r="CD346" i="5"/>
  <c r="BZ346" i="5"/>
  <c r="CA343" i="5"/>
  <c r="CE343" i="5"/>
  <c r="BX343" i="5"/>
  <c r="CB343" i="5"/>
  <c r="BY343" i="5"/>
  <c r="CC343" i="5"/>
  <c r="BZ343" i="5"/>
  <c r="CD343" i="5"/>
  <c r="CA340" i="5"/>
  <c r="CE340" i="5"/>
  <c r="BX340" i="5"/>
  <c r="CB340" i="5"/>
  <c r="BY340" i="5"/>
  <c r="CC340" i="5"/>
  <c r="BZ340" i="5"/>
  <c r="CD340" i="5"/>
  <c r="CA334" i="5"/>
  <c r="CE334" i="5"/>
  <c r="BX334" i="5"/>
  <c r="CB334" i="5"/>
  <c r="BY334" i="5"/>
  <c r="CC334" i="5"/>
  <c r="CD334" i="5"/>
  <c r="BZ334" i="5"/>
  <c r="CA330" i="5"/>
  <c r="CE330" i="5"/>
  <c r="BX330" i="5"/>
  <c r="CB330" i="5"/>
  <c r="BY330" i="5"/>
  <c r="CC330" i="5"/>
  <c r="CD330" i="5"/>
  <c r="BZ330" i="5"/>
  <c r="CA327" i="5"/>
  <c r="CE327" i="5"/>
  <c r="BX327" i="5"/>
  <c r="CB327" i="5"/>
  <c r="BY327" i="5"/>
  <c r="CC327" i="5"/>
  <c r="BZ327" i="5"/>
  <c r="CD327" i="5"/>
  <c r="CA324" i="5"/>
  <c r="CE324" i="5"/>
  <c r="BX324" i="5"/>
  <c r="CB324" i="5"/>
  <c r="BY324" i="5"/>
  <c r="CC324" i="5"/>
  <c r="BZ324" i="5"/>
  <c r="CD324" i="5"/>
  <c r="CA318" i="5"/>
  <c r="CE318" i="5"/>
  <c r="BX318" i="5"/>
  <c r="CB318" i="5"/>
  <c r="BY318" i="5"/>
  <c r="CC318" i="5"/>
  <c r="CD318" i="5"/>
  <c r="BZ318" i="5"/>
  <c r="CA314" i="5"/>
  <c r="CE314" i="5"/>
  <c r="BX314" i="5"/>
  <c r="CB314" i="5"/>
  <c r="BY314" i="5"/>
  <c r="CC314" i="5"/>
  <c r="CD314" i="5"/>
  <c r="BZ314" i="5"/>
  <c r="CA311" i="5"/>
  <c r="CE311" i="5"/>
  <c r="BX311" i="5"/>
  <c r="CB311" i="5"/>
  <c r="BY311" i="5"/>
  <c r="CC311" i="5"/>
  <c r="BZ311" i="5"/>
  <c r="CD311" i="5"/>
  <c r="CA308" i="5"/>
  <c r="CE308" i="5"/>
  <c r="BX308" i="5"/>
  <c r="CB308" i="5"/>
  <c r="BY308" i="5"/>
  <c r="CC308" i="5"/>
  <c r="BZ308" i="5"/>
  <c r="CD308" i="5"/>
  <c r="CA302" i="5"/>
  <c r="CE302" i="5"/>
  <c r="BX302" i="5"/>
  <c r="CB302" i="5"/>
  <c r="BY302" i="5"/>
  <c r="CC302" i="5"/>
  <c r="CD302" i="5"/>
  <c r="BZ302" i="5"/>
  <c r="CA298" i="5"/>
  <c r="CE298" i="5"/>
  <c r="BX298" i="5"/>
  <c r="CB298" i="5"/>
  <c r="BY298" i="5"/>
  <c r="CC298" i="5"/>
  <c r="CD298" i="5"/>
  <c r="BZ298" i="5"/>
  <c r="CA295" i="5"/>
  <c r="CE295" i="5"/>
  <c r="BX295" i="5"/>
  <c r="CB295" i="5"/>
  <c r="BY295" i="5"/>
  <c r="CC295" i="5"/>
  <c r="BZ295" i="5"/>
  <c r="CD295" i="5"/>
  <c r="CA292" i="5"/>
  <c r="CE292" i="5"/>
  <c r="BX292" i="5"/>
  <c r="CB292" i="5"/>
  <c r="BY292" i="5"/>
  <c r="CC292" i="5"/>
  <c r="BZ292" i="5"/>
  <c r="CD292" i="5"/>
  <c r="CA286" i="5"/>
  <c r="CE286" i="5"/>
  <c r="BX286" i="5"/>
  <c r="CB286" i="5"/>
  <c r="BY286" i="5"/>
  <c r="CC286" i="5"/>
  <c r="CD286" i="5"/>
  <c r="BZ286" i="5"/>
  <c r="CA282" i="5"/>
  <c r="CE282" i="5"/>
  <c r="BX282" i="5"/>
  <c r="CB282" i="5"/>
  <c r="BY282" i="5"/>
  <c r="CC282" i="5"/>
  <c r="CD282" i="5"/>
  <c r="BZ282" i="5"/>
  <c r="CA279" i="5"/>
  <c r="CE279" i="5"/>
  <c r="BX279" i="5"/>
  <c r="CB279" i="5"/>
  <c r="BY279" i="5"/>
  <c r="CC279" i="5"/>
  <c r="BZ279" i="5"/>
  <c r="CD279" i="5"/>
  <c r="CA274" i="5"/>
  <c r="CE274" i="5"/>
  <c r="BX274" i="5"/>
  <c r="CB274" i="5"/>
  <c r="BY274" i="5"/>
  <c r="CC274" i="5"/>
  <c r="CD274" i="5"/>
  <c r="BZ274" i="5"/>
  <c r="CA271" i="5"/>
  <c r="CE271" i="5"/>
  <c r="BX271" i="5"/>
  <c r="CB271" i="5"/>
  <c r="BY271" i="5"/>
  <c r="CC271" i="5"/>
  <c r="BZ271" i="5"/>
  <c r="CD271" i="5"/>
  <c r="CA266" i="5"/>
  <c r="CE266" i="5"/>
  <c r="BX266" i="5"/>
  <c r="CB266" i="5"/>
  <c r="BY266" i="5"/>
  <c r="CC266" i="5"/>
  <c r="CD266" i="5"/>
  <c r="BZ266" i="5"/>
  <c r="CA263" i="5"/>
  <c r="CE263" i="5"/>
  <c r="BX263" i="5"/>
  <c r="CB263" i="5"/>
  <c r="BY263" i="5"/>
  <c r="CC263" i="5"/>
  <c r="BZ263" i="5"/>
  <c r="CD263" i="5"/>
  <c r="CA258" i="5"/>
  <c r="CE258" i="5"/>
  <c r="BX258" i="5"/>
  <c r="CB258" i="5"/>
  <c r="BY258" i="5"/>
  <c r="CC258" i="5"/>
  <c r="CD258" i="5"/>
  <c r="BZ258" i="5"/>
  <c r="CA255" i="5"/>
  <c r="CE255" i="5"/>
  <c r="BX255" i="5"/>
  <c r="CB255" i="5"/>
  <c r="BY255" i="5"/>
  <c r="CC255" i="5"/>
  <c r="BZ255" i="5"/>
  <c r="CD255" i="5"/>
  <c r="CA250" i="5"/>
  <c r="CE250" i="5"/>
  <c r="BX250" i="5"/>
  <c r="CB250" i="5"/>
  <c r="BY250" i="5"/>
  <c r="CC250" i="5"/>
  <c r="CD250" i="5"/>
  <c r="BZ250" i="5"/>
  <c r="CA247" i="5"/>
  <c r="CE247" i="5"/>
  <c r="BX247" i="5"/>
  <c r="CB247" i="5"/>
  <c r="BY247" i="5"/>
  <c r="CC247" i="5"/>
  <c r="BZ247" i="5"/>
  <c r="CD247" i="5"/>
  <c r="CA242" i="5"/>
  <c r="CE242" i="5"/>
  <c r="BX242" i="5"/>
  <c r="CB242" i="5"/>
  <c r="BY242" i="5"/>
  <c r="CC242" i="5"/>
  <c r="CD242" i="5"/>
  <c r="BZ242" i="5"/>
  <c r="CA239" i="5"/>
  <c r="CE239" i="5"/>
  <c r="BX239" i="5"/>
  <c r="CB239" i="5"/>
  <c r="BY239" i="5"/>
  <c r="CC239" i="5"/>
  <c r="BZ239" i="5"/>
  <c r="CD239" i="5"/>
  <c r="CA234" i="5"/>
  <c r="CE234" i="5"/>
  <c r="BX234" i="5"/>
  <c r="CB234" i="5"/>
  <c r="BY234" i="5"/>
  <c r="CC234" i="5"/>
  <c r="CD234" i="5"/>
  <c r="BZ234" i="5"/>
  <c r="CA175" i="5"/>
  <c r="CE175" i="5"/>
  <c r="BX175" i="5"/>
  <c r="CB175" i="5"/>
  <c r="BY175" i="5"/>
  <c r="CC175" i="5"/>
  <c r="BZ175" i="5"/>
  <c r="CD175" i="5"/>
  <c r="CA172" i="5"/>
  <c r="CE172" i="5"/>
  <c r="BX172" i="5"/>
  <c r="CB172" i="5"/>
  <c r="BY172" i="5"/>
  <c r="CC172" i="5"/>
  <c r="BZ172" i="5"/>
  <c r="CD172" i="5"/>
  <c r="CA165" i="5"/>
  <c r="CE165" i="5"/>
  <c r="BX165" i="5"/>
  <c r="CB165" i="5"/>
  <c r="BY165" i="5"/>
  <c r="CC165" i="5"/>
  <c r="BZ165" i="5"/>
  <c r="CD165" i="5"/>
  <c r="CA162" i="5"/>
  <c r="CE162" i="5"/>
  <c r="BX162" i="5"/>
  <c r="CB162" i="5"/>
  <c r="BY162" i="5"/>
  <c r="CC162" i="5"/>
  <c r="CD162" i="5"/>
  <c r="BZ162" i="5"/>
  <c r="CA159" i="5"/>
  <c r="CE159" i="5"/>
  <c r="BX159" i="5"/>
  <c r="CB159" i="5"/>
  <c r="BY159" i="5"/>
  <c r="CC159" i="5"/>
  <c r="BZ159" i="5"/>
  <c r="CD159" i="5"/>
  <c r="CA156" i="5"/>
  <c r="CE156" i="5"/>
  <c r="BX156" i="5"/>
  <c r="CB156" i="5"/>
  <c r="BY156" i="5"/>
  <c r="CC156" i="5"/>
  <c r="BZ156" i="5"/>
  <c r="CD156" i="5"/>
  <c r="CA149" i="5"/>
  <c r="CE149" i="5"/>
  <c r="BX149" i="5"/>
  <c r="CB149" i="5"/>
  <c r="BY149" i="5"/>
  <c r="CC149" i="5"/>
  <c r="BZ149" i="5"/>
  <c r="CD149" i="5"/>
  <c r="CA146" i="5"/>
  <c r="CE146" i="5"/>
  <c r="BX146" i="5"/>
  <c r="CB146" i="5"/>
  <c r="BY146" i="5"/>
  <c r="CC146" i="5"/>
  <c r="CD146" i="5"/>
  <c r="BZ146" i="5"/>
  <c r="CA143" i="5"/>
  <c r="CE143" i="5"/>
  <c r="BX143" i="5"/>
  <c r="CB143" i="5"/>
  <c r="BY143" i="5"/>
  <c r="CC143" i="5"/>
  <c r="BZ143" i="5"/>
  <c r="CD143" i="5"/>
  <c r="CA140" i="5"/>
  <c r="CE140" i="5"/>
  <c r="BX140" i="5"/>
  <c r="CB140" i="5"/>
  <c r="BY140" i="5"/>
  <c r="CC140" i="5"/>
  <c r="BZ140" i="5"/>
  <c r="CD140" i="5"/>
  <c r="CA133" i="5"/>
  <c r="CE133" i="5"/>
  <c r="BX133" i="5"/>
  <c r="CB133" i="5"/>
  <c r="BY133" i="5"/>
  <c r="CC133" i="5"/>
  <c r="BZ133" i="5"/>
  <c r="CD133" i="5"/>
  <c r="CA130" i="5"/>
  <c r="CE130" i="5"/>
  <c r="BX130" i="5"/>
  <c r="CB130" i="5"/>
  <c r="BY130" i="5"/>
  <c r="CC130" i="5"/>
  <c r="CD130" i="5"/>
  <c r="BZ130" i="5"/>
  <c r="CA127" i="5"/>
  <c r="CE127" i="5"/>
  <c r="BX127" i="5"/>
  <c r="CB127" i="5"/>
  <c r="BY127" i="5"/>
  <c r="CC127" i="5"/>
  <c r="BZ127" i="5"/>
  <c r="CD127" i="5"/>
  <c r="CA124" i="5"/>
  <c r="CE124" i="5"/>
  <c r="BX124" i="5"/>
  <c r="CB124" i="5"/>
  <c r="BY124" i="5"/>
  <c r="CC124" i="5"/>
  <c r="BZ124" i="5"/>
  <c r="CD124" i="5"/>
  <c r="CA117" i="5"/>
  <c r="CE117" i="5"/>
  <c r="BX117" i="5"/>
  <c r="CB117" i="5"/>
  <c r="BY117" i="5"/>
  <c r="CC117" i="5"/>
  <c r="BZ117" i="5"/>
  <c r="CD117" i="5"/>
  <c r="CA114" i="5"/>
  <c r="CE114" i="5"/>
  <c r="BX114" i="5"/>
  <c r="CB114" i="5"/>
  <c r="BY114" i="5"/>
  <c r="CC114" i="5"/>
  <c r="CD114" i="5"/>
  <c r="BZ114" i="5"/>
  <c r="CA111" i="5"/>
  <c r="CE111" i="5"/>
  <c r="BX111" i="5"/>
  <c r="CB111" i="5"/>
  <c r="BY111" i="5"/>
  <c r="CC111" i="5"/>
  <c r="BZ111" i="5"/>
  <c r="CD111" i="5"/>
  <c r="CA108" i="5"/>
  <c r="CE108" i="5"/>
  <c r="BX108" i="5"/>
  <c r="CB108" i="5"/>
  <c r="BY108" i="5"/>
  <c r="CC108" i="5"/>
  <c r="BZ108" i="5"/>
  <c r="CD108" i="5"/>
  <c r="CA101" i="5"/>
  <c r="CE101" i="5"/>
  <c r="BX101" i="5"/>
  <c r="CB101" i="5"/>
  <c r="BY101" i="5"/>
  <c r="CC101" i="5"/>
  <c r="BZ101" i="5"/>
  <c r="CD101" i="5"/>
  <c r="CA98" i="5"/>
  <c r="CE98" i="5"/>
  <c r="BX98" i="5"/>
  <c r="CB98" i="5"/>
  <c r="BY98" i="5"/>
  <c r="CC98" i="5"/>
  <c r="CD98" i="5"/>
  <c r="BZ98" i="5"/>
  <c r="CA95" i="5"/>
  <c r="CE95" i="5"/>
  <c r="BX95" i="5"/>
  <c r="CB95" i="5"/>
  <c r="BY95" i="5"/>
  <c r="CC95" i="5"/>
  <c r="BZ95" i="5"/>
  <c r="CD95" i="5"/>
  <c r="CA92" i="5"/>
  <c r="CE92" i="5"/>
  <c r="BX92" i="5"/>
  <c r="CB92" i="5"/>
  <c r="BY92" i="5"/>
  <c r="CC92" i="5"/>
  <c r="BZ92" i="5"/>
  <c r="CD92" i="5"/>
  <c r="CA85" i="5"/>
  <c r="CE85" i="5"/>
  <c r="BX85" i="5"/>
  <c r="CB85" i="5"/>
  <c r="BY85" i="5"/>
  <c r="CC85" i="5"/>
  <c r="BZ85" i="5"/>
  <c r="CD85" i="5"/>
  <c r="CA82" i="5"/>
  <c r="CE82" i="5"/>
  <c r="BX82" i="5"/>
  <c r="CB82" i="5"/>
  <c r="BY82" i="5"/>
  <c r="CC82" i="5"/>
  <c r="CD82" i="5"/>
  <c r="BZ82" i="5"/>
  <c r="CA79" i="5"/>
  <c r="CE79" i="5"/>
  <c r="BX79" i="5"/>
  <c r="CB79" i="5"/>
  <c r="BY79" i="5"/>
  <c r="CC79" i="5"/>
  <c r="BZ79" i="5"/>
  <c r="CD79" i="5"/>
  <c r="CA76" i="5"/>
  <c r="CE76" i="5"/>
  <c r="BX76" i="5"/>
  <c r="CB76" i="5"/>
  <c r="BY76" i="5"/>
  <c r="CC76" i="5"/>
  <c r="BZ76" i="5"/>
  <c r="CD76" i="5"/>
  <c r="CA69" i="5"/>
  <c r="CE69" i="5"/>
  <c r="BX69" i="5"/>
  <c r="CB69" i="5"/>
  <c r="BY69" i="5"/>
  <c r="CC69" i="5"/>
  <c r="BZ69" i="5"/>
  <c r="CD69" i="5"/>
  <c r="CA66" i="5"/>
  <c r="CE66" i="5"/>
  <c r="BX66" i="5"/>
  <c r="CB66" i="5"/>
  <c r="BY66" i="5"/>
  <c r="CC66" i="5"/>
  <c r="CD66" i="5"/>
  <c r="BZ66" i="5"/>
  <c r="CA63" i="5"/>
  <c r="CE63" i="5"/>
  <c r="BX63" i="5"/>
  <c r="CB63" i="5"/>
  <c r="BY63" i="5"/>
  <c r="CC63" i="5"/>
  <c r="BZ63" i="5"/>
  <c r="CD63" i="5"/>
  <c r="CA60" i="5"/>
  <c r="CE60" i="5"/>
  <c r="BX60" i="5"/>
  <c r="CB60" i="5"/>
  <c r="BY60" i="5"/>
  <c r="CC60" i="5"/>
  <c r="BZ60" i="5"/>
  <c r="CD60" i="5"/>
  <c r="CA53" i="5"/>
  <c r="CE53" i="5"/>
  <c r="BX53" i="5"/>
  <c r="CB53" i="5"/>
  <c r="BY53" i="5"/>
  <c r="CC53" i="5"/>
  <c r="BZ53" i="5"/>
  <c r="CD53" i="5"/>
  <c r="CA50" i="5"/>
  <c r="CE50" i="5"/>
  <c r="BX50" i="5"/>
  <c r="CB50" i="5"/>
  <c r="BY50" i="5"/>
  <c r="CC50" i="5"/>
  <c r="CD50" i="5"/>
  <c r="BZ50" i="5"/>
  <c r="CA47" i="5"/>
  <c r="CE47" i="5"/>
  <c r="BX47" i="5"/>
  <c r="CB47" i="5"/>
  <c r="BY47" i="5"/>
  <c r="CC47" i="5"/>
  <c r="BZ47" i="5"/>
  <c r="CD47" i="5"/>
  <c r="CA44" i="5"/>
  <c r="CE44" i="5"/>
  <c r="BX44" i="5"/>
  <c r="CB44" i="5"/>
  <c r="BY44" i="5"/>
  <c r="CC44" i="5"/>
  <c r="BZ44" i="5"/>
  <c r="CD44" i="5"/>
  <c r="CA37" i="5"/>
  <c r="CE37" i="5"/>
  <c r="BX37" i="5"/>
  <c r="CB37" i="5"/>
  <c r="BY37" i="5"/>
  <c r="CC37" i="5"/>
  <c r="BZ37" i="5"/>
  <c r="CD37" i="5"/>
  <c r="CA34" i="5"/>
  <c r="CE34" i="5"/>
  <c r="BX34" i="5"/>
  <c r="CB34" i="5"/>
  <c r="BY34" i="5"/>
  <c r="CC34" i="5"/>
  <c r="CD34" i="5"/>
  <c r="BZ34" i="5"/>
  <c r="CA31" i="5"/>
  <c r="CE31" i="5"/>
  <c r="BX31" i="5"/>
  <c r="CB31" i="5"/>
  <c r="BY31" i="5"/>
  <c r="CC31" i="5"/>
  <c r="BZ31" i="5"/>
  <c r="CD31" i="5"/>
  <c r="CA28" i="5"/>
  <c r="CE28" i="5"/>
  <c r="BX28" i="5"/>
  <c r="CB28" i="5"/>
  <c r="BY28" i="5"/>
  <c r="CC28" i="5"/>
  <c r="BZ28" i="5"/>
  <c r="CD28" i="5"/>
  <c r="CA25" i="5"/>
  <c r="CE25" i="5"/>
  <c r="BX25" i="5"/>
  <c r="CB25" i="5"/>
  <c r="BY25" i="5"/>
  <c r="CC25" i="5"/>
  <c r="BZ25" i="5"/>
  <c r="CD25" i="5"/>
  <c r="CA20" i="5"/>
  <c r="CE20" i="5"/>
  <c r="BX20" i="5"/>
  <c r="CB20" i="5"/>
  <c r="BY20" i="5"/>
  <c r="CC20" i="5"/>
  <c r="BZ20" i="5"/>
  <c r="CD20" i="5"/>
  <c r="CA17" i="5"/>
  <c r="CE17" i="5"/>
  <c r="BX17" i="5"/>
  <c r="CB17" i="5"/>
  <c r="BY17" i="5"/>
  <c r="CC17" i="5"/>
  <c r="BZ17" i="5"/>
  <c r="CD17" i="5"/>
  <c r="CA13" i="5"/>
  <c r="CE13" i="5"/>
  <c r="BX13" i="5"/>
  <c r="CB13" i="5"/>
  <c r="BY13" i="5"/>
  <c r="CC13" i="5"/>
  <c r="BZ13" i="5"/>
  <c r="CD13" i="5"/>
  <c r="CA504" i="5"/>
  <c r="CE504" i="5"/>
  <c r="BX504" i="5"/>
  <c r="CB504" i="5"/>
  <c r="BY504" i="5"/>
  <c r="CC504" i="5"/>
  <c r="BZ504" i="5"/>
  <c r="CD504" i="5"/>
  <c r="CA501" i="5"/>
  <c r="CE501" i="5"/>
  <c r="BX501" i="5"/>
  <c r="CB501" i="5"/>
  <c r="BY501" i="5"/>
  <c r="CC501" i="5"/>
  <c r="BZ501" i="5"/>
  <c r="CD501" i="5"/>
  <c r="CA494" i="5"/>
  <c r="CE494" i="5"/>
  <c r="BX494" i="5"/>
  <c r="CB494" i="5"/>
  <c r="BY494" i="5"/>
  <c r="CC494" i="5"/>
  <c r="CD494" i="5"/>
  <c r="BZ494" i="5"/>
  <c r="CA491" i="5"/>
  <c r="CE491" i="5"/>
  <c r="BX491" i="5"/>
  <c r="CB491" i="5"/>
  <c r="BY491" i="5"/>
  <c r="CC491" i="5"/>
  <c r="BZ491" i="5"/>
  <c r="CD491" i="5"/>
  <c r="CA488" i="5"/>
  <c r="CE488" i="5"/>
  <c r="BX488" i="5"/>
  <c r="CB488" i="5"/>
  <c r="BY488" i="5"/>
  <c r="CC488" i="5"/>
  <c r="BZ488" i="5"/>
  <c r="CD488" i="5"/>
  <c r="CA485" i="5"/>
  <c r="CE485" i="5"/>
  <c r="BX485" i="5"/>
  <c r="CB485" i="5"/>
  <c r="BY485" i="5"/>
  <c r="CC485" i="5"/>
  <c r="BZ485" i="5"/>
  <c r="CD485" i="5"/>
  <c r="CA478" i="5"/>
  <c r="CE478" i="5"/>
  <c r="BX478" i="5"/>
  <c r="CB478" i="5"/>
  <c r="BY478" i="5"/>
  <c r="CC478" i="5"/>
  <c r="CD478" i="5"/>
  <c r="BZ478" i="5"/>
  <c r="CA475" i="5"/>
  <c r="CE475" i="5"/>
  <c r="BX475" i="5"/>
  <c r="CB475" i="5"/>
  <c r="BY475" i="5"/>
  <c r="CC475" i="5"/>
  <c r="BZ475" i="5"/>
  <c r="CD475" i="5"/>
  <c r="CA472" i="5"/>
  <c r="CE472" i="5"/>
  <c r="BX472" i="5"/>
  <c r="CB472" i="5"/>
  <c r="BY472" i="5"/>
  <c r="CC472" i="5"/>
  <c r="BZ472" i="5"/>
  <c r="CD472" i="5"/>
  <c r="CA469" i="5"/>
  <c r="CE469" i="5"/>
  <c r="BX469" i="5"/>
  <c r="CB469" i="5"/>
  <c r="BY469" i="5"/>
  <c r="CC469" i="5"/>
  <c r="BZ469" i="5"/>
  <c r="CD469" i="5"/>
  <c r="CA462" i="5"/>
  <c r="CE462" i="5"/>
  <c r="BX462" i="5"/>
  <c r="CB462" i="5"/>
  <c r="BY462" i="5"/>
  <c r="CC462" i="5"/>
  <c r="CD462" i="5"/>
  <c r="BZ462" i="5"/>
  <c r="CA459" i="5"/>
  <c r="CE459" i="5"/>
  <c r="BX459" i="5"/>
  <c r="CB459" i="5"/>
  <c r="BY459" i="5"/>
  <c r="CC459" i="5"/>
  <c r="BZ459" i="5"/>
  <c r="CD459" i="5"/>
  <c r="CA456" i="5"/>
  <c r="CE456" i="5"/>
  <c r="BX456" i="5"/>
  <c r="CB456" i="5"/>
  <c r="BY456" i="5"/>
  <c r="CC456" i="5"/>
  <c r="BZ456" i="5"/>
  <c r="CD456" i="5"/>
  <c r="CA453" i="5"/>
  <c r="CE453" i="5"/>
  <c r="BX453" i="5"/>
  <c r="CB453" i="5"/>
  <c r="BY453" i="5"/>
  <c r="CC453" i="5"/>
  <c r="BZ453" i="5"/>
  <c r="CD453" i="5"/>
  <c r="CA446" i="5"/>
  <c r="CE446" i="5"/>
  <c r="BX446" i="5"/>
  <c r="CB446" i="5"/>
  <c r="BY446" i="5"/>
  <c r="CC446" i="5"/>
  <c r="CD446" i="5"/>
  <c r="BZ446" i="5"/>
  <c r="CA443" i="5"/>
  <c r="CE443" i="5"/>
  <c r="BX443" i="5"/>
  <c r="CB443" i="5"/>
  <c r="BY443" i="5"/>
  <c r="CC443" i="5"/>
  <c r="BZ443" i="5"/>
  <c r="CD443" i="5"/>
  <c r="CA440" i="5"/>
  <c r="CE440" i="5"/>
  <c r="BX440" i="5"/>
  <c r="CB440" i="5"/>
  <c r="BY440" i="5"/>
  <c r="CC440" i="5"/>
  <c r="BZ440" i="5"/>
  <c r="CD440" i="5"/>
  <c r="CA437" i="5"/>
  <c r="CE437" i="5"/>
  <c r="BX437" i="5"/>
  <c r="CB437" i="5"/>
  <c r="BY437" i="5"/>
  <c r="CC437" i="5"/>
  <c r="BZ437" i="5"/>
  <c r="CD437" i="5"/>
  <c r="CA430" i="5"/>
  <c r="CE430" i="5"/>
  <c r="BX430" i="5"/>
  <c r="CB430" i="5"/>
  <c r="BY430" i="5"/>
  <c r="CC430" i="5"/>
  <c r="CD430" i="5"/>
  <c r="BZ430" i="5"/>
  <c r="CA427" i="5"/>
  <c r="CE427" i="5"/>
  <c r="BX427" i="5"/>
  <c r="CB427" i="5"/>
  <c r="BY427" i="5"/>
  <c r="CC427" i="5"/>
  <c r="BZ427" i="5"/>
  <c r="CD427" i="5"/>
  <c r="CA424" i="5"/>
  <c r="CE424" i="5"/>
  <c r="BX424" i="5"/>
  <c r="CB424" i="5"/>
  <c r="BY424" i="5"/>
  <c r="CC424" i="5"/>
  <c r="BZ424" i="5"/>
  <c r="CD424" i="5"/>
  <c r="CA421" i="5"/>
  <c r="CE421" i="5"/>
  <c r="BX421" i="5"/>
  <c r="CB421" i="5"/>
  <c r="BY421" i="5"/>
  <c r="CC421" i="5"/>
  <c r="BZ421" i="5"/>
  <c r="CD421" i="5"/>
  <c r="CA414" i="5"/>
  <c r="CE414" i="5"/>
  <c r="BX414" i="5"/>
  <c r="CB414" i="5"/>
  <c r="BY414" i="5"/>
  <c r="CC414" i="5"/>
  <c r="CD414" i="5"/>
  <c r="BZ414" i="5"/>
  <c r="CA411" i="5"/>
  <c r="CE411" i="5"/>
  <c r="BX411" i="5"/>
  <c r="CB411" i="5"/>
  <c r="BY411" i="5"/>
  <c r="CC411" i="5"/>
  <c r="BZ411" i="5"/>
  <c r="CD411" i="5"/>
  <c r="CA408" i="5"/>
  <c r="CE408" i="5"/>
  <c r="BX408" i="5"/>
  <c r="CB408" i="5"/>
  <c r="BY408" i="5"/>
  <c r="CC408" i="5"/>
  <c r="BZ408" i="5"/>
  <c r="CD408" i="5"/>
  <c r="CA403" i="5"/>
  <c r="CE403" i="5"/>
  <c r="BX403" i="5"/>
  <c r="CB403" i="5"/>
  <c r="BY403" i="5"/>
  <c r="CC403" i="5"/>
  <c r="BZ403" i="5"/>
  <c r="CD403" i="5"/>
  <c r="CA400" i="5"/>
  <c r="CE400" i="5"/>
  <c r="BX400" i="5"/>
  <c r="CB400" i="5"/>
  <c r="BY400" i="5"/>
  <c r="CC400" i="5"/>
  <c r="BZ400" i="5"/>
  <c r="CD400" i="5"/>
  <c r="CA397" i="5"/>
  <c r="CE397" i="5"/>
  <c r="BX397" i="5"/>
  <c r="CB397" i="5"/>
  <c r="BY397" i="5"/>
  <c r="CC397" i="5"/>
  <c r="BZ397" i="5"/>
  <c r="CD397" i="5"/>
  <c r="CA393" i="5"/>
  <c r="CE393" i="5"/>
  <c r="BX393" i="5"/>
  <c r="CB393" i="5"/>
  <c r="BY393" i="5"/>
  <c r="CC393" i="5"/>
  <c r="BZ393" i="5"/>
  <c r="CD393" i="5"/>
  <c r="CA387" i="5"/>
  <c r="CE387" i="5"/>
  <c r="BX387" i="5"/>
  <c r="CB387" i="5"/>
  <c r="BY387" i="5"/>
  <c r="CC387" i="5"/>
  <c r="BZ387" i="5"/>
  <c r="CD387" i="5"/>
  <c r="CA384" i="5"/>
  <c r="CE384" i="5"/>
  <c r="BX384" i="5"/>
  <c r="CB384" i="5"/>
  <c r="BY384" i="5"/>
  <c r="CC384" i="5"/>
  <c r="BZ384" i="5"/>
  <c r="CD384" i="5"/>
  <c r="CA381" i="5"/>
  <c r="CE381" i="5"/>
  <c r="BX381" i="5"/>
  <c r="CB381" i="5"/>
  <c r="BY381" i="5"/>
  <c r="CC381" i="5"/>
  <c r="BZ381" i="5"/>
  <c r="CD381" i="5"/>
  <c r="CA377" i="5"/>
  <c r="CE377" i="5"/>
  <c r="BX377" i="5"/>
  <c r="CB377" i="5"/>
  <c r="BY377" i="5"/>
  <c r="CC377" i="5"/>
  <c r="BZ377" i="5"/>
  <c r="CD377" i="5"/>
  <c r="CA371" i="5"/>
  <c r="CE371" i="5"/>
  <c r="BX371" i="5"/>
  <c r="CB371" i="5"/>
  <c r="BY371" i="5"/>
  <c r="CC371" i="5"/>
  <c r="BZ371" i="5"/>
  <c r="CD371" i="5"/>
  <c r="CA368" i="5"/>
  <c r="CE368" i="5"/>
  <c r="BX368" i="5"/>
  <c r="CB368" i="5"/>
  <c r="BY368" i="5"/>
  <c r="CC368" i="5"/>
  <c r="BZ368" i="5"/>
  <c r="CD368" i="5"/>
  <c r="CA365" i="5"/>
  <c r="CE365" i="5"/>
  <c r="BX365" i="5"/>
  <c r="CB365" i="5"/>
  <c r="BY365" i="5"/>
  <c r="CC365" i="5"/>
  <c r="BZ365" i="5"/>
  <c r="CD365" i="5"/>
  <c r="CA361" i="5"/>
  <c r="CE361" i="5"/>
  <c r="BX361" i="5"/>
  <c r="CB361" i="5"/>
  <c r="BY361" i="5"/>
  <c r="CC361" i="5"/>
  <c r="BZ361" i="5"/>
  <c r="CD361" i="5"/>
  <c r="CA355" i="5"/>
  <c r="CE355" i="5"/>
  <c r="BX355" i="5"/>
  <c r="CB355" i="5"/>
  <c r="BY355" i="5"/>
  <c r="CC355" i="5"/>
  <c r="BZ355" i="5"/>
  <c r="CD355" i="5"/>
  <c r="CA352" i="5"/>
  <c r="CE352" i="5"/>
  <c r="BX352" i="5"/>
  <c r="CB352" i="5"/>
  <c r="BY352" i="5"/>
  <c r="CC352" i="5"/>
  <c r="BZ352" i="5"/>
  <c r="CD352" i="5"/>
  <c r="CA349" i="5"/>
  <c r="CE349" i="5"/>
  <c r="BX349" i="5"/>
  <c r="CB349" i="5"/>
  <c r="BY349" i="5"/>
  <c r="CC349" i="5"/>
  <c r="BZ349" i="5"/>
  <c r="CD349" i="5"/>
  <c r="CA345" i="5"/>
  <c r="CE345" i="5"/>
  <c r="BX345" i="5"/>
  <c r="CB345" i="5"/>
  <c r="BY345" i="5"/>
  <c r="CC345" i="5"/>
  <c r="BZ345" i="5"/>
  <c r="CD345" i="5"/>
  <c r="CA339" i="5"/>
  <c r="CE339" i="5"/>
  <c r="BX339" i="5"/>
  <c r="CB339" i="5"/>
  <c r="BY339" i="5"/>
  <c r="CC339" i="5"/>
  <c r="BZ339" i="5"/>
  <c r="CD339" i="5"/>
  <c r="CA336" i="5"/>
  <c r="CE336" i="5"/>
  <c r="BX336" i="5"/>
  <c r="CB336" i="5"/>
  <c r="BY336" i="5"/>
  <c r="CC336" i="5"/>
  <c r="BZ336" i="5"/>
  <c r="CD336" i="5"/>
  <c r="CA333" i="5"/>
  <c r="CE333" i="5"/>
  <c r="BX333" i="5"/>
  <c r="CB333" i="5"/>
  <c r="BY333" i="5"/>
  <c r="CC333" i="5"/>
  <c r="BZ333" i="5"/>
  <c r="CD333" i="5"/>
  <c r="CA329" i="5"/>
  <c r="CE329" i="5"/>
  <c r="BX329" i="5"/>
  <c r="CB329" i="5"/>
  <c r="BY329" i="5"/>
  <c r="CC329" i="5"/>
  <c r="BZ329" i="5"/>
  <c r="CD329" i="5"/>
  <c r="CA323" i="5"/>
  <c r="CE323" i="5"/>
  <c r="BX323" i="5"/>
  <c r="CB323" i="5"/>
  <c r="BY323" i="5"/>
  <c r="CC323" i="5"/>
  <c r="BZ323" i="5"/>
  <c r="CD323" i="5"/>
  <c r="CA320" i="5"/>
  <c r="CE320" i="5"/>
  <c r="BX320" i="5"/>
  <c r="CB320" i="5"/>
  <c r="BY320" i="5"/>
  <c r="CC320" i="5"/>
  <c r="BZ320" i="5"/>
  <c r="CD320" i="5"/>
  <c r="CA317" i="5"/>
  <c r="CE317" i="5"/>
  <c r="BX317" i="5"/>
  <c r="CB317" i="5"/>
  <c r="BY317" i="5"/>
  <c r="CC317" i="5"/>
  <c r="BZ317" i="5"/>
  <c r="CD317" i="5"/>
  <c r="CA313" i="5"/>
  <c r="CE313" i="5"/>
  <c r="BX313" i="5"/>
  <c r="CB313" i="5"/>
  <c r="BY313" i="5"/>
  <c r="CC313" i="5"/>
  <c r="BZ313" i="5"/>
  <c r="CD313" i="5"/>
  <c r="CA307" i="5"/>
  <c r="CE307" i="5"/>
  <c r="BX307" i="5"/>
  <c r="CB307" i="5"/>
  <c r="BY307" i="5"/>
  <c r="CC307" i="5"/>
  <c r="BZ307" i="5"/>
  <c r="CD307" i="5"/>
  <c r="CA304" i="5"/>
  <c r="CE304" i="5"/>
  <c r="BX304" i="5"/>
  <c r="CB304" i="5"/>
  <c r="BY304" i="5"/>
  <c r="CC304" i="5"/>
  <c r="BZ304" i="5"/>
  <c r="CD304" i="5"/>
  <c r="CA301" i="5"/>
  <c r="CE301" i="5"/>
  <c r="BX301" i="5"/>
  <c r="CB301" i="5"/>
  <c r="BY301" i="5"/>
  <c r="CC301" i="5"/>
  <c r="BZ301" i="5"/>
  <c r="CD301" i="5"/>
  <c r="CA297" i="5"/>
  <c r="CE297" i="5"/>
  <c r="BX297" i="5"/>
  <c r="CB297" i="5"/>
  <c r="BY297" i="5"/>
  <c r="CC297" i="5"/>
  <c r="BZ297" i="5"/>
  <c r="CD297" i="5"/>
  <c r="CA291" i="5"/>
  <c r="CE291" i="5"/>
  <c r="BX291" i="5"/>
  <c r="CB291" i="5"/>
  <c r="BY291" i="5"/>
  <c r="CC291" i="5"/>
  <c r="BZ291" i="5"/>
  <c r="CD291" i="5"/>
  <c r="CA288" i="5"/>
  <c r="CE288" i="5"/>
  <c r="BX288" i="5"/>
  <c r="CB288" i="5"/>
  <c r="BY288" i="5"/>
  <c r="CC288" i="5"/>
  <c r="BZ288" i="5"/>
  <c r="CD288" i="5"/>
  <c r="CA285" i="5"/>
  <c r="CE285" i="5"/>
  <c r="BX285" i="5"/>
  <c r="CB285" i="5"/>
  <c r="BY285" i="5"/>
  <c r="CC285" i="5"/>
  <c r="BZ285" i="5"/>
  <c r="CD285" i="5"/>
  <c r="CA281" i="5"/>
  <c r="CE281" i="5"/>
  <c r="BX281" i="5"/>
  <c r="CB281" i="5"/>
  <c r="BY281" i="5"/>
  <c r="CC281" i="5"/>
  <c r="BZ281" i="5"/>
  <c r="CD281" i="5"/>
  <c r="CA276" i="5"/>
  <c r="CE276" i="5"/>
  <c r="BX276" i="5"/>
  <c r="CB276" i="5"/>
  <c r="BY276" i="5"/>
  <c r="CC276" i="5"/>
  <c r="BZ276" i="5"/>
  <c r="CD276" i="5"/>
  <c r="CA273" i="5"/>
  <c r="CE273" i="5"/>
  <c r="BX273" i="5"/>
  <c r="CB273" i="5"/>
  <c r="BY273" i="5"/>
  <c r="CC273" i="5"/>
  <c r="BZ273" i="5"/>
  <c r="CD273" i="5"/>
  <c r="CA268" i="5"/>
  <c r="CE268" i="5"/>
  <c r="BX268" i="5"/>
  <c r="CB268" i="5"/>
  <c r="BY268" i="5"/>
  <c r="CC268" i="5"/>
  <c r="BZ268" i="5"/>
  <c r="CD268" i="5"/>
  <c r="CA265" i="5"/>
  <c r="CE265" i="5"/>
  <c r="BX265" i="5"/>
  <c r="CB265" i="5"/>
  <c r="BY265" i="5"/>
  <c r="CC265" i="5"/>
  <c r="BZ265" i="5"/>
  <c r="CD265" i="5"/>
  <c r="CA260" i="5"/>
  <c r="CE260" i="5"/>
  <c r="BX260" i="5"/>
  <c r="CB260" i="5"/>
  <c r="BY260" i="5"/>
  <c r="CC260" i="5"/>
  <c r="BZ260" i="5"/>
  <c r="CD260" i="5"/>
  <c r="CA257" i="5"/>
  <c r="CE257" i="5"/>
  <c r="BX257" i="5"/>
  <c r="CB257" i="5"/>
  <c r="BY257" i="5"/>
  <c r="CC257" i="5"/>
  <c r="BZ257" i="5"/>
  <c r="CD257" i="5"/>
  <c r="CA252" i="5"/>
  <c r="CE252" i="5"/>
  <c r="BX252" i="5"/>
  <c r="CB252" i="5"/>
  <c r="BY252" i="5"/>
  <c r="CC252" i="5"/>
  <c r="BZ252" i="5"/>
  <c r="CD252" i="5"/>
  <c r="CA249" i="5"/>
  <c r="CE249" i="5"/>
  <c r="BX249" i="5"/>
  <c r="CB249" i="5"/>
  <c r="BY249" i="5"/>
  <c r="CC249" i="5"/>
  <c r="BZ249" i="5"/>
  <c r="CD249" i="5"/>
  <c r="CA244" i="5"/>
  <c r="CE244" i="5"/>
  <c r="BX244" i="5"/>
  <c r="CB244" i="5"/>
  <c r="BY244" i="5"/>
  <c r="CC244" i="5"/>
  <c r="BZ244" i="5"/>
  <c r="CD244" i="5"/>
  <c r="CA241" i="5"/>
  <c r="CE241" i="5"/>
  <c r="BX241" i="5"/>
  <c r="CB241" i="5"/>
  <c r="BY241" i="5"/>
  <c r="CC241" i="5"/>
  <c r="BZ241" i="5"/>
  <c r="CD241" i="5"/>
  <c r="CA236" i="5"/>
  <c r="CE236" i="5"/>
  <c r="BX236" i="5"/>
  <c r="CB236" i="5"/>
  <c r="BY236" i="5"/>
  <c r="CC236" i="5"/>
  <c r="BZ236" i="5"/>
  <c r="CD236" i="5"/>
  <c r="CA233" i="5"/>
  <c r="CE233" i="5"/>
  <c r="BX233" i="5"/>
  <c r="CB233" i="5"/>
  <c r="BY233" i="5"/>
  <c r="CC233" i="5"/>
  <c r="BZ233" i="5"/>
  <c r="CD233" i="5"/>
  <c r="CA231" i="5"/>
  <c r="CE231" i="5"/>
  <c r="BX231" i="5"/>
  <c r="CB231" i="5"/>
  <c r="BY231" i="5"/>
  <c r="CC231" i="5"/>
  <c r="BZ231" i="5"/>
  <c r="CD231" i="5"/>
  <c r="CA229" i="5"/>
  <c r="CE229" i="5"/>
  <c r="BX229" i="5"/>
  <c r="CB229" i="5"/>
  <c r="BY229" i="5"/>
  <c r="CC229" i="5"/>
  <c r="BZ229" i="5"/>
  <c r="CD229" i="5"/>
  <c r="CA227" i="5"/>
  <c r="CE227" i="5"/>
  <c r="BX227" i="5"/>
  <c r="CB227" i="5"/>
  <c r="BY227" i="5"/>
  <c r="CC227" i="5"/>
  <c r="BZ227" i="5"/>
  <c r="CD227" i="5"/>
  <c r="CA225" i="5"/>
  <c r="CE225" i="5"/>
  <c r="BX225" i="5"/>
  <c r="CB225" i="5"/>
  <c r="BY225" i="5"/>
  <c r="CC225" i="5"/>
  <c r="BZ225" i="5"/>
  <c r="CD225" i="5"/>
  <c r="CA223" i="5"/>
  <c r="CE223" i="5"/>
  <c r="BX223" i="5"/>
  <c r="CB223" i="5"/>
  <c r="BY223" i="5"/>
  <c r="CC223" i="5"/>
  <c r="BZ223" i="5"/>
  <c r="CD223" i="5"/>
  <c r="CA221" i="5"/>
  <c r="CE221" i="5"/>
  <c r="BX221" i="5"/>
  <c r="CB221" i="5"/>
  <c r="BY221" i="5"/>
  <c r="CC221" i="5"/>
  <c r="BZ221" i="5"/>
  <c r="CD221" i="5"/>
  <c r="CA219" i="5"/>
  <c r="CE219" i="5"/>
  <c r="BX219" i="5"/>
  <c r="CB219" i="5"/>
  <c r="BY219" i="5"/>
  <c r="CC219" i="5"/>
  <c r="BZ219" i="5"/>
  <c r="CD219" i="5"/>
  <c r="CA217" i="5"/>
  <c r="CE217" i="5"/>
  <c r="BX217" i="5"/>
  <c r="CB217" i="5"/>
  <c r="BY217" i="5"/>
  <c r="CC217" i="5"/>
  <c r="BZ217" i="5"/>
  <c r="CD217" i="5"/>
  <c r="CA215" i="5"/>
  <c r="CE215" i="5"/>
  <c r="BX215" i="5"/>
  <c r="CB215" i="5"/>
  <c r="BY215" i="5"/>
  <c r="CC215" i="5"/>
  <c r="BZ215" i="5"/>
  <c r="CD215" i="5"/>
  <c r="CA213" i="5"/>
  <c r="CE213" i="5"/>
  <c r="BX213" i="5"/>
  <c r="CB213" i="5"/>
  <c r="BY213" i="5"/>
  <c r="CC213" i="5"/>
  <c r="BZ213" i="5"/>
  <c r="CD213" i="5"/>
  <c r="CA211" i="5"/>
  <c r="CE211" i="5"/>
  <c r="BX211" i="5"/>
  <c r="CB211" i="5"/>
  <c r="BY211" i="5"/>
  <c r="CC211" i="5"/>
  <c r="BZ211" i="5"/>
  <c r="CD211" i="5"/>
  <c r="CA209" i="5"/>
  <c r="CE209" i="5"/>
  <c r="BX209" i="5"/>
  <c r="CB209" i="5"/>
  <c r="BY209" i="5"/>
  <c r="CC209" i="5"/>
  <c r="BZ209" i="5"/>
  <c r="CD209" i="5"/>
  <c r="CA207" i="5"/>
  <c r="CE207" i="5"/>
  <c r="BX207" i="5"/>
  <c r="CB207" i="5"/>
  <c r="BY207" i="5"/>
  <c r="CC207" i="5"/>
  <c r="BZ207" i="5"/>
  <c r="CD207" i="5"/>
  <c r="CA205" i="5"/>
  <c r="CE205" i="5"/>
  <c r="BX205" i="5"/>
  <c r="CB205" i="5"/>
  <c r="BY205" i="5"/>
  <c r="CC205" i="5"/>
  <c r="BZ205" i="5"/>
  <c r="CD205" i="5"/>
  <c r="CA203" i="5"/>
  <c r="CE203" i="5"/>
  <c r="BX203" i="5"/>
  <c r="CB203" i="5"/>
  <c r="BY203" i="5"/>
  <c r="CC203" i="5"/>
  <c r="BZ203" i="5"/>
  <c r="CD203" i="5"/>
  <c r="CA201" i="5"/>
  <c r="CE201" i="5"/>
  <c r="BX201" i="5"/>
  <c r="CB201" i="5"/>
  <c r="BY201" i="5"/>
  <c r="CC201" i="5"/>
  <c r="BZ201" i="5"/>
  <c r="CD201" i="5"/>
  <c r="CA199" i="5"/>
  <c r="CE199" i="5"/>
  <c r="BX199" i="5"/>
  <c r="CB199" i="5"/>
  <c r="BY199" i="5"/>
  <c r="CC199" i="5"/>
  <c r="BZ199" i="5"/>
  <c r="CD199" i="5"/>
  <c r="CA197" i="5"/>
  <c r="CE197" i="5"/>
  <c r="BX197" i="5"/>
  <c r="CB197" i="5"/>
  <c r="BY197" i="5"/>
  <c r="CC197" i="5"/>
  <c r="BZ197" i="5"/>
  <c r="CD197" i="5"/>
  <c r="CA195" i="5"/>
  <c r="CE195" i="5"/>
  <c r="BX195" i="5"/>
  <c r="CB195" i="5"/>
  <c r="BY195" i="5"/>
  <c r="CC195" i="5"/>
  <c r="BZ195" i="5"/>
  <c r="CD195" i="5"/>
  <c r="CA193" i="5"/>
  <c r="CE193" i="5"/>
  <c r="BX193" i="5"/>
  <c r="CB193" i="5"/>
  <c r="BY193" i="5"/>
  <c r="CC193" i="5"/>
  <c r="BZ193" i="5"/>
  <c r="CD193" i="5"/>
  <c r="CA191" i="5"/>
  <c r="CE191" i="5"/>
  <c r="BX191" i="5"/>
  <c r="CB191" i="5"/>
  <c r="BY191" i="5"/>
  <c r="CC191" i="5"/>
  <c r="BZ191" i="5"/>
  <c r="CD191" i="5"/>
  <c r="CA189" i="5"/>
  <c r="CE189" i="5"/>
  <c r="BX189" i="5"/>
  <c r="CB189" i="5"/>
  <c r="BY189" i="5"/>
  <c r="CC189" i="5"/>
  <c r="BZ189" i="5"/>
  <c r="CD189" i="5"/>
  <c r="CA187" i="5"/>
  <c r="CE187" i="5"/>
  <c r="BX187" i="5"/>
  <c r="CB187" i="5"/>
  <c r="BY187" i="5"/>
  <c r="CC187" i="5"/>
  <c r="BZ187" i="5"/>
  <c r="CD187" i="5"/>
  <c r="CA185" i="5"/>
  <c r="CE185" i="5"/>
  <c r="BX185" i="5"/>
  <c r="CB185" i="5"/>
  <c r="BY185" i="5"/>
  <c r="CC185" i="5"/>
  <c r="BZ185" i="5"/>
  <c r="CD185" i="5"/>
  <c r="CA183" i="5"/>
  <c r="CE183" i="5"/>
  <c r="BX183" i="5"/>
  <c r="CB183" i="5"/>
  <c r="BY183" i="5"/>
  <c r="CC183" i="5"/>
  <c r="BZ183" i="5"/>
  <c r="CD183" i="5"/>
  <c r="CA181" i="5"/>
  <c r="CE181" i="5"/>
  <c r="BX181" i="5"/>
  <c r="CB181" i="5"/>
  <c r="BY181" i="5"/>
  <c r="CC181" i="5"/>
  <c r="BZ181" i="5"/>
  <c r="CD181" i="5"/>
  <c r="CA179" i="5"/>
  <c r="CE179" i="5"/>
  <c r="BX179" i="5"/>
  <c r="CB179" i="5"/>
  <c r="BY179" i="5"/>
  <c r="CC179" i="5"/>
  <c r="BZ179" i="5"/>
  <c r="CD179" i="5"/>
  <c r="CA177" i="5"/>
  <c r="CE177" i="5"/>
  <c r="BX177" i="5"/>
  <c r="CB177" i="5"/>
  <c r="BY177" i="5"/>
  <c r="CC177" i="5"/>
  <c r="BZ177" i="5"/>
  <c r="CD177" i="5"/>
  <c r="CA174" i="5"/>
  <c r="CE174" i="5"/>
  <c r="BX174" i="5"/>
  <c r="CB174" i="5"/>
  <c r="BY174" i="5"/>
  <c r="CC174" i="5"/>
  <c r="CD174" i="5"/>
  <c r="BZ174" i="5"/>
  <c r="CA171" i="5"/>
  <c r="CE171" i="5"/>
  <c r="BX171" i="5"/>
  <c r="CB171" i="5"/>
  <c r="BY171" i="5"/>
  <c r="CC171" i="5"/>
  <c r="BZ171" i="5"/>
  <c r="CD171" i="5"/>
  <c r="CA168" i="5"/>
  <c r="CE168" i="5"/>
  <c r="BX168" i="5"/>
  <c r="CB168" i="5"/>
  <c r="BY168" i="5"/>
  <c r="CC168" i="5"/>
  <c r="BZ168" i="5"/>
  <c r="CD168" i="5"/>
  <c r="CA161" i="5"/>
  <c r="CE161" i="5"/>
  <c r="BX161" i="5"/>
  <c r="CB161" i="5"/>
  <c r="BY161" i="5"/>
  <c r="CC161" i="5"/>
  <c r="BZ161" i="5"/>
  <c r="CD161" i="5"/>
  <c r="CA158" i="5"/>
  <c r="CE158" i="5"/>
  <c r="BX158" i="5"/>
  <c r="CB158" i="5"/>
  <c r="BY158" i="5"/>
  <c r="CC158" i="5"/>
  <c r="CD158" i="5"/>
  <c r="BZ158" i="5"/>
  <c r="CA155" i="5"/>
  <c r="CE155" i="5"/>
  <c r="BX155" i="5"/>
  <c r="CB155" i="5"/>
  <c r="BY155" i="5"/>
  <c r="CC155" i="5"/>
  <c r="BZ155" i="5"/>
  <c r="CD155" i="5"/>
  <c r="CA152" i="5"/>
  <c r="CE152" i="5"/>
  <c r="BX152" i="5"/>
  <c r="CB152" i="5"/>
  <c r="BY152" i="5"/>
  <c r="CC152" i="5"/>
  <c r="BZ152" i="5"/>
  <c r="CD152" i="5"/>
  <c r="CA145" i="5"/>
  <c r="CE145" i="5"/>
  <c r="BX145" i="5"/>
  <c r="CB145" i="5"/>
  <c r="BY145" i="5"/>
  <c r="CC145" i="5"/>
  <c r="BZ145" i="5"/>
  <c r="CD145" i="5"/>
  <c r="CA142" i="5"/>
  <c r="CE142" i="5"/>
  <c r="BX142" i="5"/>
  <c r="CB142" i="5"/>
  <c r="BY142" i="5"/>
  <c r="CC142" i="5"/>
  <c r="CD142" i="5"/>
  <c r="BZ142" i="5"/>
  <c r="CA139" i="5"/>
  <c r="CE139" i="5"/>
  <c r="BX139" i="5"/>
  <c r="CB139" i="5"/>
  <c r="BY139" i="5"/>
  <c r="CC139" i="5"/>
  <c r="BZ139" i="5"/>
  <c r="CD139" i="5"/>
  <c r="CA136" i="5"/>
  <c r="CE136" i="5"/>
  <c r="BX136" i="5"/>
  <c r="CB136" i="5"/>
  <c r="BY136" i="5"/>
  <c r="CC136" i="5"/>
  <c r="BZ136" i="5"/>
  <c r="CD136" i="5"/>
  <c r="CA129" i="5"/>
  <c r="CE129" i="5"/>
  <c r="BX129" i="5"/>
  <c r="CB129" i="5"/>
  <c r="BY129" i="5"/>
  <c r="CC129" i="5"/>
  <c r="BZ129" i="5"/>
  <c r="CD129" i="5"/>
  <c r="CA126" i="5"/>
  <c r="CE126" i="5"/>
  <c r="BX126" i="5"/>
  <c r="CB126" i="5"/>
  <c r="BY126" i="5"/>
  <c r="CC126" i="5"/>
  <c r="CD126" i="5"/>
  <c r="BZ126" i="5"/>
  <c r="CA123" i="5"/>
  <c r="CE123" i="5"/>
  <c r="BX123" i="5"/>
  <c r="CB123" i="5"/>
  <c r="BY123" i="5"/>
  <c r="CC123" i="5"/>
  <c r="BZ123" i="5"/>
  <c r="CD123" i="5"/>
  <c r="CA120" i="5"/>
  <c r="CE120" i="5"/>
  <c r="BX120" i="5"/>
  <c r="CB120" i="5"/>
  <c r="BY120" i="5"/>
  <c r="CC120" i="5"/>
  <c r="BZ120" i="5"/>
  <c r="CD120" i="5"/>
  <c r="CA113" i="5"/>
  <c r="CE113" i="5"/>
  <c r="BX113" i="5"/>
  <c r="CB113" i="5"/>
  <c r="BY113" i="5"/>
  <c r="CC113" i="5"/>
  <c r="BZ113" i="5"/>
  <c r="CD113" i="5"/>
  <c r="CA110" i="5"/>
  <c r="CE110" i="5"/>
  <c r="BX110" i="5"/>
  <c r="CB110" i="5"/>
  <c r="BY110" i="5"/>
  <c r="CC110" i="5"/>
  <c r="CD110" i="5"/>
  <c r="BZ110" i="5"/>
  <c r="CA107" i="5"/>
  <c r="CE107" i="5"/>
  <c r="BX107" i="5"/>
  <c r="CB107" i="5"/>
  <c r="BY107" i="5"/>
  <c r="CC107" i="5"/>
  <c r="BZ107" i="5"/>
  <c r="CD107" i="5"/>
  <c r="CA104" i="5"/>
  <c r="CE104" i="5"/>
  <c r="BX104" i="5"/>
  <c r="CB104" i="5"/>
  <c r="BY104" i="5"/>
  <c r="CC104" i="5"/>
  <c r="BZ104" i="5"/>
  <c r="CD104" i="5"/>
  <c r="CA97" i="5"/>
  <c r="CE97" i="5"/>
  <c r="BX97" i="5"/>
  <c r="CB97" i="5"/>
  <c r="BY97" i="5"/>
  <c r="CC97" i="5"/>
  <c r="BZ97" i="5"/>
  <c r="CD97" i="5"/>
  <c r="CA94" i="5"/>
  <c r="CE94" i="5"/>
  <c r="BX94" i="5"/>
  <c r="CB94" i="5"/>
  <c r="BY94" i="5"/>
  <c r="CC94" i="5"/>
  <c r="CD94" i="5"/>
  <c r="BZ94" i="5"/>
  <c r="CA91" i="5"/>
  <c r="CE91" i="5"/>
  <c r="BX91" i="5"/>
  <c r="CB91" i="5"/>
  <c r="BY91" i="5"/>
  <c r="CC91" i="5"/>
  <c r="BZ91" i="5"/>
  <c r="CD91" i="5"/>
  <c r="CA88" i="5"/>
  <c r="CE88" i="5"/>
  <c r="BX88" i="5"/>
  <c r="CB88" i="5"/>
  <c r="BY88" i="5"/>
  <c r="CC88" i="5"/>
  <c r="BZ88" i="5"/>
  <c r="CD88" i="5"/>
  <c r="CA81" i="5"/>
  <c r="CE81" i="5"/>
  <c r="BX81" i="5"/>
  <c r="CB81" i="5"/>
  <c r="BY81" i="5"/>
  <c r="CC81" i="5"/>
  <c r="BZ81" i="5"/>
  <c r="CD81" i="5"/>
  <c r="CA78" i="5"/>
  <c r="CE78" i="5"/>
  <c r="BX78" i="5"/>
  <c r="CB78" i="5"/>
  <c r="BY78" i="5"/>
  <c r="CC78" i="5"/>
  <c r="CD78" i="5"/>
  <c r="BZ78" i="5"/>
  <c r="CA75" i="5"/>
  <c r="CE75" i="5"/>
  <c r="BX75" i="5"/>
  <c r="CB75" i="5"/>
  <c r="BY75" i="5"/>
  <c r="CC75" i="5"/>
  <c r="BZ75" i="5"/>
  <c r="CD75" i="5"/>
  <c r="CA72" i="5"/>
  <c r="CE72" i="5"/>
  <c r="BX72" i="5"/>
  <c r="CB72" i="5"/>
  <c r="BY72" i="5"/>
  <c r="CC72" i="5"/>
  <c r="BZ72" i="5"/>
  <c r="CD72" i="5"/>
  <c r="CA65" i="5"/>
  <c r="CE65" i="5"/>
  <c r="BX65" i="5"/>
  <c r="CB65" i="5"/>
  <c r="BY65" i="5"/>
  <c r="CC65" i="5"/>
  <c r="BZ65" i="5"/>
  <c r="CD65" i="5"/>
  <c r="CA62" i="5"/>
  <c r="CE62" i="5"/>
  <c r="BX62" i="5"/>
  <c r="CB62" i="5"/>
  <c r="BY62" i="5"/>
  <c r="CC62" i="5"/>
  <c r="CD62" i="5"/>
  <c r="BZ62" i="5"/>
  <c r="CA59" i="5"/>
  <c r="CE59" i="5"/>
  <c r="BX59" i="5"/>
  <c r="CB59" i="5"/>
  <c r="BY59" i="5"/>
  <c r="CC59" i="5"/>
  <c r="BZ59" i="5"/>
  <c r="CD59" i="5"/>
  <c r="CA56" i="5"/>
  <c r="CE56" i="5"/>
  <c r="BX56" i="5"/>
  <c r="CB56" i="5"/>
  <c r="BY56" i="5"/>
  <c r="CC56" i="5"/>
  <c r="BZ56" i="5"/>
  <c r="CD56" i="5"/>
  <c r="CA49" i="5"/>
  <c r="CE49" i="5"/>
  <c r="BX49" i="5"/>
  <c r="CB49" i="5"/>
  <c r="BY49" i="5"/>
  <c r="CC49" i="5"/>
  <c r="BZ49" i="5"/>
  <c r="CD49" i="5"/>
  <c r="CA46" i="5"/>
  <c r="CE46" i="5"/>
  <c r="BX46" i="5"/>
  <c r="CB46" i="5"/>
  <c r="BY46" i="5"/>
  <c r="CC46" i="5"/>
  <c r="CD46" i="5"/>
  <c r="BZ46" i="5"/>
  <c r="CA43" i="5"/>
  <c r="CE43" i="5"/>
  <c r="BX43" i="5"/>
  <c r="CB43" i="5"/>
  <c r="BY43" i="5"/>
  <c r="CC43" i="5"/>
  <c r="BZ43" i="5"/>
  <c r="CD43" i="5"/>
  <c r="CA40" i="5"/>
  <c r="CE40" i="5"/>
  <c r="BX40" i="5"/>
  <c r="CB40" i="5"/>
  <c r="BY40" i="5"/>
  <c r="CC40" i="5"/>
  <c r="BZ40" i="5"/>
  <c r="CD40" i="5"/>
  <c r="CA33" i="5"/>
  <c r="CE33" i="5"/>
  <c r="BX33" i="5"/>
  <c r="CB33" i="5"/>
  <c r="BY33" i="5"/>
  <c r="CC33" i="5"/>
  <c r="BZ33" i="5"/>
  <c r="CD33" i="5"/>
  <c r="CA30" i="5"/>
  <c r="CE30" i="5"/>
  <c r="BX30" i="5"/>
  <c r="CB30" i="5"/>
  <c r="BY30" i="5"/>
  <c r="CC30" i="5"/>
  <c r="CD30" i="5"/>
  <c r="BZ30" i="5"/>
  <c r="CA27" i="5"/>
  <c r="CE27" i="5"/>
  <c r="BX27" i="5"/>
  <c r="CB27" i="5"/>
  <c r="BY27" i="5"/>
  <c r="CC27" i="5"/>
  <c r="BZ27" i="5"/>
  <c r="CD27" i="5"/>
  <c r="CA22" i="5"/>
  <c r="CE22" i="5"/>
  <c r="BX22" i="5"/>
  <c r="CB22" i="5"/>
  <c r="BY22" i="5"/>
  <c r="CC22" i="5"/>
  <c r="CD22" i="5"/>
  <c r="BZ22" i="5"/>
  <c r="CA19" i="5"/>
  <c r="CE19" i="5"/>
  <c r="BX19" i="5"/>
  <c r="CB19" i="5"/>
  <c r="BY19" i="5"/>
  <c r="CC19" i="5"/>
  <c r="BZ19" i="5"/>
  <c r="CD19" i="5"/>
  <c r="CA12" i="5"/>
  <c r="CE12" i="5"/>
  <c r="BX12" i="5"/>
  <c r="CB12" i="5"/>
  <c r="BY12" i="5"/>
  <c r="CC12" i="5"/>
  <c r="BZ12" i="5"/>
  <c r="CD12" i="5"/>
  <c r="CA503" i="5"/>
  <c r="CE503" i="5"/>
  <c r="BX503" i="5"/>
  <c r="CB503" i="5"/>
  <c r="BY503" i="5"/>
  <c r="CC503" i="5"/>
  <c r="BZ503" i="5"/>
  <c r="CD503" i="5"/>
  <c r="CA500" i="5"/>
  <c r="CE500" i="5"/>
  <c r="BX500" i="5"/>
  <c r="CB500" i="5"/>
  <c r="BY500" i="5"/>
  <c r="CC500" i="5"/>
  <c r="BZ500" i="5"/>
  <c r="CD500" i="5"/>
  <c r="CA497" i="5"/>
  <c r="CE497" i="5"/>
  <c r="BX497" i="5"/>
  <c r="CB497" i="5"/>
  <c r="BY497" i="5"/>
  <c r="CC497" i="5"/>
  <c r="BZ497" i="5"/>
  <c r="CD497" i="5"/>
  <c r="CA490" i="5"/>
  <c r="CE490" i="5"/>
  <c r="BX490" i="5"/>
  <c r="CB490" i="5"/>
  <c r="BY490" i="5"/>
  <c r="CC490" i="5"/>
  <c r="CD490" i="5"/>
  <c r="BZ490" i="5"/>
  <c r="CA487" i="5"/>
  <c r="CE487" i="5"/>
  <c r="BX487" i="5"/>
  <c r="CB487" i="5"/>
  <c r="BY487" i="5"/>
  <c r="CC487" i="5"/>
  <c r="BZ487" i="5"/>
  <c r="CD487" i="5"/>
  <c r="CA484" i="5"/>
  <c r="CE484" i="5"/>
  <c r="BX484" i="5"/>
  <c r="CB484" i="5"/>
  <c r="BY484" i="5"/>
  <c r="CC484" i="5"/>
  <c r="BZ484" i="5"/>
  <c r="CD484" i="5"/>
  <c r="CA481" i="5"/>
  <c r="CE481" i="5"/>
  <c r="BX481" i="5"/>
  <c r="CB481" i="5"/>
  <c r="BY481" i="5"/>
  <c r="CC481" i="5"/>
  <c r="BZ481" i="5"/>
  <c r="CD481" i="5"/>
  <c r="CA474" i="5"/>
  <c r="CE474" i="5"/>
  <c r="BX474" i="5"/>
  <c r="CB474" i="5"/>
  <c r="BY474" i="5"/>
  <c r="CC474" i="5"/>
  <c r="CD474" i="5"/>
  <c r="BZ474" i="5"/>
  <c r="CA471" i="5"/>
  <c r="CE471" i="5"/>
  <c r="BX471" i="5"/>
  <c r="CB471" i="5"/>
  <c r="BY471" i="5"/>
  <c r="CC471" i="5"/>
  <c r="BZ471" i="5"/>
  <c r="CD471" i="5"/>
  <c r="CA468" i="5"/>
  <c r="CE468" i="5"/>
  <c r="BX468" i="5"/>
  <c r="CB468" i="5"/>
  <c r="BY468" i="5"/>
  <c r="CC468" i="5"/>
  <c r="BZ468" i="5"/>
  <c r="CD468" i="5"/>
  <c r="CA465" i="5"/>
  <c r="CE465" i="5"/>
  <c r="BX465" i="5"/>
  <c r="CB465" i="5"/>
  <c r="BY465" i="5"/>
  <c r="CC465" i="5"/>
  <c r="BZ465" i="5"/>
  <c r="CD465" i="5"/>
  <c r="CA458" i="5"/>
  <c r="CE458" i="5"/>
  <c r="BX458" i="5"/>
  <c r="CB458" i="5"/>
  <c r="BY458" i="5"/>
  <c r="CC458" i="5"/>
  <c r="CD458" i="5"/>
  <c r="BZ458" i="5"/>
  <c r="CA455" i="5"/>
  <c r="CE455" i="5"/>
  <c r="BX455" i="5"/>
  <c r="CB455" i="5"/>
  <c r="BY455" i="5"/>
  <c r="CC455" i="5"/>
  <c r="BZ455" i="5"/>
  <c r="CD455" i="5"/>
  <c r="CA449" i="5"/>
  <c r="CE449" i="5"/>
  <c r="BX449" i="5"/>
  <c r="CB449" i="5"/>
  <c r="BY449" i="5"/>
  <c r="CC449" i="5"/>
  <c r="BZ449" i="5"/>
  <c r="CD449" i="5"/>
  <c r="CA442" i="5"/>
  <c r="CE442" i="5"/>
  <c r="BX442" i="5"/>
  <c r="CB442" i="5"/>
  <c r="BY442" i="5"/>
  <c r="CC442" i="5"/>
  <c r="CD442" i="5"/>
  <c r="BZ442" i="5"/>
  <c r="CA439" i="5"/>
  <c r="CE439" i="5"/>
  <c r="BX439" i="5"/>
  <c r="CB439" i="5"/>
  <c r="BY439" i="5"/>
  <c r="CC439" i="5"/>
  <c r="BZ439" i="5"/>
  <c r="CD439" i="5"/>
  <c r="CA436" i="5"/>
  <c r="CE436" i="5"/>
  <c r="BX436" i="5"/>
  <c r="CB436" i="5"/>
  <c r="BY436" i="5"/>
  <c r="CC436" i="5"/>
  <c r="BZ436" i="5"/>
  <c r="CD436" i="5"/>
  <c r="CA433" i="5"/>
  <c r="CE433" i="5"/>
  <c r="BX433" i="5"/>
  <c r="CB433" i="5"/>
  <c r="BY433" i="5"/>
  <c r="CC433" i="5"/>
  <c r="BZ433" i="5"/>
  <c r="CD433" i="5"/>
  <c r="CA426" i="5"/>
  <c r="CE426" i="5"/>
  <c r="BX426" i="5"/>
  <c r="CB426" i="5"/>
  <c r="BY426" i="5"/>
  <c r="CC426" i="5"/>
  <c r="CD426" i="5"/>
  <c r="BZ426" i="5"/>
  <c r="CA423" i="5"/>
  <c r="CE423" i="5"/>
  <c r="BX423" i="5"/>
  <c r="CB423" i="5"/>
  <c r="BY423" i="5"/>
  <c r="CC423" i="5"/>
  <c r="BZ423" i="5"/>
  <c r="CD423" i="5"/>
  <c r="CA420" i="5"/>
  <c r="CE420" i="5"/>
  <c r="BX420" i="5"/>
  <c r="CB420" i="5"/>
  <c r="BY420" i="5"/>
  <c r="CC420" i="5"/>
  <c r="BZ420" i="5"/>
  <c r="CD420" i="5"/>
  <c r="CA417" i="5"/>
  <c r="CE417" i="5"/>
  <c r="BX417" i="5"/>
  <c r="CB417" i="5"/>
  <c r="BY417" i="5"/>
  <c r="CC417" i="5"/>
  <c r="BZ417" i="5"/>
  <c r="CD417" i="5"/>
  <c r="CA410" i="5"/>
  <c r="CE410" i="5"/>
  <c r="BX410" i="5"/>
  <c r="CB410" i="5"/>
  <c r="BY410" i="5"/>
  <c r="CC410" i="5"/>
  <c r="CD410" i="5"/>
  <c r="BZ410" i="5"/>
  <c r="CA405" i="5"/>
  <c r="CE405" i="5"/>
  <c r="BX405" i="5"/>
  <c r="CB405" i="5"/>
  <c r="BY405" i="5"/>
  <c r="CC405" i="5"/>
  <c r="BZ405" i="5"/>
  <c r="CD405" i="5"/>
  <c r="CA402" i="5"/>
  <c r="CE402" i="5"/>
  <c r="BX402" i="5"/>
  <c r="CB402" i="5"/>
  <c r="BY402" i="5"/>
  <c r="CC402" i="5"/>
  <c r="CD402" i="5"/>
  <c r="BZ402" i="5"/>
  <c r="CA399" i="5"/>
  <c r="CE399" i="5"/>
  <c r="BX399" i="5"/>
  <c r="CB399" i="5"/>
  <c r="BY399" i="5"/>
  <c r="CC399" i="5"/>
  <c r="BZ399" i="5"/>
  <c r="CD399" i="5"/>
  <c r="CA396" i="5"/>
  <c r="CE396" i="5"/>
  <c r="BX396" i="5"/>
  <c r="CB396" i="5"/>
  <c r="BY396" i="5"/>
  <c r="CC396" i="5"/>
  <c r="BZ396" i="5"/>
  <c r="CD396" i="5"/>
  <c r="CA390" i="5"/>
  <c r="CE390" i="5"/>
  <c r="BX390" i="5"/>
  <c r="CB390" i="5"/>
  <c r="BY390" i="5"/>
  <c r="CC390" i="5"/>
  <c r="CD390" i="5"/>
  <c r="BZ390" i="5"/>
  <c r="CA386" i="5"/>
  <c r="CE386" i="5"/>
  <c r="BX386" i="5"/>
  <c r="CB386" i="5"/>
  <c r="BY386" i="5"/>
  <c r="CC386" i="5"/>
  <c r="CD386" i="5"/>
  <c r="BZ386" i="5"/>
  <c r="CA383" i="5"/>
  <c r="CE383" i="5"/>
  <c r="BX383" i="5"/>
  <c r="CB383" i="5"/>
  <c r="BY383" i="5"/>
  <c r="CC383" i="5"/>
  <c r="BZ383" i="5"/>
  <c r="CD383" i="5"/>
  <c r="CA380" i="5"/>
  <c r="CE380" i="5"/>
  <c r="BX380" i="5"/>
  <c r="CB380" i="5"/>
  <c r="BY380" i="5"/>
  <c r="CC380" i="5"/>
  <c r="BZ380" i="5"/>
  <c r="CD380" i="5"/>
  <c r="CA374" i="5"/>
  <c r="CE374" i="5"/>
  <c r="BX374" i="5"/>
  <c r="CB374" i="5"/>
  <c r="BY374" i="5"/>
  <c r="CC374" i="5"/>
  <c r="CD374" i="5"/>
  <c r="BZ374" i="5"/>
  <c r="CA370" i="5"/>
  <c r="CE370" i="5"/>
  <c r="BX370" i="5"/>
  <c r="CB370" i="5"/>
  <c r="BY370" i="5"/>
  <c r="CC370" i="5"/>
  <c r="CD370" i="5"/>
  <c r="BZ370" i="5"/>
  <c r="CA367" i="5"/>
  <c r="CE367" i="5"/>
  <c r="BX367" i="5"/>
  <c r="CB367" i="5"/>
  <c r="BY367" i="5"/>
  <c r="CC367" i="5"/>
  <c r="BZ367" i="5"/>
  <c r="CD367" i="5"/>
  <c r="CA364" i="5"/>
  <c r="CE364" i="5"/>
  <c r="BX364" i="5"/>
  <c r="CB364" i="5"/>
  <c r="BY364" i="5"/>
  <c r="CC364" i="5"/>
  <c r="BZ364" i="5"/>
  <c r="CD364" i="5"/>
  <c r="CA358" i="5"/>
  <c r="CE358" i="5"/>
  <c r="BX358" i="5"/>
  <c r="CB358" i="5"/>
  <c r="BY358" i="5"/>
  <c r="CC358" i="5"/>
  <c r="CD358" i="5"/>
  <c r="BZ358" i="5"/>
  <c r="CA354" i="5"/>
  <c r="CE354" i="5"/>
  <c r="BX354" i="5"/>
  <c r="CB354" i="5"/>
  <c r="BY354" i="5"/>
  <c r="CC354" i="5"/>
  <c r="CD354" i="5"/>
  <c r="BZ354" i="5"/>
  <c r="CA351" i="5"/>
  <c r="CE351" i="5"/>
  <c r="BX351" i="5"/>
  <c r="CB351" i="5"/>
  <c r="BY351" i="5"/>
  <c r="CC351" i="5"/>
  <c r="BZ351" i="5"/>
  <c r="CD351" i="5"/>
  <c r="CA348" i="5"/>
  <c r="CE348" i="5"/>
  <c r="BX348" i="5"/>
  <c r="CB348" i="5"/>
  <c r="BY348" i="5"/>
  <c r="CC348" i="5"/>
  <c r="BZ348" i="5"/>
  <c r="CD348" i="5"/>
  <c r="CA342" i="5"/>
  <c r="CE342" i="5"/>
  <c r="BX342" i="5"/>
  <c r="CB342" i="5"/>
  <c r="BY342" i="5"/>
  <c r="CC342" i="5"/>
  <c r="CD342" i="5"/>
  <c r="BZ342" i="5"/>
  <c r="CA338" i="5"/>
  <c r="CE338" i="5"/>
  <c r="BX338" i="5"/>
  <c r="CB338" i="5"/>
  <c r="BY338" i="5"/>
  <c r="CC338" i="5"/>
  <c r="CD338" i="5"/>
  <c r="BZ338" i="5"/>
  <c r="CA335" i="5"/>
  <c r="CE335" i="5"/>
  <c r="BX335" i="5"/>
  <c r="CB335" i="5"/>
  <c r="BY335" i="5"/>
  <c r="CC335" i="5"/>
  <c r="BZ335" i="5"/>
  <c r="CD335" i="5"/>
  <c r="CA332" i="5"/>
  <c r="CE332" i="5"/>
  <c r="BX332" i="5"/>
  <c r="CB332" i="5"/>
  <c r="BY332" i="5"/>
  <c r="CC332" i="5"/>
  <c r="BZ332" i="5"/>
  <c r="CD332" i="5"/>
  <c r="CA326" i="5"/>
  <c r="CE326" i="5"/>
  <c r="BX326" i="5"/>
  <c r="CB326" i="5"/>
  <c r="BY326" i="5"/>
  <c r="CC326" i="5"/>
  <c r="CD326" i="5"/>
  <c r="BZ326" i="5"/>
  <c r="CA322" i="5"/>
  <c r="CE322" i="5"/>
  <c r="BX322" i="5"/>
  <c r="CB322" i="5"/>
  <c r="BY322" i="5"/>
  <c r="CC322" i="5"/>
  <c r="CD322" i="5"/>
  <c r="BZ322" i="5"/>
  <c r="CA319" i="5"/>
  <c r="CE319" i="5"/>
  <c r="BX319" i="5"/>
  <c r="CB319" i="5"/>
  <c r="BY319" i="5"/>
  <c r="CC319" i="5"/>
  <c r="BZ319" i="5"/>
  <c r="CD319" i="5"/>
  <c r="CA316" i="5"/>
  <c r="CE316" i="5"/>
  <c r="BX316" i="5"/>
  <c r="CB316" i="5"/>
  <c r="BY316" i="5"/>
  <c r="CC316" i="5"/>
  <c r="BZ316" i="5"/>
  <c r="CD316" i="5"/>
  <c r="CA310" i="5"/>
  <c r="CE310" i="5"/>
  <c r="BX310" i="5"/>
  <c r="CB310" i="5"/>
  <c r="BY310" i="5"/>
  <c r="CC310" i="5"/>
  <c r="CD310" i="5"/>
  <c r="BZ310" i="5"/>
  <c r="CA306" i="5"/>
  <c r="CE306" i="5"/>
  <c r="BX306" i="5"/>
  <c r="CB306" i="5"/>
  <c r="BY306" i="5"/>
  <c r="CC306" i="5"/>
  <c r="CD306" i="5"/>
  <c r="BZ306" i="5"/>
  <c r="CA303" i="5"/>
  <c r="CE303" i="5"/>
  <c r="BX303" i="5"/>
  <c r="CB303" i="5"/>
  <c r="BY303" i="5"/>
  <c r="CC303" i="5"/>
  <c r="BZ303" i="5"/>
  <c r="CD303" i="5"/>
  <c r="CA300" i="5"/>
  <c r="CE300" i="5"/>
  <c r="BX300" i="5"/>
  <c r="CB300" i="5"/>
  <c r="BY300" i="5"/>
  <c r="CC300" i="5"/>
  <c r="BZ300" i="5"/>
  <c r="CD300" i="5"/>
  <c r="CA294" i="5"/>
  <c r="CE294" i="5"/>
  <c r="BX294" i="5"/>
  <c r="CB294" i="5"/>
  <c r="BY294" i="5"/>
  <c r="CC294" i="5"/>
  <c r="CD294" i="5"/>
  <c r="BZ294" i="5"/>
  <c r="CA290" i="5"/>
  <c r="CE290" i="5"/>
  <c r="BX290" i="5"/>
  <c r="CB290" i="5"/>
  <c r="BY290" i="5"/>
  <c r="CC290" i="5"/>
  <c r="CD290" i="5"/>
  <c r="BZ290" i="5"/>
  <c r="CA287" i="5"/>
  <c r="CE287" i="5"/>
  <c r="BX287" i="5"/>
  <c r="CB287" i="5"/>
  <c r="BY287" i="5"/>
  <c r="CC287" i="5"/>
  <c r="BZ287" i="5"/>
  <c r="CD287" i="5"/>
  <c r="CA284" i="5"/>
  <c r="CE284" i="5"/>
  <c r="BX284" i="5"/>
  <c r="CB284" i="5"/>
  <c r="BY284" i="5"/>
  <c r="CC284" i="5"/>
  <c r="BZ284" i="5"/>
  <c r="CD284" i="5"/>
  <c r="CA278" i="5"/>
  <c r="CE278" i="5"/>
  <c r="BX278" i="5"/>
  <c r="CB278" i="5"/>
  <c r="BY278" i="5"/>
  <c r="CC278" i="5"/>
  <c r="CD278" i="5"/>
  <c r="BZ278" i="5"/>
  <c r="CA275" i="5"/>
  <c r="CE275" i="5"/>
  <c r="BX275" i="5"/>
  <c r="CB275" i="5"/>
  <c r="BY275" i="5"/>
  <c r="CC275" i="5"/>
  <c r="BZ275" i="5"/>
  <c r="CD275" i="5"/>
  <c r="CA270" i="5"/>
  <c r="CE270" i="5"/>
  <c r="BX270" i="5"/>
  <c r="CB270" i="5"/>
  <c r="BY270" i="5"/>
  <c r="CC270" i="5"/>
  <c r="CD270" i="5"/>
  <c r="BZ270" i="5"/>
  <c r="CA267" i="5"/>
  <c r="CE267" i="5"/>
  <c r="BX267" i="5"/>
  <c r="CB267" i="5"/>
  <c r="BY267" i="5"/>
  <c r="CC267" i="5"/>
  <c r="BZ267" i="5"/>
  <c r="CD267" i="5"/>
  <c r="CA262" i="5"/>
  <c r="CE262" i="5"/>
  <c r="BX262" i="5"/>
  <c r="CB262" i="5"/>
  <c r="BY262" i="5"/>
  <c r="CC262" i="5"/>
  <c r="CD262" i="5"/>
  <c r="BZ262" i="5"/>
  <c r="CA259" i="5"/>
  <c r="CE259" i="5"/>
  <c r="BX259" i="5"/>
  <c r="CB259" i="5"/>
  <c r="BY259" i="5"/>
  <c r="CC259" i="5"/>
  <c r="BZ259" i="5"/>
  <c r="CD259" i="5"/>
  <c r="CA254" i="5"/>
  <c r="CE254" i="5"/>
  <c r="BX254" i="5"/>
  <c r="CB254" i="5"/>
  <c r="BY254" i="5"/>
  <c r="CC254" i="5"/>
  <c r="CD254" i="5"/>
  <c r="BZ254" i="5"/>
  <c r="CA251" i="5"/>
  <c r="CE251" i="5"/>
  <c r="BX251" i="5"/>
  <c r="CB251" i="5"/>
  <c r="BY251" i="5"/>
  <c r="CC251" i="5"/>
  <c r="BZ251" i="5"/>
  <c r="CD251" i="5"/>
  <c r="CA246" i="5"/>
  <c r="CE246" i="5"/>
  <c r="BX246" i="5"/>
  <c r="CB246" i="5"/>
  <c r="BY246" i="5"/>
  <c r="CC246" i="5"/>
  <c r="CD246" i="5"/>
  <c r="BZ246" i="5"/>
  <c r="CA243" i="5"/>
  <c r="CE243" i="5"/>
  <c r="BX243" i="5"/>
  <c r="CB243" i="5"/>
  <c r="BY243" i="5"/>
  <c r="CC243" i="5"/>
  <c r="BZ243" i="5"/>
  <c r="CD243" i="5"/>
  <c r="CA238" i="5"/>
  <c r="CE238" i="5"/>
  <c r="BX238" i="5"/>
  <c r="CB238" i="5"/>
  <c r="BY238" i="5"/>
  <c r="CC238" i="5"/>
  <c r="CD238" i="5"/>
  <c r="BZ238" i="5"/>
  <c r="CA235" i="5"/>
  <c r="CE235" i="5"/>
  <c r="BX235" i="5"/>
  <c r="CB235" i="5"/>
  <c r="BY235" i="5"/>
  <c r="CC235" i="5"/>
  <c r="BZ235" i="5"/>
  <c r="CD235" i="5"/>
  <c r="CA173" i="5"/>
  <c r="CE173" i="5"/>
  <c r="BX173" i="5"/>
  <c r="CB173" i="5"/>
  <c r="BY173" i="5"/>
  <c r="CC173" i="5"/>
  <c r="BZ173" i="5"/>
  <c r="CD173" i="5"/>
  <c r="CA170" i="5"/>
  <c r="CE170" i="5"/>
  <c r="BX170" i="5"/>
  <c r="CB170" i="5"/>
  <c r="BY170" i="5"/>
  <c r="CC170" i="5"/>
  <c r="CD170" i="5"/>
  <c r="BZ170" i="5"/>
  <c r="CA167" i="5"/>
  <c r="CE167" i="5"/>
  <c r="BX167" i="5"/>
  <c r="CB167" i="5"/>
  <c r="BY167" i="5"/>
  <c r="CC167" i="5"/>
  <c r="BZ167" i="5"/>
  <c r="CD167" i="5"/>
  <c r="CA164" i="5"/>
  <c r="CE164" i="5"/>
  <c r="BX164" i="5"/>
  <c r="CB164" i="5"/>
  <c r="BY164" i="5"/>
  <c r="CC164" i="5"/>
  <c r="BZ164" i="5"/>
  <c r="CD164" i="5"/>
  <c r="CA157" i="5"/>
  <c r="CE157" i="5"/>
  <c r="BX157" i="5"/>
  <c r="CB157" i="5"/>
  <c r="BY157" i="5"/>
  <c r="CC157" i="5"/>
  <c r="BZ157" i="5"/>
  <c r="CD157" i="5"/>
  <c r="CA154" i="5"/>
  <c r="CE154" i="5"/>
  <c r="BX154" i="5"/>
  <c r="CB154" i="5"/>
  <c r="BY154" i="5"/>
  <c r="CC154" i="5"/>
  <c r="CD154" i="5"/>
  <c r="BZ154" i="5"/>
  <c r="CA151" i="5"/>
  <c r="CE151" i="5"/>
  <c r="BX151" i="5"/>
  <c r="CB151" i="5"/>
  <c r="BY151" i="5"/>
  <c r="CC151" i="5"/>
  <c r="BZ151" i="5"/>
  <c r="CD151" i="5"/>
  <c r="CA148" i="5"/>
  <c r="CE148" i="5"/>
  <c r="BX148" i="5"/>
  <c r="CB148" i="5"/>
  <c r="BY148" i="5"/>
  <c r="CC148" i="5"/>
  <c r="BZ148" i="5"/>
  <c r="CD148" i="5"/>
  <c r="CA141" i="5"/>
  <c r="CE141" i="5"/>
  <c r="BX141" i="5"/>
  <c r="CB141" i="5"/>
  <c r="BY141" i="5"/>
  <c r="CC141" i="5"/>
  <c r="BZ141" i="5"/>
  <c r="CD141" i="5"/>
  <c r="CA138" i="5"/>
  <c r="CE138" i="5"/>
  <c r="BX138" i="5"/>
  <c r="CB138" i="5"/>
  <c r="BY138" i="5"/>
  <c r="CC138" i="5"/>
  <c r="CD138" i="5"/>
  <c r="BZ138" i="5"/>
  <c r="CA135" i="5"/>
  <c r="CE135" i="5"/>
  <c r="BX135" i="5"/>
  <c r="CB135" i="5"/>
  <c r="BY135" i="5"/>
  <c r="CC135" i="5"/>
  <c r="BZ135" i="5"/>
  <c r="CD135" i="5"/>
  <c r="CA132" i="5"/>
  <c r="CE132" i="5"/>
  <c r="BX132" i="5"/>
  <c r="CB132" i="5"/>
  <c r="BY132" i="5"/>
  <c r="CC132" i="5"/>
  <c r="BZ132" i="5"/>
  <c r="CD132" i="5"/>
  <c r="CA125" i="5"/>
  <c r="CE125" i="5"/>
  <c r="BX125" i="5"/>
  <c r="CB125" i="5"/>
  <c r="BY125" i="5"/>
  <c r="CC125" i="5"/>
  <c r="BZ125" i="5"/>
  <c r="CD125" i="5"/>
  <c r="CA122" i="5"/>
  <c r="CE122" i="5"/>
  <c r="BX122" i="5"/>
  <c r="CB122" i="5"/>
  <c r="BY122" i="5"/>
  <c r="CC122" i="5"/>
  <c r="CD122" i="5"/>
  <c r="BZ122" i="5"/>
  <c r="CA119" i="5"/>
  <c r="CE119" i="5"/>
  <c r="BX119" i="5"/>
  <c r="CB119" i="5"/>
  <c r="BY119" i="5"/>
  <c r="CC119" i="5"/>
  <c r="BZ119" i="5"/>
  <c r="CD119" i="5"/>
  <c r="CA116" i="5"/>
  <c r="CE116" i="5"/>
  <c r="BX116" i="5"/>
  <c r="CB116" i="5"/>
  <c r="BY116" i="5"/>
  <c r="CC116" i="5"/>
  <c r="BZ116" i="5"/>
  <c r="CD116" i="5"/>
  <c r="CA109" i="5"/>
  <c r="CE109" i="5"/>
  <c r="BX109" i="5"/>
  <c r="CB109" i="5"/>
  <c r="BY109" i="5"/>
  <c r="CC109" i="5"/>
  <c r="BZ109" i="5"/>
  <c r="CD109" i="5"/>
  <c r="CA106" i="5"/>
  <c r="CE106" i="5"/>
  <c r="BX106" i="5"/>
  <c r="CB106" i="5"/>
  <c r="BY106" i="5"/>
  <c r="CC106" i="5"/>
  <c r="CD106" i="5"/>
  <c r="BZ106" i="5"/>
  <c r="CA103" i="5"/>
  <c r="CE103" i="5"/>
  <c r="BX103" i="5"/>
  <c r="CB103" i="5"/>
  <c r="BY103" i="5"/>
  <c r="CC103" i="5"/>
  <c r="BZ103" i="5"/>
  <c r="CD103" i="5"/>
  <c r="CA100" i="5"/>
  <c r="CE100" i="5"/>
  <c r="BX100" i="5"/>
  <c r="CB100" i="5"/>
  <c r="BY100" i="5"/>
  <c r="CC100" i="5"/>
  <c r="BZ100" i="5"/>
  <c r="CD100" i="5"/>
  <c r="CA93" i="5"/>
  <c r="CE93" i="5"/>
  <c r="BX93" i="5"/>
  <c r="CB93" i="5"/>
  <c r="BY93" i="5"/>
  <c r="CC93" i="5"/>
  <c r="BZ93" i="5"/>
  <c r="CD93" i="5"/>
  <c r="CA90" i="5"/>
  <c r="CE90" i="5"/>
  <c r="BX90" i="5"/>
  <c r="CB90" i="5"/>
  <c r="BY90" i="5"/>
  <c r="CC90" i="5"/>
  <c r="CD90" i="5"/>
  <c r="BZ90" i="5"/>
  <c r="CA87" i="5"/>
  <c r="CE87" i="5"/>
  <c r="BX87" i="5"/>
  <c r="CB87" i="5"/>
  <c r="BY87" i="5"/>
  <c r="CC87" i="5"/>
  <c r="BZ87" i="5"/>
  <c r="CD87" i="5"/>
  <c r="CA84" i="5"/>
  <c r="CE84" i="5"/>
  <c r="BX84" i="5"/>
  <c r="CB84" i="5"/>
  <c r="BY84" i="5"/>
  <c r="CC84" i="5"/>
  <c r="BZ84" i="5"/>
  <c r="CD84" i="5"/>
  <c r="CA77" i="5"/>
  <c r="CE77" i="5"/>
  <c r="BX77" i="5"/>
  <c r="CB77" i="5"/>
  <c r="BY77" i="5"/>
  <c r="CC77" i="5"/>
  <c r="BZ77" i="5"/>
  <c r="CD77" i="5"/>
  <c r="CA74" i="5"/>
  <c r="CE74" i="5"/>
  <c r="BX74" i="5"/>
  <c r="CB74" i="5"/>
  <c r="BY74" i="5"/>
  <c r="CC74" i="5"/>
  <c r="CD74" i="5"/>
  <c r="BZ74" i="5"/>
  <c r="CA71" i="5"/>
  <c r="CE71" i="5"/>
  <c r="BX71" i="5"/>
  <c r="CB71" i="5"/>
  <c r="BY71" i="5"/>
  <c r="CC71" i="5"/>
  <c r="BZ71" i="5"/>
  <c r="CD71" i="5"/>
  <c r="CA68" i="5"/>
  <c r="CE68" i="5"/>
  <c r="BX68" i="5"/>
  <c r="CB68" i="5"/>
  <c r="BY68" i="5"/>
  <c r="CC68" i="5"/>
  <c r="BZ68" i="5"/>
  <c r="CD68" i="5"/>
  <c r="CA61" i="5"/>
  <c r="CE61" i="5"/>
  <c r="BX61" i="5"/>
  <c r="CB61" i="5"/>
  <c r="BY61" i="5"/>
  <c r="CC61" i="5"/>
  <c r="BZ61" i="5"/>
  <c r="CD61" i="5"/>
  <c r="CA58" i="5"/>
  <c r="CE58" i="5"/>
  <c r="BX58" i="5"/>
  <c r="CB58" i="5"/>
  <c r="BY58" i="5"/>
  <c r="CC58" i="5"/>
  <c r="CD58" i="5"/>
  <c r="BZ58" i="5"/>
  <c r="CA55" i="5"/>
  <c r="CE55" i="5"/>
  <c r="BX55" i="5"/>
  <c r="CB55" i="5"/>
  <c r="BY55" i="5"/>
  <c r="CC55" i="5"/>
  <c r="BZ55" i="5"/>
  <c r="CD55" i="5"/>
  <c r="CA52" i="5"/>
  <c r="CE52" i="5"/>
  <c r="BX52" i="5"/>
  <c r="CB52" i="5"/>
  <c r="BY52" i="5"/>
  <c r="CC52" i="5"/>
  <c r="BZ52" i="5"/>
  <c r="CD52" i="5"/>
  <c r="CA45" i="5"/>
  <c r="CE45" i="5"/>
  <c r="BX45" i="5"/>
  <c r="CB45" i="5"/>
  <c r="BY45" i="5"/>
  <c r="CC45" i="5"/>
  <c r="BZ45" i="5"/>
  <c r="CD45" i="5"/>
  <c r="CA42" i="5"/>
  <c r="CE42" i="5"/>
  <c r="BX42" i="5"/>
  <c r="CB42" i="5"/>
  <c r="BY42" i="5"/>
  <c r="CC42" i="5"/>
  <c r="CD42" i="5"/>
  <c r="BZ42" i="5"/>
  <c r="CA39" i="5"/>
  <c r="CE39" i="5"/>
  <c r="BX39" i="5"/>
  <c r="CB39" i="5"/>
  <c r="BY39" i="5"/>
  <c r="CC39" i="5"/>
  <c r="BZ39" i="5"/>
  <c r="CD39" i="5"/>
  <c r="CA36" i="5"/>
  <c r="CE36" i="5"/>
  <c r="BX36" i="5"/>
  <c r="CB36" i="5"/>
  <c r="BY36" i="5"/>
  <c r="CC36" i="5"/>
  <c r="BZ36" i="5"/>
  <c r="CD36" i="5"/>
  <c r="CA29" i="5"/>
  <c r="CE29" i="5"/>
  <c r="BX29" i="5"/>
  <c r="CB29" i="5"/>
  <c r="BY29" i="5"/>
  <c r="CC29" i="5"/>
  <c r="BZ29" i="5"/>
  <c r="CD29" i="5"/>
  <c r="CA24" i="5"/>
  <c r="CE24" i="5"/>
  <c r="BX24" i="5"/>
  <c r="CB24" i="5"/>
  <c r="BY24" i="5"/>
  <c r="CC24" i="5"/>
  <c r="BZ24" i="5"/>
  <c r="CD24" i="5"/>
  <c r="CA21" i="5"/>
  <c r="CE21" i="5"/>
  <c r="BX21" i="5"/>
  <c r="CB21" i="5"/>
  <c r="BY21" i="5"/>
  <c r="CC21" i="5"/>
  <c r="BZ21" i="5"/>
  <c r="CD21" i="5"/>
  <c r="CA15" i="5"/>
  <c r="CE15" i="5"/>
  <c r="BX15" i="5"/>
  <c r="CB15" i="5"/>
  <c r="BY15" i="5"/>
  <c r="CC15" i="5"/>
  <c r="BZ15" i="5"/>
  <c r="CD15" i="5"/>
  <c r="CA11" i="5"/>
  <c r="CE11" i="5"/>
  <c r="BX11" i="5"/>
  <c r="CB11" i="5"/>
  <c r="BY11" i="5"/>
  <c r="CC11" i="5"/>
  <c r="BZ11" i="5"/>
  <c r="CD11" i="5"/>
  <c r="DE67" i="5" l="1"/>
  <c r="DD67" i="5"/>
  <c r="DF67" i="5"/>
  <c r="DC67" i="5"/>
  <c r="DE185" i="5"/>
  <c r="DF185" i="5"/>
  <c r="DD185" i="5"/>
  <c r="DC185" i="5"/>
  <c r="DF277" i="5"/>
  <c r="DE277" i="5"/>
  <c r="DD277" i="5"/>
  <c r="DC277" i="5"/>
  <c r="DF405" i="5"/>
  <c r="DC405" i="5"/>
  <c r="DE405" i="5"/>
  <c r="DD405" i="5"/>
  <c r="DF373" i="5"/>
  <c r="DC373" i="5"/>
  <c r="DD373" i="5"/>
  <c r="DE373" i="5"/>
  <c r="DE120" i="5"/>
  <c r="DD120" i="5"/>
  <c r="DC120" i="5"/>
  <c r="DF120" i="5"/>
  <c r="DE220" i="5"/>
  <c r="DD220" i="5"/>
  <c r="DF220" i="5"/>
  <c r="DC220" i="5"/>
  <c r="DD316" i="5"/>
  <c r="DC316" i="5"/>
  <c r="DE316" i="5"/>
  <c r="DF316" i="5"/>
  <c r="DF438" i="5"/>
  <c r="DE438" i="5"/>
  <c r="DC438" i="5"/>
  <c r="DD438" i="5"/>
  <c r="DF47" i="5"/>
  <c r="DE47" i="5"/>
  <c r="DC47" i="5"/>
  <c r="DD47" i="5"/>
  <c r="DC139" i="5"/>
  <c r="DE139" i="5"/>
  <c r="DD139" i="5"/>
  <c r="DF139" i="5"/>
  <c r="DE235" i="5"/>
  <c r="DD235" i="5"/>
  <c r="DC235" i="5"/>
  <c r="DF235" i="5"/>
  <c r="DC325" i="5"/>
  <c r="DD325" i="5"/>
  <c r="DE325" i="5"/>
  <c r="DF325" i="5"/>
  <c r="DC472" i="5"/>
  <c r="DF472" i="5"/>
  <c r="DD472" i="5"/>
  <c r="DE472" i="5"/>
  <c r="DF98" i="5"/>
  <c r="DC98" i="5"/>
  <c r="DE98" i="5"/>
  <c r="DD98" i="5"/>
  <c r="DC198" i="5"/>
  <c r="DF198" i="5"/>
  <c r="DD198" i="5"/>
  <c r="DE198" i="5"/>
  <c r="DC294" i="5"/>
  <c r="DF294" i="5"/>
  <c r="DE294" i="5"/>
  <c r="DD294" i="5"/>
  <c r="DF390" i="5"/>
  <c r="DD390" i="5"/>
  <c r="DE390" i="5"/>
  <c r="DC390" i="5"/>
  <c r="DF491" i="5"/>
  <c r="DD491" i="5"/>
  <c r="DE491" i="5"/>
  <c r="DC491" i="5"/>
  <c r="DF74" i="5"/>
  <c r="DE74" i="5"/>
  <c r="DD74" i="5"/>
  <c r="DC74" i="5"/>
  <c r="DD93" i="5"/>
  <c r="DE93" i="5"/>
  <c r="DC93" i="5"/>
  <c r="DF93" i="5"/>
  <c r="DC189" i="5"/>
  <c r="DF189" i="5"/>
  <c r="DE189" i="5"/>
  <c r="DD189" i="5"/>
  <c r="DC303" i="5"/>
  <c r="DF303" i="5"/>
  <c r="DD303" i="5"/>
  <c r="DE303" i="5"/>
  <c r="DE411" i="5"/>
  <c r="DD411" i="5"/>
  <c r="DF411" i="5"/>
  <c r="DC411" i="5"/>
  <c r="DD407" i="5"/>
  <c r="DC407" i="5"/>
  <c r="DF407" i="5"/>
  <c r="DE407" i="5"/>
  <c r="DE200" i="5"/>
  <c r="DD200" i="5"/>
  <c r="DC200" i="5"/>
  <c r="DF200" i="5"/>
  <c r="DF296" i="5"/>
  <c r="DC296" i="5"/>
  <c r="DE296" i="5"/>
  <c r="DD296" i="5"/>
  <c r="DD392" i="5"/>
  <c r="DF392" i="5"/>
  <c r="DC392" i="5"/>
  <c r="DE392" i="5"/>
  <c r="DD469" i="5"/>
  <c r="DC469" i="5"/>
  <c r="DF469" i="5"/>
  <c r="DE469" i="5"/>
  <c r="DC76" i="5"/>
  <c r="DD76" i="5"/>
  <c r="DF76" i="5"/>
  <c r="DE76" i="5"/>
  <c r="DF119" i="5"/>
  <c r="DE119" i="5"/>
  <c r="DC119" i="5"/>
  <c r="DD119" i="5"/>
  <c r="DE215" i="5"/>
  <c r="DD215" i="5"/>
  <c r="DC215" i="5"/>
  <c r="DF215" i="5"/>
  <c r="DE305" i="5"/>
  <c r="DD305" i="5"/>
  <c r="DC305" i="5"/>
  <c r="DF305" i="5"/>
  <c r="DF488" i="5"/>
  <c r="DD488" i="5"/>
  <c r="DE488" i="5"/>
  <c r="DC488" i="5"/>
  <c r="DE102" i="5"/>
  <c r="DD102" i="5"/>
  <c r="DC102" i="5"/>
  <c r="DF102" i="5"/>
  <c r="DC202" i="5"/>
  <c r="DE202" i="5"/>
  <c r="DD202" i="5"/>
  <c r="DF202" i="5"/>
  <c r="DF298" i="5"/>
  <c r="DC298" i="5"/>
  <c r="DE298" i="5"/>
  <c r="DD298" i="5"/>
  <c r="DF394" i="5"/>
  <c r="DE394" i="5"/>
  <c r="DC394" i="5"/>
  <c r="DD394" i="5"/>
  <c r="DE471" i="5"/>
  <c r="DD471" i="5"/>
  <c r="DF471" i="5"/>
  <c r="DC471" i="5"/>
  <c r="DD75" i="5"/>
  <c r="DF75" i="5"/>
  <c r="DE75" i="5"/>
  <c r="DC75" i="5"/>
  <c r="DF169" i="5"/>
  <c r="DC169" i="5"/>
  <c r="DE169" i="5"/>
  <c r="DD169" i="5"/>
  <c r="DE263" i="5"/>
  <c r="DF263" i="5"/>
  <c r="DD263" i="5"/>
  <c r="DC263" i="5"/>
  <c r="DE353" i="5"/>
  <c r="DD353" i="5"/>
  <c r="DC353" i="5"/>
  <c r="DF353" i="5"/>
  <c r="DC429" i="5"/>
  <c r="DD429" i="5"/>
  <c r="DF429" i="5"/>
  <c r="DE429" i="5"/>
  <c r="DC423" i="5"/>
  <c r="DD423" i="5"/>
  <c r="DE423" i="5"/>
  <c r="DF423" i="5"/>
  <c r="DF128" i="5"/>
  <c r="DE128" i="5"/>
  <c r="DD128" i="5"/>
  <c r="DC128" i="5"/>
  <c r="DC252" i="5"/>
  <c r="DF252" i="5"/>
  <c r="DE252" i="5"/>
  <c r="DD252" i="5"/>
  <c r="DF348" i="5"/>
  <c r="DE348" i="5"/>
  <c r="DD348" i="5"/>
  <c r="DC348" i="5"/>
  <c r="DC448" i="5"/>
  <c r="DD448" i="5"/>
  <c r="DF448" i="5"/>
  <c r="DE448" i="5"/>
  <c r="DF46" i="5"/>
  <c r="DE46" i="5"/>
  <c r="DD46" i="5"/>
  <c r="DC46" i="5"/>
  <c r="DE89" i="5"/>
  <c r="DF89" i="5"/>
  <c r="DD89" i="5"/>
  <c r="DC89" i="5"/>
  <c r="DE161" i="5"/>
  <c r="DF161" i="5"/>
  <c r="DD161" i="5"/>
  <c r="DC161" i="5"/>
  <c r="DE257" i="5"/>
  <c r="DF257" i="5"/>
  <c r="DD257" i="5"/>
  <c r="DC257" i="5"/>
  <c r="DD347" i="5"/>
  <c r="DC347" i="5"/>
  <c r="DF347" i="5"/>
  <c r="DE347" i="5"/>
  <c r="DF464" i="5"/>
  <c r="DC464" i="5"/>
  <c r="DE464" i="5"/>
  <c r="DD464" i="5"/>
  <c r="DC144" i="5"/>
  <c r="DE144" i="5"/>
  <c r="DD144" i="5"/>
  <c r="DF144" i="5"/>
  <c r="DD244" i="5"/>
  <c r="DC244" i="5"/>
  <c r="DE244" i="5"/>
  <c r="DF244" i="5"/>
  <c r="DC340" i="5"/>
  <c r="DF340" i="5"/>
  <c r="DE340" i="5"/>
  <c r="DD340" i="5"/>
  <c r="DE465" i="5"/>
  <c r="DD465" i="5"/>
  <c r="DC465" i="5"/>
  <c r="DF465" i="5"/>
  <c r="DE72" i="5"/>
  <c r="DD72" i="5"/>
  <c r="DC72" i="5"/>
  <c r="DF72" i="5"/>
  <c r="DF115" i="5"/>
  <c r="DE115" i="5"/>
  <c r="DC115" i="5"/>
  <c r="DD115" i="5"/>
  <c r="DD211" i="5"/>
  <c r="DC211" i="5"/>
  <c r="DF211" i="5"/>
  <c r="DE211" i="5"/>
  <c r="DE301" i="5"/>
  <c r="DD301" i="5"/>
  <c r="DC301" i="5"/>
  <c r="DF301" i="5"/>
  <c r="DC502" i="5"/>
  <c r="DD502" i="5"/>
  <c r="DE502" i="5"/>
  <c r="DF502" i="5"/>
  <c r="DF498" i="5"/>
  <c r="DE498" i="5"/>
  <c r="DD498" i="5"/>
  <c r="DC498" i="5"/>
  <c r="DF146" i="5"/>
  <c r="DE146" i="5"/>
  <c r="DD146" i="5"/>
  <c r="DC146" i="5"/>
  <c r="DC222" i="5"/>
  <c r="DF222" i="5"/>
  <c r="DE222" i="5"/>
  <c r="DD222" i="5"/>
  <c r="DC318" i="5"/>
  <c r="DE318" i="5"/>
  <c r="DF318" i="5"/>
  <c r="DD318" i="5"/>
  <c r="DF440" i="5"/>
  <c r="DD440" i="5"/>
  <c r="DC440" i="5"/>
  <c r="DE440" i="5"/>
  <c r="DF50" i="5"/>
  <c r="DD50" i="5"/>
  <c r="DC50" i="5"/>
  <c r="DE50" i="5"/>
  <c r="DD117" i="5"/>
  <c r="DF117" i="5"/>
  <c r="DE117" i="5"/>
  <c r="DC117" i="5"/>
  <c r="DF213" i="5"/>
  <c r="DE213" i="5"/>
  <c r="DD213" i="5"/>
  <c r="DC213" i="5"/>
  <c r="DF327" i="5"/>
  <c r="DE327" i="5"/>
  <c r="DD327" i="5"/>
  <c r="DC327" i="5"/>
  <c r="DC442" i="5"/>
  <c r="DE442" i="5"/>
  <c r="DF442" i="5"/>
  <c r="DD442" i="5"/>
  <c r="DF100" i="5"/>
  <c r="DE100" i="5"/>
  <c r="DD100" i="5"/>
  <c r="DC100" i="5"/>
  <c r="DD172" i="5"/>
  <c r="DC172" i="5"/>
  <c r="DE172" i="5"/>
  <c r="DF172" i="5"/>
  <c r="DE272" i="5"/>
  <c r="DD272" i="5"/>
  <c r="DC272" i="5"/>
  <c r="DF272" i="5"/>
  <c r="DD368" i="5"/>
  <c r="DC368" i="5"/>
  <c r="DF368" i="5"/>
  <c r="DE368" i="5"/>
  <c r="DD418" i="5"/>
  <c r="DC418" i="5"/>
  <c r="DF418" i="5"/>
  <c r="DE418" i="5"/>
  <c r="DF52" i="5"/>
  <c r="DE52" i="5"/>
  <c r="DD52" i="5"/>
  <c r="DC52" i="5"/>
  <c r="DF95" i="5"/>
  <c r="DE95" i="5"/>
  <c r="DC95" i="5"/>
  <c r="DD95" i="5"/>
  <c r="DE191" i="5"/>
  <c r="DF191" i="5"/>
  <c r="DD191" i="5"/>
  <c r="DC191" i="5"/>
  <c r="DD283" i="5"/>
  <c r="DF283" i="5"/>
  <c r="DC283" i="5"/>
  <c r="DE283" i="5"/>
  <c r="DF421" i="5"/>
  <c r="DD421" i="5"/>
  <c r="DC421" i="5"/>
  <c r="DE421" i="5"/>
  <c r="DF500" i="5"/>
  <c r="DC500" i="5"/>
  <c r="DE500" i="5"/>
  <c r="DD500" i="5"/>
  <c r="DC174" i="5"/>
  <c r="DE174" i="5"/>
  <c r="DD174" i="5"/>
  <c r="DF174" i="5"/>
  <c r="DC274" i="5"/>
  <c r="DE274" i="5"/>
  <c r="DF274" i="5"/>
  <c r="DD274" i="5"/>
  <c r="DF370" i="5"/>
  <c r="DE370" i="5"/>
  <c r="DC370" i="5"/>
  <c r="DD370" i="5"/>
  <c r="DE495" i="5"/>
  <c r="DD495" i="5"/>
  <c r="DC495" i="5"/>
  <c r="DF495" i="5"/>
  <c r="DE53" i="5"/>
  <c r="DD53" i="5"/>
  <c r="DF53" i="5"/>
  <c r="DC53" i="5"/>
  <c r="DE145" i="5"/>
  <c r="DD145" i="5"/>
  <c r="DC145" i="5"/>
  <c r="DF145" i="5"/>
  <c r="DF241" i="5"/>
  <c r="DD241" i="5"/>
  <c r="DC241" i="5"/>
  <c r="DE241" i="5"/>
  <c r="DD331" i="5"/>
  <c r="DC331" i="5"/>
  <c r="DE331" i="5"/>
  <c r="DF331" i="5"/>
  <c r="DE435" i="5"/>
  <c r="DD435" i="5"/>
  <c r="DF435" i="5"/>
  <c r="DC435" i="5"/>
  <c r="DF381" i="5"/>
  <c r="DE381" i="5"/>
  <c r="DD381" i="5"/>
  <c r="DC381" i="5"/>
  <c r="DF152" i="5"/>
  <c r="DE152" i="5"/>
  <c r="DD152" i="5"/>
  <c r="DC152" i="5"/>
  <c r="DC228" i="5"/>
  <c r="DF228" i="5"/>
  <c r="DE228" i="5"/>
  <c r="DD228" i="5"/>
  <c r="DC324" i="5"/>
  <c r="DF324" i="5"/>
  <c r="DE324" i="5"/>
  <c r="DD324" i="5"/>
  <c r="DE497" i="5"/>
  <c r="DC497" i="5"/>
  <c r="DD497" i="5"/>
  <c r="DF497" i="5"/>
  <c r="DD45" i="5"/>
  <c r="DC45" i="5"/>
  <c r="DF45" i="5"/>
  <c r="DE45" i="5"/>
  <c r="DF137" i="5"/>
  <c r="DC137" i="5"/>
  <c r="DE137" i="5"/>
  <c r="DD137" i="5"/>
  <c r="DE233" i="5"/>
  <c r="DD233" i="5"/>
  <c r="DC233" i="5"/>
  <c r="DF233" i="5"/>
  <c r="DE323" i="5"/>
  <c r="DF323" i="5"/>
  <c r="DD323" i="5"/>
  <c r="DC323" i="5"/>
  <c r="DC492" i="5"/>
  <c r="DD492" i="5"/>
  <c r="DF492" i="5"/>
  <c r="DE492" i="5"/>
  <c r="DE96" i="5"/>
  <c r="DD96" i="5"/>
  <c r="DF96" i="5"/>
  <c r="DC96" i="5"/>
  <c r="DF194" i="5"/>
  <c r="DE194" i="5"/>
  <c r="DD194" i="5"/>
  <c r="DC194" i="5"/>
  <c r="DD292" i="5"/>
  <c r="DC292" i="5"/>
  <c r="DF292" i="5"/>
  <c r="DE292" i="5"/>
  <c r="DC388" i="5"/>
  <c r="DD388" i="5"/>
  <c r="DE388" i="5"/>
  <c r="DF388" i="5"/>
  <c r="DE489" i="5"/>
  <c r="DD489" i="5"/>
  <c r="DF489" i="5"/>
  <c r="DC489" i="5"/>
  <c r="DD69" i="5"/>
  <c r="DC69" i="5"/>
  <c r="DF69" i="5"/>
  <c r="DE69" i="5"/>
  <c r="DF163" i="5"/>
  <c r="DE163" i="5"/>
  <c r="DD163" i="5"/>
  <c r="DC163" i="5"/>
  <c r="DD259" i="5"/>
  <c r="DC259" i="5"/>
  <c r="DF259" i="5"/>
  <c r="DE259" i="5"/>
  <c r="DF349" i="5"/>
  <c r="DD349" i="5"/>
  <c r="DC349" i="5"/>
  <c r="DE349" i="5"/>
  <c r="DF375" i="5"/>
  <c r="DE375" i="5"/>
  <c r="DD375" i="5"/>
  <c r="DC375" i="5"/>
  <c r="DF122" i="5"/>
  <c r="DE122" i="5"/>
  <c r="DD122" i="5"/>
  <c r="DC122" i="5"/>
  <c r="DC246" i="5"/>
  <c r="DE246" i="5"/>
  <c r="DD246" i="5"/>
  <c r="DF246" i="5"/>
  <c r="DF342" i="5"/>
  <c r="DE342" i="5"/>
  <c r="DC342" i="5"/>
  <c r="DD342" i="5"/>
  <c r="DD416" i="5"/>
  <c r="DC416" i="5"/>
  <c r="DE416" i="5"/>
  <c r="DF416" i="5"/>
  <c r="DC49" i="5"/>
  <c r="DF49" i="5"/>
  <c r="DD49" i="5"/>
  <c r="DE49" i="5"/>
  <c r="DD141" i="5"/>
  <c r="DC141" i="5"/>
  <c r="DF141" i="5"/>
  <c r="DE141" i="5"/>
  <c r="DF237" i="5"/>
  <c r="DE237" i="5"/>
  <c r="DD237" i="5"/>
  <c r="DC237" i="5"/>
  <c r="DC351" i="5"/>
  <c r="DD351" i="5"/>
  <c r="DF351" i="5"/>
  <c r="DE351" i="5"/>
  <c r="DF480" i="5"/>
  <c r="DE480" i="5"/>
  <c r="DC480" i="5"/>
  <c r="DD480" i="5"/>
  <c r="DF124" i="5"/>
  <c r="DE124" i="5"/>
  <c r="DD124" i="5"/>
  <c r="DC124" i="5"/>
  <c r="DD248" i="5"/>
  <c r="DC248" i="5"/>
  <c r="DE248" i="5"/>
  <c r="DF248" i="5"/>
  <c r="DD344" i="5"/>
  <c r="DC344" i="5"/>
  <c r="DF344" i="5"/>
  <c r="DE344" i="5"/>
  <c r="DC493" i="5"/>
  <c r="DE493" i="5"/>
  <c r="DF493" i="5"/>
  <c r="DD493" i="5"/>
  <c r="DD73" i="5"/>
  <c r="DC73" i="5"/>
  <c r="DE73" i="5"/>
  <c r="DF73" i="5"/>
  <c r="DE167" i="5"/>
  <c r="DF167" i="5"/>
  <c r="DD167" i="5"/>
  <c r="DC167" i="5"/>
  <c r="DC261" i="5"/>
  <c r="DE261" i="5"/>
  <c r="DD261" i="5"/>
  <c r="DF261" i="5"/>
  <c r="DD427" i="5"/>
  <c r="DC427" i="5"/>
  <c r="DF427" i="5"/>
  <c r="DE427" i="5"/>
  <c r="DF415" i="5"/>
  <c r="DD415" i="5"/>
  <c r="DC415" i="5"/>
  <c r="DE415" i="5"/>
  <c r="DE150" i="5"/>
  <c r="DD150" i="5"/>
  <c r="DC150" i="5"/>
  <c r="DF150" i="5"/>
  <c r="DE250" i="5"/>
  <c r="DD250" i="5"/>
  <c r="DF250" i="5"/>
  <c r="DC250" i="5"/>
  <c r="DF322" i="5"/>
  <c r="DE322" i="5"/>
  <c r="DC322" i="5"/>
  <c r="DD322" i="5"/>
  <c r="DC420" i="5"/>
  <c r="DF420" i="5"/>
  <c r="DE420" i="5"/>
  <c r="DD420" i="5"/>
  <c r="DE78" i="5"/>
  <c r="DD78" i="5"/>
  <c r="DC78" i="5"/>
  <c r="DF78" i="5"/>
  <c r="DF121" i="5"/>
  <c r="DE121" i="5"/>
  <c r="DC121" i="5"/>
  <c r="DD121" i="5"/>
  <c r="DC217" i="5"/>
  <c r="DF217" i="5"/>
  <c r="DD217" i="5"/>
  <c r="DE217" i="5"/>
  <c r="DF307" i="5"/>
  <c r="DE307" i="5"/>
  <c r="DD307" i="5"/>
  <c r="DC307" i="5"/>
  <c r="DC496" i="5"/>
  <c r="DD496" i="5"/>
  <c r="DF496" i="5"/>
  <c r="DE496" i="5"/>
  <c r="DF104" i="5"/>
  <c r="DC104" i="5"/>
  <c r="DD104" i="5"/>
  <c r="DE104" i="5"/>
  <c r="DC204" i="5"/>
  <c r="DF204" i="5"/>
  <c r="DE204" i="5"/>
  <c r="DD204" i="5"/>
  <c r="DC300" i="5"/>
  <c r="DF300" i="5"/>
  <c r="DE300" i="5"/>
  <c r="DD300" i="5"/>
  <c r="DC396" i="5"/>
  <c r="DD396" i="5"/>
  <c r="DF396" i="5"/>
  <c r="DE396" i="5"/>
  <c r="DF473" i="5"/>
  <c r="DC473" i="5"/>
  <c r="DD473" i="5"/>
  <c r="DE473" i="5"/>
  <c r="DF80" i="5"/>
  <c r="DE80" i="5"/>
  <c r="DD80" i="5"/>
  <c r="DC80" i="5"/>
  <c r="DD77" i="5"/>
  <c r="DC77" i="5"/>
  <c r="DF77" i="5"/>
  <c r="DE77" i="5"/>
  <c r="DD123" i="5"/>
  <c r="DF123" i="5"/>
  <c r="DC123" i="5"/>
  <c r="DE123" i="5"/>
  <c r="DE171" i="5"/>
  <c r="DD171" i="5"/>
  <c r="DF171" i="5"/>
  <c r="DC171" i="5"/>
  <c r="DC219" i="5"/>
  <c r="DD219" i="5"/>
  <c r="DF219" i="5"/>
  <c r="DE219" i="5"/>
  <c r="DE287" i="5"/>
  <c r="DD287" i="5"/>
  <c r="DC287" i="5"/>
  <c r="DF287" i="5"/>
  <c r="DF333" i="5"/>
  <c r="DE333" i="5"/>
  <c r="DD333" i="5"/>
  <c r="DC333" i="5"/>
  <c r="DF443" i="5"/>
  <c r="DE443" i="5"/>
  <c r="DD443" i="5"/>
  <c r="DC443" i="5"/>
  <c r="DF409" i="5"/>
  <c r="DC409" i="5"/>
  <c r="DE409" i="5"/>
  <c r="DD409" i="5"/>
  <c r="DF383" i="5"/>
  <c r="DE383" i="5"/>
  <c r="DD383" i="5"/>
  <c r="DC383" i="5"/>
  <c r="DF106" i="5"/>
  <c r="DC106" i="5"/>
  <c r="DE106" i="5"/>
  <c r="DD106" i="5"/>
  <c r="DC154" i="5"/>
  <c r="DF154" i="5"/>
  <c r="DE154" i="5"/>
  <c r="DD154" i="5"/>
  <c r="DC206" i="5"/>
  <c r="DE206" i="5"/>
  <c r="DF206" i="5"/>
  <c r="DD206" i="5"/>
  <c r="DE254" i="5"/>
  <c r="DD254" i="5"/>
  <c r="DF254" i="5"/>
  <c r="DC254" i="5"/>
  <c r="DD302" i="5"/>
  <c r="DC302" i="5"/>
  <c r="DF302" i="5"/>
  <c r="DE302" i="5"/>
  <c r="DD350" i="5"/>
  <c r="DF350" i="5"/>
  <c r="DE350" i="5"/>
  <c r="DC350" i="5"/>
  <c r="DD398" i="5"/>
  <c r="DF398" i="5"/>
  <c r="DC398" i="5"/>
  <c r="DE398" i="5"/>
  <c r="DC450" i="5"/>
  <c r="DD450" i="5"/>
  <c r="DF450" i="5"/>
  <c r="DE450" i="5"/>
  <c r="DF499" i="5"/>
  <c r="DE499" i="5"/>
  <c r="DD499" i="5"/>
  <c r="DC499" i="5"/>
  <c r="DE34" i="5"/>
  <c r="DF34" i="5"/>
  <c r="DC34" i="5"/>
  <c r="DD34" i="5"/>
  <c r="DE82" i="5"/>
  <c r="DD82" i="5"/>
  <c r="DF82" i="5"/>
  <c r="DC82" i="5"/>
  <c r="DF101" i="5"/>
  <c r="DE101" i="5"/>
  <c r="DD101" i="5"/>
  <c r="DC101" i="5"/>
  <c r="DC149" i="5"/>
  <c r="DF149" i="5"/>
  <c r="DD149" i="5"/>
  <c r="DE149" i="5"/>
  <c r="DE197" i="5"/>
  <c r="DC197" i="5"/>
  <c r="DF197" i="5"/>
  <c r="DD197" i="5"/>
  <c r="DE245" i="5"/>
  <c r="DC245" i="5"/>
  <c r="DF245" i="5"/>
  <c r="DD245" i="5"/>
  <c r="DE311" i="5"/>
  <c r="DD311" i="5"/>
  <c r="DF311" i="5"/>
  <c r="DC311" i="5"/>
  <c r="DE357" i="5"/>
  <c r="DD357" i="5"/>
  <c r="DF357" i="5"/>
  <c r="DC357" i="5"/>
  <c r="DD445" i="5"/>
  <c r="DF445" i="5"/>
  <c r="DE445" i="5"/>
  <c r="DC445" i="5"/>
  <c r="DF361" i="5"/>
  <c r="DD361" i="5"/>
  <c r="DE361" i="5"/>
  <c r="DC361" i="5"/>
  <c r="DF439" i="5"/>
  <c r="DE439" i="5"/>
  <c r="DC439" i="5"/>
  <c r="DD439" i="5"/>
  <c r="DF108" i="5"/>
  <c r="DE108" i="5"/>
  <c r="DD108" i="5"/>
  <c r="DC108" i="5"/>
  <c r="DF156" i="5"/>
  <c r="DD156" i="5"/>
  <c r="DE156" i="5"/>
  <c r="DC156" i="5"/>
  <c r="DD208" i="5"/>
  <c r="DC208" i="5"/>
  <c r="DF208" i="5"/>
  <c r="DE208" i="5"/>
  <c r="DD232" i="5"/>
  <c r="DC232" i="5"/>
  <c r="DE232" i="5"/>
  <c r="DF232" i="5"/>
  <c r="DF280" i="5"/>
  <c r="DE280" i="5"/>
  <c r="DD280" i="5"/>
  <c r="DC280" i="5"/>
  <c r="DD352" i="5"/>
  <c r="DF352" i="5"/>
  <c r="DE352" i="5"/>
  <c r="DC352" i="5"/>
  <c r="DE400" i="5"/>
  <c r="DD400" i="5"/>
  <c r="DC400" i="5"/>
  <c r="DF400" i="5"/>
  <c r="DE453" i="5"/>
  <c r="DD453" i="5"/>
  <c r="DF453" i="5"/>
  <c r="DC453" i="5"/>
  <c r="DE501" i="5"/>
  <c r="DD501" i="5"/>
  <c r="DF501" i="5"/>
  <c r="DC501" i="5"/>
  <c r="DF60" i="5"/>
  <c r="DE60" i="5"/>
  <c r="DD60" i="5"/>
  <c r="DC60" i="5"/>
  <c r="DF79" i="5"/>
  <c r="DC79" i="5"/>
  <c r="DE79" i="5"/>
  <c r="DD79" i="5"/>
  <c r="DC127" i="5"/>
  <c r="DE127" i="5"/>
  <c r="DD127" i="5"/>
  <c r="DF127" i="5"/>
  <c r="DC175" i="5"/>
  <c r="DF175" i="5"/>
  <c r="DE175" i="5"/>
  <c r="DD175" i="5"/>
  <c r="DD223" i="5"/>
  <c r="DC223" i="5"/>
  <c r="DF223" i="5"/>
  <c r="DE223" i="5"/>
  <c r="DD267" i="5"/>
  <c r="DC267" i="5"/>
  <c r="DF267" i="5"/>
  <c r="DE267" i="5"/>
  <c r="DF313" i="5"/>
  <c r="DD313" i="5"/>
  <c r="DC313" i="5"/>
  <c r="DE313" i="5"/>
  <c r="DC178" i="5"/>
  <c r="DD178" i="5"/>
  <c r="DF178" i="5"/>
  <c r="DE178" i="5"/>
  <c r="DC454" i="5"/>
  <c r="DF454" i="5"/>
  <c r="DE454" i="5"/>
  <c r="DD454" i="5"/>
  <c r="DC363" i="5"/>
  <c r="DF363" i="5"/>
  <c r="DE363" i="5"/>
  <c r="DD363" i="5"/>
  <c r="DD387" i="5"/>
  <c r="DC387" i="5"/>
  <c r="DE387" i="5"/>
  <c r="DF387" i="5"/>
  <c r="DF86" i="5"/>
  <c r="DD86" i="5"/>
  <c r="DC86" i="5"/>
  <c r="DE86" i="5"/>
  <c r="DF134" i="5"/>
  <c r="DE134" i="5"/>
  <c r="DC134" i="5"/>
  <c r="DD134" i="5"/>
  <c r="DF184" i="5"/>
  <c r="DE184" i="5"/>
  <c r="DD184" i="5"/>
  <c r="DC184" i="5"/>
  <c r="DC234" i="5"/>
  <c r="DD234" i="5"/>
  <c r="DE234" i="5"/>
  <c r="DF234" i="5"/>
  <c r="DC282" i="5"/>
  <c r="DE282" i="5"/>
  <c r="DD282" i="5"/>
  <c r="DF282" i="5"/>
  <c r="DC330" i="5"/>
  <c r="DE330" i="5"/>
  <c r="DD330" i="5"/>
  <c r="DF330" i="5"/>
  <c r="DF378" i="5"/>
  <c r="DD378" i="5"/>
  <c r="DE378" i="5"/>
  <c r="DC378" i="5"/>
  <c r="DE428" i="5"/>
  <c r="DF428" i="5"/>
  <c r="DD428" i="5"/>
  <c r="DC428" i="5"/>
  <c r="DD503" i="5"/>
  <c r="DF503" i="5"/>
  <c r="DE503" i="5"/>
  <c r="DC503" i="5"/>
  <c r="DF62" i="5"/>
  <c r="DE62" i="5"/>
  <c r="DD62" i="5"/>
  <c r="DC62" i="5"/>
  <c r="DE59" i="5"/>
  <c r="DD59" i="5"/>
  <c r="DC59" i="5"/>
  <c r="DF59" i="5"/>
  <c r="DD105" i="5"/>
  <c r="DE105" i="5"/>
  <c r="DC105" i="5"/>
  <c r="DF105" i="5"/>
  <c r="DD153" i="5"/>
  <c r="DC153" i="5"/>
  <c r="DF153" i="5"/>
  <c r="DE153" i="5"/>
  <c r="DD201" i="5"/>
  <c r="DC201" i="5"/>
  <c r="DF201" i="5"/>
  <c r="DE201" i="5"/>
  <c r="DE249" i="5"/>
  <c r="DD249" i="5"/>
  <c r="DF249" i="5"/>
  <c r="DC249" i="5"/>
  <c r="DC291" i="5"/>
  <c r="DE291" i="5"/>
  <c r="DD291" i="5"/>
  <c r="DF291" i="5"/>
  <c r="DC339" i="5"/>
  <c r="DE339" i="5"/>
  <c r="DD339" i="5"/>
  <c r="DF339" i="5"/>
  <c r="DC462" i="5"/>
  <c r="DF462" i="5"/>
  <c r="DE462" i="5"/>
  <c r="DD462" i="5"/>
  <c r="DF365" i="5"/>
  <c r="DC365" i="5"/>
  <c r="DE365" i="5"/>
  <c r="DD365" i="5"/>
  <c r="DF458" i="5"/>
  <c r="DE458" i="5"/>
  <c r="DD458" i="5"/>
  <c r="DC458" i="5"/>
  <c r="DD112" i="5"/>
  <c r="DC112" i="5"/>
  <c r="DF112" i="5"/>
  <c r="DE112" i="5"/>
  <c r="DD160" i="5"/>
  <c r="DC160" i="5"/>
  <c r="DE160" i="5"/>
  <c r="DF160" i="5"/>
  <c r="DF212" i="5"/>
  <c r="DE212" i="5"/>
  <c r="DD212" i="5"/>
  <c r="DC212" i="5"/>
  <c r="DC260" i="5"/>
  <c r="DE260" i="5"/>
  <c r="DD260" i="5"/>
  <c r="DF260" i="5"/>
  <c r="DF284" i="5"/>
  <c r="DE284" i="5"/>
  <c r="DD284" i="5"/>
  <c r="DC284" i="5"/>
  <c r="DE332" i="5"/>
  <c r="DD332" i="5"/>
  <c r="DF332" i="5"/>
  <c r="DC332" i="5"/>
  <c r="DD380" i="5"/>
  <c r="DE380" i="5"/>
  <c r="DC380" i="5"/>
  <c r="DF380" i="5"/>
  <c r="DF430" i="5"/>
  <c r="DE430" i="5"/>
  <c r="DC430" i="5"/>
  <c r="DD430" i="5"/>
  <c r="DD505" i="5"/>
  <c r="DF505" i="5"/>
  <c r="DE505" i="5"/>
  <c r="DC505" i="5"/>
  <c r="DD40" i="5"/>
  <c r="DC40" i="5"/>
  <c r="DE40" i="5"/>
  <c r="DF40" i="5"/>
  <c r="DF61" i="5"/>
  <c r="DD61" i="5"/>
  <c r="DE61" i="5"/>
  <c r="DC61" i="5"/>
  <c r="DF107" i="5"/>
  <c r="DD107" i="5"/>
  <c r="DE107" i="5"/>
  <c r="DC107" i="5"/>
  <c r="DC131" i="5"/>
  <c r="DF131" i="5"/>
  <c r="DE131" i="5"/>
  <c r="DD131" i="5"/>
  <c r="DE179" i="5"/>
  <c r="DD179" i="5"/>
  <c r="DC179" i="5"/>
  <c r="DF179" i="5"/>
  <c r="DE227" i="5"/>
  <c r="DF227" i="5"/>
  <c r="DD227" i="5"/>
  <c r="DC227" i="5"/>
  <c r="DF271" i="5"/>
  <c r="DE271" i="5"/>
  <c r="DD271" i="5"/>
  <c r="DC271" i="5"/>
  <c r="DE317" i="5"/>
  <c r="DC317" i="5"/>
  <c r="DD317" i="5"/>
  <c r="DF317" i="5"/>
  <c r="DF196" i="5"/>
  <c r="DE196" i="5"/>
  <c r="DD196" i="5"/>
  <c r="DC196" i="5"/>
  <c r="DD468" i="5"/>
  <c r="DE468" i="5"/>
  <c r="DC468" i="5"/>
  <c r="DF468" i="5"/>
  <c r="DF367" i="5"/>
  <c r="DD367" i="5"/>
  <c r="DC367" i="5"/>
  <c r="DE367" i="5"/>
  <c r="DC466" i="5"/>
  <c r="DD466" i="5"/>
  <c r="DF466" i="5"/>
  <c r="DE466" i="5"/>
  <c r="DE114" i="5"/>
  <c r="DD114" i="5"/>
  <c r="DC114" i="5"/>
  <c r="DF114" i="5"/>
  <c r="DC162" i="5"/>
  <c r="DF162" i="5"/>
  <c r="DE162" i="5"/>
  <c r="DD162" i="5"/>
  <c r="DE214" i="5"/>
  <c r="DD214" i="5"/>
  <c r="DF214" i="5"/>
  <c r="DC214" i="5"/>
  <c r="DD262" i="5"/>
  <c r="DC262" i="5"/>
  <c r="DF262" i="5"/>
  <c r="DE262" i="5"/>
  <c r="DC310" i="5"/>
  <c r="DF310" i="5"/>
  <c r="DE310" i="5"/>
  <c r="DD310" i="5"/>
  <c r="DC382" i="5"/>
  <c r="DE382" i="5"/>
  <c r="DF382" i="5"/>
  <c r="DD382" i="5"/>
  <c r="DF432" i="5"/>
  <c r="DC432" i="5"/>
  <c r="DE432" i="5"/>
  <c r="DD432" i="5"/>
  <c r="DE459" i="5"/>
  <c r="DD459" i="5"/>
  <c r="DF459" i="5"/>
  <c r="DC459" i="5"/>
  <c r="DF42" i="5"/>
  <c r="DD42" i="5"/>
  <c r="DE42" i="5"/>
  <c r="DC42" i="5"/>
  <c r="DF66" i="5"/>
  <c r="DE66" i="5"/>
  <c r="DD66" i="5"/>
  <c r="DC66" i="5"/>
  <c r="DC41" i="5"/>
  <c r="DF41" i="5"/>
  <c r="DE41" i="5"/>
  <c r="DD41" i="5"/>
  <c r="DD63" i="5"/>
  <c r="DC63" i="5"/>
  <c r="DF63" i="5"/>
  <c r="DE63" i="5"/>
  <c r="DC85" i="5"/>
  <c r="DF85" i="5"/>
  <c r="DE85" i="5"/>
  <c r="DD85" i="5"/>
  <c r="DF109" i="5"/>
  <c r="DE109" i="5"/>
  <c r="DD109" i="5"/>
  <c r="DC109" i="5"/>
  <c r="DE133" i="5"/>
  <c r="DD133" i="5"/>
  <c r="DC133" i="5"/>
  <c r="DF133" i="5"/>
  <c r="DF157" i="5"/>
  <c r="DE157" i="5"/>
  <c r="DD157" i="5"/>
  <c r="DC157" i="5"/>
  <c r="DF181" i="5"/>
  <c r="DE181" i="5"/>
  <c r="DD181" i="5"/>
  <c r="DC181" i="5"/>
  <c r="DC205" i="5"/>
  <c r="DF205" i="5"/>
  <c r="DE205" i="5"/>
  <c r="DD205" i="5"/>
  <c r="DE229" i="5"/>
  <c r="DD229" i="5"/>
  <c r="DC229" i="5"/>
  <c r="DF229" i="5"/>
  <c r="DD253" i="5"/>
  <c r="DC253" i="5"/>
  <c r="DF253" i="5"/>
  <c r="DE253" i="5"/>
  <c r="DD273" i="5"/>
  <c r="DC273" i="5"/>
  <c r="DF273" i="5"/>
  <c r="DE273" i="5"/>
  <c r="DF295" i="5"/>
  <c r="DE295" i="5"/>
  <c r="DD295" i="5"/>
  <c r="DC295" i="5"/>
  <c r="DD319" i="5"/>
  <c r="DE319" i="5"/>
  <c r="DC319" i="5"/>
  <c r="DF319" i="5"/>
  <c r="DF343" i="5"/>
  <c r="DD343" i="5"/>
  <c r="DC343" i="5"/>
  <c r="DE343" i="5"/>
  <c r="DF486" i="5"/>
  <c r="DD486" i="5"/>
  <c r="DC486" i="5"/>
  <c r="DE486" i="5"/>
  <c r="DF476" i="5"/>
  <c r="DE476" i="5"/>
  <c r="DD476" i="5"/>
  <c r="DC476" i="5"/>
  <c r="DC449" i="5"/>
  <c r="DE449" i="5"/>
  <c r="DD449" i="5"/>
  <c r="DF449" i="5"/>
  <c r="DF369" i="5"/>
  <c r="DD369" i="5"/>
  <c r="DC369" i="5"/>
  <c r="DE369" i="5"/>
  <c r="DC393" i="5"/>
  <c r="DD393" i="5"/>
  <c r="DF393" i="5"/>
  <c r="DE393" i="5"/>
  <c r="DF474" i="5"/>
  <c r="DE474" i="5"/>
  <c r="DD474" i="5"/>
  <c r="DC474" i="5"/>
  <c r="DF92" i="5"/>
  <c r="DD92" i="5"/>
  <c r="DC92" i="5"/>
  <c r="DE92" i="5"/>
  <c r="DF116" i="5"/>
  <c r="DD116" i="5"/>
  <c r="DE116" i="5"/>
  <c r="DC116" i="5"/>
  <c r="DF140" i="5"/>
  <c r="DE140" i="5"/>
  <c r="DD140" i="5"/>
  <c r="DC140" i="5"/>
  <c r="DD164" i="5"/>
  <c r="DC164" i="5"/>
  <c r="DF164" i="5"/>
  <c r="DE164" i="5"/>
  <c r="DD190" i="5"/>
  <c r="DF190" i="5"/>
  <c r="DE190" i="5"/>
  <c r="DC190" i="5"/>
  <c r="DC216" i="5"/>
  <c r="DD216" i="5"/>
  <c r="DF216" i="5"/>
  <c r="DE216" i="5"/>
  <c r="DC240" i="5"/>
  <c r="DF240" i="5"/>
  <c r="DE240" i="5"/>
  <c r="DD240" i="5"/>
  <c r="DC264" i="5"/>
  <c r="DF264" i="5"/>
  <c r="DE264" i="5"/>
  <c r="DD264" i="5"/>
  <c r="DC288" i="5"/>
  <c r="DD288" i="5"/>
  <c r="DF288" i="5"/>
  <c r="DE288" i="5"/>
  <c r="DC312" i="5"/>
  <c r="DF312" i="5"/>
  <c r="DD312" i="5"/>
  <c r="DE312" i="5"/>
  <c r="DF336" i="5"/>
  <c r="DE336" i="5"/>
  <c r="DD336" i="5"/>
  <c r="DC336" i="5"/>
  <c r="DC360" i="5"/>
  <c r="DF360" i="5"/>
  <c r="DE360" i="5"/>
  <c r="DD360" i="5"/>
  <c r="DF384" i="5"/>
  <c r="DE384" i="5"/>
  <c r="DD384" i="5"/>
  <c r="DC384" i="5"/>
  <c r="DD410" i="5"/>
  <c r="DF410" i="5"/>
  <c r="DE410" i="5"/>
  <c r="DC410" i="5"/>
  <c r="DE434" i="5"/>
  <c r="DF434" i="5"/>
  <c r="DD434" i="5"/>
  <c r="DC434" i="5"/>
  <c r="DF461" i="5"/>
  <c r="DC461" i="5"/>
  <c r="DE461" i="5"/>
  <c r="DD461" i="5"/>
  <c r="DF485" i="5"/>
  <c r="DE485" i="5"/>
  <c r="DD485" i="5"/>
  <c r="DC485" i="5"/>
  <c r="DC70" i="5"/>
  <c r="DE70" i="5"/>
  <c r="DF70" i="5"/>
  <c r="DD70" i="5"/>
  <c r="DC113" i="5"/>
  <c r="DD113" i="5"/>
  <c r="DE113" i="5"/>
  <c r="DF113" i="5"/>
  <c r="DE209" i="5"/>
  <c r="DD209" i="5"/>
  <c r="DC209" i="5"/>
  <c r="DF209" i="5"/>
  <c r="DE299" i="5"/>
  <c r="DF299" i="5"/>
  <c r="DD299" i="5"/>
  <c r="DC299" i="5"/>
  <c r="DD504" i="5"/>
  <c r="DE504" i="5"/>
  <c r="DC504" i="5"/>
  <c r="DF504" i="5"/>
  <c r="DC490" i="5"/>
  <c r="DE490" i="5"/>
  <c r="DD490" i="5"/>
  <c r="DF490" i="5"/>
  <c r="DC168" i="5"/>
  <c r="DE168" i="5"/>
  <c r="DD168" i="5"/>
  <c r="DF168" i="5"/>
  <c r="DE268" i="5"/>
  <c r="DD268" i="5"/>
  <c r="DF268" i="5"/>
  <c r="DC268" i="5"/>
  <c r="DE364" i="5"/>
  <c r="DD364" i="5"/>
  <c r="DF364" i="5"/>
  <c r="DC364" i="5"/>
  <c r="DE414" i="5"/>
  <c r="DD414" i="5"/>
  <c r="DC414" i="5"/>
  <c r="DF414" i="5"/>
  <c r="DE48" i="5"/>
  <c r="DD48" i="5"/>
  <c r="DC48" i="5"/>
  <c r="DF48" i="5"/>
  <c r="DF91" i="5"/>
  <c r="DE91" i="5"/>
  <c r="DC91" i="5"/>
  <c r="DD91" i="5"/>
  <c r="DD187" i="5"/>
  <c r="DC187" i="5"/>
  <c r="DF187" i="5"/>
  <c r="DE187" i="5"/>
  <c r="DF279" i="5"/>
  <c r="DE279" i="5"/>
  <c r="DD279" i="5"/>
  <c r="DC279" i="5"/>
  <c r="DF413" i="5"/>
  <c r="DE413" i="5"/>
  <c r="DD413" i="5"/>
  <c r="DC413" i="5"/>
  <c r="DF403" i="5"/>
  <c r="DE403" i="5"/>
  <c r="DC403" i="5"/>
  <c r="DD403" i="5"/>
  <c r="DD401" i="5"/>
  <c r="DC401" i="5"/>
  <c r="DE401" i="5"/>
  <c r="DF401" i="5"/>
  <c r="DF170" i="5"/>
  <c r="DE170" i="5"/>
  <c r="DD170" i="5"/>
  <c r="DC170" i="5"/>
  <c r="DC270" i="5"/>
  <c r="DF270" i="5"/>
  <c r="DE270" i="5"/>
  <c r="DD270" i="5"/>
  <c r="DE366" i="5"/>
  <c r="DD366" i="5"/>
  <c r="DC366" i="5"/>
  <c r="DF366" i="5"/>
  <c r="DD467" i="5"/>
  <c r="DF467" i="5"/>
  <c r="DC467" i="5"/>
  <c r="DE467" i="5"/>
  <c r="DF71" i="5"/>
  <c r="DE71" i="5"/>
  <c r="DD71" i="5"/>
  <c r="DC71" i="5"/>
  <c r="DF165" i="5"/>
  <c r="DE165" i="5"/>
  <c r="DD165" i="5"/>
  <c r="DC165" i="5"/>
  <c r="DE281" i="5"/>
  <c r="DF281" i="5"/>
  <c r="DD281" i="5"/>
  <c r="DC281" i="5"/>
  <c r="DF419" i="5"/>
  <c r="DE419" i="5"/>
  <c r="DD419" i="5"/>
  <c r="DC419" i="5"/>
  <c r="DF377" i="5"/>
  <c r="DE377" i="5"/>
  <c r="DD377" i="5"/>
  <c r="DC377" i="5"/>
  <c r="DF148" i="5"/>
  <c r="DD148" i="5"/>
  <c r="DE148" i="5"/>
  <c r="DC148" i="5"/>
  <c r="DC224" i="5"/>
  <c r="DE224" i="5"/>
  <c r="DF224" i="5"/>
  <c r="DD224" i="5"/>
  <c r="DE320" i="5"/>
  <c r="DD320" i="5"/>
  <c r="DC320" i="5"/>
  <c r="DF320" i="5"/>
  <c r="DD444" i="5"/>
  <c r="DE444" i="5"/>
  <c r="DF444" i="5"/>
  <c r="DC444" i="5"/>
  <c r="DD51" i="5"/>
  <c r="DF51" i="5"/>
  <c r="DE51" i="5"/>
  <c r="DC51" i="5"/>
  <c r="DF143" i="5"/>
  <c r="DE143" i="5"/>
  <c r="DD143" i="5"/>
  <c r="DC143" i="5"/>
  <c r="DE239" i="5"/>
  <c r="DF239" i="5"/>
  <c r="DD239" i="5"/>
  <c r="DC239" i="5"/>
  <c r="DE329" i="5"/>
  <c r="DF329" i="5"/>
  <c r="DD329" i="5"/>
  <c r="DC329" i="5"/>
  <c r="DF379" i="5"/>
  <c r="DC379" i="5"/>
  <c r="DE379" i="5"/>
  <c r="DD379" i="5"/>
  <c r="DD126" i="5"/>
  <c r="DC126" i="5"/>
  <c r="DF126" i="5"/>
  <c r="DE126" i="5"/>
  <c r="DF226" i="5"/>
  <c r="DC226" i="5"/>
  <c r="DE226" i="5"/>
  <c r="DD226" i="5"/>
  <c r="DD346" i="5"/>
  <c r="DC346" i="5"/>
  <c r="DF346" i="5"/>
  <c r="DE346" i="5"/>
  <c r="DF446" i="5"/>
  <c r="DC446" i="5"/>
  <c r="DD446" i="5"/>
  <c r="DE446" i="5"/>
  <c r="DD54" i="5"/>
  <c r="DC54" i="5"/>
  <c r="DF54" i="5"/>
  <c r="DE54" i="5"/>
  <c r="DD97" i="5"/>
  <c r="DC97" i="5"/>
  <c r="DF97" i="5"/>
  <c r="DE97" i="5"/>
  <c r="DE193" i="5"/>
  <c r="DD193" i="5"/>
  <c r="DF193" i="5"/>
  <c r="DC193" i="5"/>
  <c r="DF285" i="5"/>
  <c r="DE285" i="5"/>
  <c r="DD285" i="5"/>
  <c r="DC285" i="5"/>
  <c r="DF397" i="5"/>
  <c r="DE397" i="5"/>
  <c r="DD397" i="5"/>
  <c r="DC397" i="5"/>
  <c r="DC406" i="5"/>
  <c r="DF406" i="5"/>
  <c r="DE406" i="5"/>
  <c r="DD406" i="5"/>
  <c r="DF176" i="5"/>
  <c r="DE176" i="5"/>
  <c r="DC176" i="5"/>
  <c r="DD176" i="5"/>
  <c r="DC276" i="5"/>
  <c r="DD276" i="5"/>
  <c r="DF276" i="5"/>
  <c r="DE276" i="5"/>
  <c r="DD372" i="5"/>
  <c r="DC372" i="5"/>
  <c r="DF372" i="5"/>
  <c r="DE372" i="5"/>
  <c r="DE422" i="5"/>
  <c r="DD422" i="5"/>
  <c r="DF422" i="5"/>
  <c r="DC422" i="5"/>
  <c r="DF56" i="5"/>
  <c r="DE56" i="5"/>
  <c r="DD56" i="5"/>
  <c r="DC56" i="5"/>
  <c r="DC55" i="5"/>
  <c r="DE55" i="5"/>
  <c r="DD55" i="5"/>
  <c r="DF55" i="5"/>
  <c r="DD99" i="5"/>
  <c r="DE99" i="5"/>
  <c r="DF99" i="5"/>
  <c r="DC99" i="5"/>
  <c r="DD147" i="5"/>
  <c r="DC147" i="5"/>
  <c r="DF147" i="5"/>
  <c r="DE147" i="5"/>
  <c r="DF195" i="5"/>
  <c r="DD195" i="5"/>
  <c r="DC195" i="5"/>
  <c r="DE195" i="5"/>
  <c r="DE243" i="5"/>
  <c r="DD243" i="5"/>
  <c r="DF243" i="5"/>
  <c r="DC243" i="5"/>
  <c r="DD309" i="5"/>
  <c r="DC309" i="5"/>
  <c r="DF309" i="5"/>
  <c r="DE309" i="5"/>
  <c r="DF355" i="5"/>
  <c r="DE355" i="5"/>
  <c r="DD355" i="5"/>
  <c r="DC355" i="5"/>
  <c r="DF437" i="5"/>
  <c r="DE437" i="5"/>
  <c r="DD437" i="5"/>
  <c r="DC437" i="5"/>
  <c r="DC359" i="5"/>
  <c r="DF359" i="5"/>
  <c r="DE359" i="5"/>
  <c r="DD359" i="5"/>
  <c r="DD431" i="5"/>
  <c r="DC431" i="5"/>
  <c r="DE431" i="5"/>
  <c r="DF431" i="5"/>
  <c r="DF130" i="5"/>
  <c r="DE130" i="5"/>
  <c r="DD130" i="5"/>
  <c r="DC130" i="5"/>
  <c r="DC180" i="5"/>
  <c r="DF180" i="5"/>
  <c r="DE180" i="5"/>
  <c r="DD180" i="5"/>
  <c r="DD230" i="5"/>
  <c r="DC230" i="5"/>
  <c r="DF230" i="5"/>
  <c r="DE230" i="5"/>
  <c r="DC278" i="5"/>
  <c r="DD278" i="5"/>
  <c r="DF278" i="5"/>
  <c r="DE278" i="5"/>
  <c r="DE326" i="5"/>
  <c r="DD326" i="5"/>
  <c r="DF326" i="5"/>
  <c r="DC326" i="5"/>
  <c r="DD374" i="5"/>
  <c r="DC374" i="5"/>
  <c r="DF374" i="5"/>
  <c r="DE374" i="5"/>
  <c r="DC424" i="5"/>
  <c r="DE424" i="5"/>
  <c r="DF424" i="5"/>
  <c r="DD424" i="5"/>
  <c r="DF475" i="5"/>
  <c r="DE475" i="5"/>
  <c r="DD475" i="5"/>
  <c r="DC475" i="5"/>
  <c r="DD58" i="5"/>
  <c r="DC58" i="5"/>
  <c r="DF58" i="5"/>
  <c r="DE58" i="5"/>
  <c r="DD57" i="5"/>
  <c r="DE57" i="5"/>
  <c r="DC57" i="5"/>
  <c r="DF57" i="5"/>
  <c r="DE125" i="5"/>
  <c r="DD125" i="5"/>
  <c r="DC125" i="5"/>
  <c r="DF125" i="5"/>
  <c r="DE173" i="5"/>
  <c r="DC173" i="5"/>
  <c r="DF173" i="5"/>
  <c r="DD173" i="5"/>
  <c r="DE221" i="5"/>
  <c r="DF221" i="5"/>
  <c r="DD221" i="5"/>
  <c r="DC221" i="5"/>
  <c r="DD265" i="5"/>
  <c r="DC265" i="5"/>
  <c r="DF265" i="5"/>
  <c r="DE265" i="5"/>
  <c r="DF335" i="5"/>
  <c r="DE335" i="5"/>
  <c r="DD335" i="5"/>
  <c r="DC335" i="5"/>
  <c r="DD451" i="5"/>
  <c r="DF451" i="5"/>
  <c r="DE451" i="5"/>
  <c r="DC451" i="5"/>
  <c r="DC417" i="5"/>
  <c r="DF417" i="5"/>
  <c r="DE417" i="5"/>
  <c r="DD417" i="5"/>
  <c r="DF385" i="5"/>
  <c r="DE385" i="5"/>
  <c r="DD385" i="5"/>
  <c r="DC385" i="5"/>
  <c r="DC84" i="5"/>
  <c r="DF84" i="5"/>
  <c r="DE84" i="5"/>
  <c r="DD84" i="5"/>
  <c r="DD132" i="5"/>
  <c r="DC132" i="5"/>
  <c r="DE132" i="5"/>
  <c r="DF132" i="5"/>
  <c r="DF182" i="5"/>
  <c r="DE182" i="5"/>
  <c r="DC182" i="5"/>
  <c r="DD182" i="5"/>
  <c r="DF256" i="5"/>
  <c r="DE256" i="5"/>
  <c r="DD256" i="5"/>
  <c r="DC256" i="5"/>
  <c r="DE304" i="5"/>
  <c r="DD304" i="5"/>
  <c r="DF304" i="5"/>
  <c r="DC304" i="5"/>
  <c r="DF328" i="5"/>
  <c r="DE328" i="5"/>
  <c r="DD328" i="5"/>
  <c r="DC328" i="5"/>
  <c r="DC376" i="5"/>
  <c r="DF376" i="5"/>
  <c r="DE376" i="5"/>
  <c r="DD376" i="5"/>
  <c r="DF426" i="5"/>
  <c r="DE426" i="5"/>
  <c r="DD426" i="5"/>
  <c r="DC426" i="5"/>
  <c r="DE477" i="5"/>
  <c r="DD477" i="5"/>
  <c r="DC477" i="5"/>
  <c r="DF477" i="5"/>
  <c r="DF36" i="5"/>
  <c r="DE36" i="5"/>
  <c r="DD36" i="5"/>
  <c r="DC36" i="5"/>
  <c r="DF35" i="5"/>
  <c r="DD35" i="5"/>
  <c r="DC35" i="5"/>
  <c r="DE35" i="5"/>
  <c r="DE103" i="5"/>
  <c r="DD103" i="5"/>
  <c r="DC103" i="5"/>
  <c r="DF103" i="5"/>
  <c r="DF151" i="5"/>
  <c r="DD151" i="5"/>
  <c r="DE151" i="5"/>
  <c r="DC151" i="5"/>
  <c r="DF199" i="5"/>
  <c r="DE199" i="5"/>
  <c r="DD199" i="5"/>
  <c r="DC199" i="5"/>
  <c r="DF247" i="5"/>
  <c r="DE247" i="5"/>
  <c r="DC247" i="5"/>
  <c r="DD247" i="5"/>
  <c r="DC289" i="5"/>
  <c r="DF289" i="5"/>
  <c r="DD289" i="5"/>
  <c r="DE289" i="5"/>
  <c r="DD337" i="5"/>
  <c r="DC337" i="5"/>
  <c r="DF337" i="5"/>
  <c r="DE337" i="5"/>
  <c r="DC460" i="5"/>
  <c r="DE460" i="5"/>
  <c r="DF460" i="5"/>
  <c r="DD460" i="5"/>
  <c r="DF425" i="5"/>
  <c r="DD425" i="5"/>
  <c r="DE425" i="5"/>
  <c r="DC425" i="5"/>
  <c r="DE447" i="5"/>
  <c r="DD447" i="5"/>
  <c r="DF447" i="5"/>
  <c r="DC447" i="5"/>
  <c r="DF110" i="5"/>
  <c r="DE110" i="5"/>
  <c r="DD110" i="5"/>
  <c r="DC110" i="5"/>
  <c r="DF158" i="5"/>
  <c r="DE158" i="5"/>
  <c r="DD158" i="5"/>
  <c r="DC158" i="5"/>
  <c r="DC210" i="5"/>
  <c r="DD210" i="5"/>
  <c r="DE210" i="5"/>
  <c r="DF210" i="5"/>
  <c r="DC258" i="5"/>
  <c r="DE258" i="5"/>
  <c r="DD258" i="5"/>
  <c r="DF258" i="5"/>
  <c r="DC306" i="5"/>
  <c r="DF306" i="5"/>
  <c r="DD306" i="5"/>
  <c r="DE306" i="5"/>
  <c r="DF354" i="5"/>
  <c r="DE354" i="5"/>
  <c r="DD354" i="5"/>
  <c r="DC354" i="5"/>
  <c r="DC402" i="5"/>
  <c r="DE402" i="5"/>
  <c r="DD402" i="5"/>
  <c r="DF402" i="5"/>
  <c r="DF455" i="5"/>
  <c r="DE455" i="5"/>
  <c r="DD455" i="5"/>
  <c r="DC455" i="5"/>
  <c r="DE479" i="5"/>
  <c r="DD479" i="5"/>
  <c r="DC479" i="5"/>
  <c r="DF479" i="5"/>
  <c r="DF7" i="5"/>
  <c r="DE7" i="5"/>
  <c r="DD7" i="5"/>
  <c r="DC7" i="5"/>
  <c r="DF38" i="5"/>
  <c r="DE38" i="5"/>
  <c r="DD38" i="5"/>
  <c r="DC38" i="5"/>
  <c r="DF37" i="5"/>
  <c r="DE37" i="5"/>
  <c r="DD37" i="5"/>
  <c r="DC37" i="5"/>
  <c r="DD81" i="5"/>
  <c r="DF81" i="5"/>
  <c r="DE81" i="5"/>
  <c r="DC81" i="5"/>
  <c r="DD129" i="5"/>
  <c r="DE129" i="5"/>
  <c r="DC129" i="5"/>
  <c r="DF129" i="5"/>
  <c r="DF177" i="5"/>
  <c r="DE177" i="5"/>
  <c r="DD177" i="5"/>
  <c r="DC177" i="5"/>
  <c r="DD225" i="5"/>
  <c r="DC225" i="5"/>
  <c r="DF225" i="5"/>
  <c r="DE225" i="5"/>
  <c r="DE269" i="5"/>
  <c r="DD269" i="5"/>
  <c r="DC269" i="5"/>
  <c r="DF269" i="5"/>
  <c r="DE315" i="5"/>
  <c r="DD315" i="5"/>
  <c r="DF315" i="5"/>
  <c r="DC315" i="5"/>
  <c r="DF470" i="5"/>
  <c r="DD470" i="5"/>
  <c r="DE470" i="5"/>
  <c r="DC470" i="5"/>
  <c r="DE433" i="5"/>
  <c r="DD433" i="5"/>
  <c r="DC433" i="5"/>
  <c r="DF433" i="5"/>
  <c r="DE389" i="5"/>
  <c r="DF389" i="5"/>
  <c r="DD389" i="5"/>
  <c r="DC389" i="5"/>
  <c r="DF88" i="5"/>
  <c r="DD88" i="5"/>
  <c r="DE88" i="5"/>
  <c r="DC88" i="5"/>
  <c r="DF136" i="5"/>
  <c r="DE136" i="5"/>
  <c r="DD136" i="5"/>
  <c r="DC136" i="5"/>
  <c r="DC186" i="5"/>
  <c r="DE186" i="5"/>
  <c r="DD186" i="5"/>
  <c r="DF186" i="5"/>
  <c r="DF236" i="5"/>
  <c r="DE236" i="5"/>
  <c r="DD236" i="5"/>
  <c r="DC236" i="5"/>
  <c r="DF308" i="5"/>
  <c r="DE308" i="5"/>
  <c r="DD308" i="5"/>
  <c r="DC308" i="5"/>
  <c r="DD356" i="5"/>
  <c r="DF356" i="5"/>
  <c r="DE356" i="5"/>
  <c r="DC356" i="5"/>
  <c r="DD404" i="5"/>
  <c r="DF404" i="5"/>
  <c r="DE404" i="5"/>
  <c r="DC404" i="5"/>
  <c r="DD457" i="5"/>
  <c r="DC457" i="5"/>
  <c r="DF457" i="5"/>
  <c r="DE457" i="5"/>
  <c r="DF481" i="5"/>
  <c r="DE481" i="5"/>
  <c r="DD481" i="5"/>
  <c r="DC481" i="5"/>
  <c r="DF64" i="5"/>
  <c r="DE64" i="5"/>
  <c r="DD64" i="5"/>
  <c r="DC64" i="5"/>
  <c r="DD39" i="5"/>
  <c r="DE39" i="5"/>
  <c r="DC39" i="5"/>
  <c r="DF39" i="5"/>
  <c r="DD83" i="5"/>
  <c r="DC83" i="5"/>
  <c r="DF83" i="5"/>
  <c r="DE83" i="5"/>
  <c r="DE155" i="5"/>
  <c r="DD155" i="5"/>
  <c r="DC155" i="5"/>
  <c r="DF155" i="5"/>
  <c r="DE203" i="5"/>
  <c r="DF203" i="5"/>
  <c r="DD203" i="5"/>
  <c r="DC203" i="5"/>
  <c r="DE251" i="5"/>
  <c r="DF251" i="5"/>
  <c r="DD251" i="5"/>
  <c r="DC251" i="5"/>
  <c r="DE293" i="5"/>
  <c r="DF293" i="5"/>
  <c r="DD293" i="5"/>
  <c r="DC293" i="5"/>
  <c r="DC341" i="5"/>
  <c r="DD341" i="5"/>
  <c r="DF341" i="5"/>
  <c r="DE341" i="5"/>
  <c r="DC478" i="5"/>
  <c r="DD478" i="5"/>
  <c r="DF478" i="5"/>
  <c r="DE478" i="5"/>
  <c r="DE441" i="5"/>
  <c r="DD441" i="5"/>
  <c r="DF441" i="5"/>
  <c r="DC441" i="5"/>
  <c r="DF391" i="5"/>
  <c r="DD391" i="5"/>
  <c r="DC391" i="5"/>
  <c r="DE391" i="5"/>
  <c r="DF90" i="5"/>
  <c r="DE90" i="5"/>
  <c r="DD90" i="5"/>
  <c r="DC90" i="5"/>
  <c r="DE138" i="5"/>
  <c r="DD138" i="5"/>
  <c r="DC138" i="5"/>
  <c r="DF138" i="5"/>
  <c r="DC188" i="5"/>
  <c r="DD188" i="5"/>
  <c r="DF188" i="5"/>
  <c r="DE188" i="5"/>
  <c r="DC238" i="5"/>
  <c r="DE238" i="5"/>
  <c r="DF238" i="5"/>
  <c r="DD238" i="5"/>
  <c r="DE286" i="5"/>
  <c r="DD286" i="5"/>
  <c r="DF286" i="5"/>
  <c r="DC286" i="5"/>
  <c r="DF334" i="5"/>
  <c r="DC334" i="5"/>
  <c r="DE334" i="5"/>
  <c r="DD334" i="5"/>
  <c r="DD358" i="5"/>
  <c r="DC358" i="5"/>
  <c r="DE358" i="5"/>
  <c r="DF358" i="5"/>
  <c r="DE408" i="5"/>
  <c r="DF408" i="5"/>
  <c r="DD408" i="5"/>
  <c r="DC408" i="5"/>
  <c r="DE483" i="5"/>
  <c r="DD483" i="5"/>
  <c r="DF483" i="5"/>
  <c r="DC483" i="5"/>
  <c r="DF44" i="5"/>
  <c r="DE44" i="5"/>
  <c r="DD44" i="5"/>
  <c r="DC44" i="5"/>
  <c r="DF68" i="5"/>
  <c r="DD68" i="5"/>
  <c r="DC68" i="5"/>
  <c r="DE68" i="5"/>
  <c r="DE43" i="5"/>
  <c r="DF43" i="5"/>
  <c r="DC43" i="5"/>
  <c r="DD43" i="5"/>
  <c r="DF65" i="5"/>
  <c r="DE65" i="5"/>
  <c r="DC65" i="5"/>
  <c r="DD65" i="5"/>
  <c r="DD87" i="5"/>
  <c r="DF87" i="5"/>
  <c r="DE87" i="5"/>
  <c r="DC87" i="5"/>
  <c r="DD111" i="5"/>
  <c r="DE111" i="5"/>
  <c r="DC111" i="5"/>
  <c r="DF111" i="5"/>
  <c r="DD135" i="5"/>
  <c r="DE135" i="5"/>
  <c r="DF135" i="5"/>
  <c r="DC135" i="5"/>
  <c r="DD159" i="5"/>
  <c r="DC159" i="5"/>
  <c r="DF159" i="5"/>
  <c r="DE159" i="5"/>
  <c r="DF183" i="5"/>
  <c r="DC183" i="5"/>
  <c r="DE183" i="5"/>
  <c r="DD183" i="5"/>
  <c r="DF207" i="5"/>
  <c r="DE207" i="5"/>
  <c r="DD207" i="5"/>
  <c r="DC207" i="5"/>
  <c r="DC231" i="5"/>
  <c r="DF231" i="5"/>
  <c r="DE231" i="5"/>
  <c r="DD231" i="5"/>
  <c r="DF255" i="5"/>
  <c r="DE255" i="5"/>
  <c r="DC255" i="5"/>
  <c r="DD255" i="5"/>
  <c r="DE275" i="5"/>
  <c r="DC275" i="5"/>
  <c r="DF275" i="5"/>
  <c r="DD275" i="5"/>
  <c r="DC297" i="5"/>
  <c r="DF297" i="5"/>
  <c r="DD297" i="5"/>
  <c r="DE297" i="5"/>
  <c r="DF321" i="5"/>
  <c r="DE321" i="5"/>
  <c r="DD321" i="5"/>
  <c r="DC321" i="5"/>
  <c r="DC345" i="5"/>
  <c r="DD345" i="5"/>
  <c r="DE345" i="5"/>
  <c r="DF345" i="5"/>
  <c r="DD395" i="5"/>
  <c r="DC395" i="5"/>
  <c r="DE395" i="5"/>
  <c r="DF395" i="5"/>
  <c r="DF494" i="5"/>
  <c r="DD494" i="5"/>
  <c r="DE494" i="5"/>
  <c r="DC494" i="5"/>
  <c r="DC484" i="5"/>
  <c r="DD484" i="5"/>
  <c r="DF484" i="5"/>
  <c r="DE484" i="5"/>
  <c r="DC456" i="5"/>
  <c r="DE456" i="5"/>
  <c r="DD456" i="5"/>
  <c r="DF456" i="5"/>
  <c r="DE371" i="5"/>
  <c r="DD371" i="5"/>
  <c r="DF371" i="5"/>
  <c r="DC371" i="5"/>
  <c r="DF399" i="5"/>
  <c r="DE399" i="5"/>
  <c r="DC399" i="5"/>
  <c r="DD399" i="5"/>
  <c r="DF482" i="5"/>
  <c r="DE482" i="5"/>
  <c r="DD482" i="5"/>
  <c r="DC482" i="5"/>
  <c r="DF94" i="5"/>
  <c r="DC94" i="5"/>
  <c r="DE94" i="5"/>
  <c r="DD94" i="5"/>
  <c r="DF118" i="5"/>
  <c r="DE118" i="5"/>
  <c r="DD118" i="5"/>
  <c r="DC118" i="5"/>
  <c r="DC142" i="5"/>
  <c r="DE142" i="5"/>
  <c r="DD142" i="5"/>
  <c r="DF142" i="5"/>
  <c r="DC166" i="5"/>
  <c r="DE166" i="5"/>
  <c r="DD166" i="5"/>
  <c r="DF166" i="5"/>
  <c r="DC192" i="5"/>
  <c r="DD192" i="5"/>
  <c r="DE192" i="5"/>
  <c r="DF192" i="5"/>
  <c r="DE218" i="5"/>
  <c r="DD218" i="5"/>
  <c r="DF218" i="5"/>
  <c r="DC218" i="5"/>
  <c r="DF242" i="5"/>
  <c r="DE242" i="5"/>
  <c r="DD242" i="5"/>
  <c r="DC242" i="5"/>
  <c r="DF266" i="5"/>
  <c r="DE266" i="5"/>
  <c r="DD266" i="5"/>
  <c r="DC266" i="5"/>
  <c r="DE290" i="5"/>
  <c r="DD290" i="5"/>
  <c r="DC290" i="5"/>
  <c r="DF290" i="5"/>
  <c r="DF314" i="5"/>
  <c r="DE314" i="5"/>
  <c r="DD314" i="5"/>
  <c r="DC314" i="5"/>
  <c r="DC338" i="5"/>
  <c r="DE338" i="5"/>
  <c r="DF338" i="5"/>
  <c r="DD338" i="5"/>
  <c r="DD362" i="5"/>
  <c r="DF362" i="5"/>
  <c r="DC362" i="5"/>
  <c r="DE362" i="5"/>
  <c r="DD386" i="5"/>
  <c r="DE386" i="5"/>
  <c r="DC386" i="5"/>
  <c r="DF386" i="5"/>
  <c r="DF412" i="5"/>
  <c r="DD412" i="5"/>
  <c r="DC412" i="5"/>
  <c r="DE412" i="5"/>
  <c r="DC436" i="5"/>
  <c r="DF436" i="5"/>
  <c r="DE436" i="5"/>
  <c r="DD436" i="5"/>
  <c r="DE463" i="5"/>
  <c r="DD463" i="5"/>
  <c r="DF463" i="5"/>
  <c r="DC463" i="5"/>
  <c r="DC487" i="5"/>
  <c r="DF487" i="5"/>
  <c r="DD487" i="5"/>
  <c r="DE487" i="5"/>
  <c r="BP7" i="5"/>
  <c r="BP21" i="5"/>
  <c r="BP20" i="5"/>
  <c r="BP51" i="5"/>
  <c r="BS51" i="5" s="1"/>
  <c r="BR51" i="5" s="1"/>
  <c r="BP25" i="5"/>
  <c r="BP48" i="5"/>
  <c r="BP22" i="5"/>
  <c r="BS22" i="5" s="1"/>
  <c r="BR22" i="5" s="1"/>
  <c r="BS7" i="5"/>
  <c r="BR7" i="5" s="1"/>
  <c r="BP54" i="5"/>
  <c r="BS54" i="5" s="1"/>
  <c r="BR54" i="5" s="1"/>
  <c r="BQ11" i="5"/>
  <c r="BP11" i="5" s="1"/>
  <c r="BR456" i="5"/>
  <c r="BS456" i="5"/>
  <c r="BS112" i="5"/>
  <c r="BR112" i="5"/>
  <c r="BS131" i="5"/>
  <c r="BR131" i="5"/>
  <c r="BS141" i="5"/>
  <c r="BR141" i="5"/>
  <c r="BR150" i="5"/>
  <c r="BS150" i="5"/>
  <c r="BS173" i="5"/>
  <c r="BR173" i="5"/>
  <c r="BS259" i="5"/>
  <c r="BR259" i="5"/>
  <c r="BS264" i="5"/>
  <c r="BR264" i="5"/>
  <c r="BS267" i="5"/>
  <c r="BR267" i="5"/>
  <c r="BS296" i="5"/>
  <c r="BR296" i="5"/>
  <c r="BS309" i="5"/>
  <c r="BR309" i="5"/>
  <c r="BR331" i="5"/>
  <c r="BS331" i="5"/>
  <c r="BS351" i="5"/>
  <c r="BR351" i="5"/>
  <c r="BS426" i="5"/>
  <c r="BR426" i="5"/>
  <c r="BR435" i="5"/>
  <c r="BS435" i="5"/>
  <c r="BS490" i="5"/>
  <c r="BR490" i="5"/>
  <c r="BR496" i="5"/>
  <c r="BS496" i="5"/>
  <c r="BS33" i="5"/>
  <c r="BR33" i="5" s="1"/>
  <c r="BS116" i="5"/>
  <c r="BR116" i="5"/>
  <c r="BR436" i="5"/>
  <c r="BS436" i="5"/>
  <c r="BS27" i="5"/>
  <c r="BR27" i="5" s="1"/>
  <c r="BS217" i="5"/>
  <c r="BR217" i="5"/>
  <c r="BS342" i="5"/>
  <c r="BR342" i="5"/>
  <c r="BS42" i="5"/>
  <c r="BR42" i="5" s="1"/>
  <c r="BR154" i="5"/>
  <c r="BS154" i="5"/>
  <c r="BS364" i="5"/>
  <c r="BR364" i="5"/>
  <c r="BS15" i="5"/>
  <c r="BR15" i="5" s="1"/>
  <c r="BT15" i="5" s="1"/>
  <c r="BS135" i="5"/>
  <c r="BR135" i="5"/>
  <c r="BS386" i="5"/>
  <c r="BR386" i="5"/>
  <c r="BS478" i="5"/>
  <c r="BR478" i="5"/>
  <c r="BS482" i="5"/>
  <c r="BR482" i="5"/>
  <c r="BR491" i="5"/>
  <c r="BS491" i="5"/>
  <c r="BR504" i="5"/>
  <c r="BS504" i="5"/>
  <c r="BS20" i="5"/>
  <c r="BR20" i="5"/>
  <c r="BS50" i="5"/>
  <c r="BR50" i="5" s="1"/>
  <c r="BS63" i="5"/>
  <c r="BR63" i="5"/>
  <c r="BS108" i="5"/>
  <c r="BR108" i="5"/>
  <c r="BS127" i="5"/>
  <c r="BR127" i="5"/>
  <c r="BR146" i="5"/>
  <c r="BS146" i="5"/>
  <c r="BS180" i="5"/>
  <c r="BR180" i="5"/>
  <c r="BS184" i="5"/>
  <c r="BR184" i="5"/>
  <c r="BS188" i="5"/>
  <c r="BR188" i="5"/>
  <c r="BS192" i="5"/>
  <c r="BR192" i="5"/>
  <c r="BS196" i="5"/>
  <c r="BR196" i="5"/>
  <c r="BS218" i="5"/>
  <c r="BR218" i="5"/>
  <c r="BS224" i="5"/>
  <c r="BR224" i="5"/>
  <c r="BS232" i="5"/>
  <c r="BR232" i="5"/>
  <c r="BS266" i="5"/>
  <c r="BR266" i="5"/>
  <c r="BS308" i="5"/>
  <c r="BR308" i="5"/>
  <c r="BS314" i="5"/>
  <c r="BR314" i="5"/>
  <c r="BS318" i="5"/>
  <c r="BR318" i="5"/>
  <c r="BS412" i="5"/>
  <c r="BR412" i="5"/>
  <c r="BS438" i="5"/>
  <c r="BR438" i="5"/>
  <c r="BR447" i="5"/>
  <c r="BS447" i="5"/>
  <c r="BR26" i="5"/>
  <c r="BS26" i="5"/>
  <c r="BS45" i="5"/>
  <c r="BR45" i="5" s="1"/>
  <c r="BT45" i="5" s="1"/>
  <c r="BS40" i="5"/>
  <c r="BR40" i="5"/>
  <c r="BR46" i="5"/>
  <c r="BS46" i="5"/>
  <c r="BS136" i="5"/>
  <c r="BR136" i="5"/>
  <c r="BS165" i="5"/>
  <c r="BR165" i="5"/>
  <c r="BS239" i="5"/>
  <c r="BR239" i="5"/>
  <c r="BS252" i="5"/>
  <c r="BR252" i="5"/>
  <c r="BS263" i="5"/>
  <c r="BR263" i="5"/>
  <c r="BS288" i="5"/>
  <c r="BR288" i="5"/>
  <c r="BS291" i="5"/>
  <c r="BR291" i="5"/>
  <c r="BS307" i="5"/>
  <c r="BR307" i="5"/>
  <c r="BR327" i="5"/>
  <c r="BS327" i="5"/>
  <c r="BS397" i="5"/>
  <c r="BR397" i="5"/>
  <c r="BS411" i="5"/>
  <c r="BR411" i="5"/>
  <c r="BR472" i="5"/>
  <c r="BS472" i="5"/>
  <c r="BS485" i="5"/>
  <c r="BR485" i="5"/>
  <c r="BS31" i="5"/>
  <c r="BR31" i="5" s="1"/>
  <c r="BR66" i="5"/>
  <c r="BS66" i="5"/>
  <c r="BS159" i="5"/>
  <c r="BR159" i="5"/>
  <c r="BS169" i="5"/>
  <c r="BR169" i="5"/>
  <c r="BS204" i="5"/>
  <c r="BR204" i="5"/>
  <c r="BS222" i="5"/>
  <c r="BR222" i="5"/>
  <c r="BS226" i="5"/>
  <c r="BR226" i="5"/>
  <c r="BS228" i="5"/>
  <c r="BR228" i="5"/>
  <c r="BS230" i="5"/>
  <c r="BR230" i="5"/>
  <c r="BS234" i="5"/>
  <c r="BR234" i="5"/>
  <c r="BS274" i="5"/>
  <c r="BR274" i="5"/>
  <c r="BS289" i="5"/>
  <c r="BR289" i="5"/>
  <c r="BS321" i="5"/>
  <c r="BR321" i="5"/>
  <c r="BS356" i="5"/>
  <c r="BR356" i="5"/>
  <c r="BS362" i="5"/>
  <c r="BR362" i="5"/>
  <c r="BS366" i="5"/>
  <c r="BR366" i="5"/>
  <c r="BS398" i="5"/>
  <c r="BR398" i="5"/>
  <c r="BS441" i="5"/>
  <c r="BR441" i="5"/>
  <c r="BR460" i="5"/>
  <c r="BS460" i="5"/>
  <c r="BS486" i="5"/>
  <c r="BR486" i="5"/>
  <c r="BR495" i="5"/>
  <c r="BS495" i="5"/>
  <c r="BR18" i="5"/>
  <c r="BS18" i="5"/>
  <c r="BS163" i="5"/>
  <c r="BR163" i="5"/>
  <c r="BS272" i="5"/>
  <c r="BR272" i="5"/>
  <c r="BS275" i="5"/>
  <c r="BR275" i="5"/>
  <c r="BS344" i="5"/>
  <c r="BR344" i="5"/>
  <c r="BS357" i="5"/>
  <c r="BR357" i="5"/>
  <c r="BS379" i="5"/>
  <c r="BR379" i="5"/>
  <c r="BS395" i="5"/>
  <c r="BR395" i="5"/>
  <c r="BS429" i="5"/>
  <c r="BR429" i="5"/>
  <c r="BR448" i="5"/>
  <c r="BS448" i="5"/>
  <c r="BS474" i="5"/>
  <c r="BR474" i="5"/>
  <c r="BS195" i="5"/>
  <c r="BR195" i="5"/>
  <c r="BS405" i="5"/>
  <c r="BR405" i="5"/>
  <c r="BS193" i="5"/>
  <c r="BR193" i="5"/>
  <c r="BS310" i="5"/>
  <c r="BR310" i="5"/>
  <c r="BS430" i="5"/>
  <c r="BR430" i="5"/>
  <c r="BS49" i="5"/>
  <c r="BR49" i="5" s="1"/>
  <c r="BR90" i="5"/>
  <c r="BS90" i="5"/>
  <c r="BS215" i="5"/>
  <c r="BR215" i="5"/>
  <c r="BS449" i="5"/>
  <c r="BR449" i="5"/>
  <c r="BS68" i="5"/>
  <c r="BR68" i="5"/>
  <c r="BS71" i="5"/>
  <c r="BR71" i="5"/>
  <c r="BS81" i="5"/>
  <c r="BR81" i="5"/>
  <c r="BS205" i="5"/>
  <c r="BR205" i="5"/>
  <c r="BS227" i="5"/>
  <c r="BR227" i="5"/>
  <c r="BS238" i="5"/>
  <c r="BR238" i="5"/>
  <c r="BS354" i="5"/>
  <c r="BR354" i="5"/>
  <c r="BR174" i="5"/>
  <c r="BS174" i="5"/>
  <c r="BS365" i="5"/>
  <c r="BR365" i="5"/>
  <c r="BS387" i="5"/>
  <c r="BR387" i="5"/>
  <c r="BS37" i="5"/>
  <c r="BR37" i="5" s="1"/>
  <c r="BS56" i="5"/>
  <c r="BR56" i="5"/>
  <c r="BS152" i="5"/>
  <c r="BR152" i="5"/>
  <c r="BS271" i="5"/>
  <c r="BR271" i="5"/>
  <c r="BS355" i="5"/>
  <c r="BR355" i="5"/>
  <c r="BS280" i="5"/>
  <c r="BR280" i="5"/>
  <c r="BS283" i="5"/>
  <c r="BR283" i="5"/>
  <c r="BS299" i="5"/>
  <c r="BR299" i="5"/>
  <c r="BR170" i="5"/>
  <c r="BS170" i="5"/>
  <c r="BS225" i="5"/>
  <c r="BR225" i="5"/>
  <c r="BS181" i="5"/>
  <c r="BR181" i="5"/>
  <c r="BS231" i="5"/>
  <c r="BR231" i="5"/>
  <c r="BS290" i="5"/>
  <c r="BR290" i="5"/>
  <c r="BS322" i="5"/>
  <c r="BR322" i="5"/>
  <c r="BR439" i="5"/>
  <c r="BS439" i="5"/>
  <c r="BR471" i="5"/>
  <c r="BS471" i="5"/>
  <c r="BS107" i="5"/>
  <c r="BR107" i="5"/>
  <c r="BS403" i="5"/>
  <c r="BR403" i="5"/>
  <c r="BS101" i="5"/>
  <c r="BR101" i="5"/>
  <c r="BS95" i="5"/>
  <c r="BR95" i="5"/>
  <c r="BS282" i="5"/>
  <c r="BR282" i="5"/>
  <c r="BR134" i="5"/>
  <c r="BS134" i="5"/>
  <c r="BS176" i="5"/>
  <c r="BR176" i="5"/>
  <c r="BS407" i="5"/>
  <c r="BR407" i="5"/>
  <c r="BS477" i="5"/>
  <c r="BR477" i="5"/>
  <c r="BS348" i="5"/>
  <c r="BR348" i="5"/>
  <c r="BR106" i="5"/>
  <c r="BS106" i="5"/>
  <c r="BS84" i="5"/>
  <c r="BR84" i="5"/>
  <c r="BS87" i="5"/>
  <c r="BR87" i="5"/>
  <c r="BS148" i="5"/>
  <c r="BR148" i="5"/>
  <c r="BS191" i="5"/>
  <c r="BR191" i="5"/>
  <c r="BS396" i="5"/>
  <c r="BR396" i="5"/>
  <c r="BS361" i="5"/>
  <c r="BR361" i="5"/>
  <c r="BR78" i="5"/>
  <c r="BS78" i="5"/>
  <c r="BS104" i="5"/>
  <c r="BR104" i="5"/>
  <c r="BS123" i="5"/>
  <c r="BR123" i="5"/>
  <c r="BR142" i="5"/>
  <c r="BS142" i="5"/>
  <c r="BS255" i="5"/>
  <c r="BR255" i="5"/>
  <c r="BS276" i="5"/>
  <c r="BR276" i="5"/>
  <c r="BS279" i="5"/>
  <c r="BR279" i="5"/>
  <c r="BS285" i="5"/>
  <c r="BR285" i="5"/>
  <c r="BS368" i="5"/>
  <c r="BR368" i="5"/>
  <c r="BS381" i="5"/>
  <c r="BR381" i="5"/>
  <c r="BS406" i="5"/>
  <c r="BR406" i="5"/>
  <c r="BS453" i="5"/>
  <c r="BR453" i="5"/>
  <c r="BS498" i="5"/>
  <c r="BR498" i="5"/>
  <c r="BS34" i="5"/>
  <c r="BR34" i="5" s="1"/>
  <c r="BS57" i="5"/>
  <c r="BR57" i="5"/>
  <c r="BS79" i="5"/>
  <c r="BR79" i="5"/>
  <c r="BS124" i="5"/>
  <c r="BR124" i="5"/>
  <c r="BR162" i="5"/>
  <c r="BS162" i="5"/>
  <c r="BS175" i="5"/>
  <c r="BR175" i="5"/>
  <c r="BS220" i="5"/>
  <c r="BR220" i="5"/>
  <c r="BS237" i="5"/>
  <c r="BR237" i="5"/>
  <c r="BS250" i="5"/>
  <c r="BR250" i="5"/>
  <c r="BS286" i="5"/>
  <c r="BR286" i="5"/>
  <c r="BR324" i="5"/>
  <c r="BS324" i="5"/>
  <c r="BS330" i="5"/>
  <c r="BR330" i="5"/>
  <c r="BS334" i="5"/>
  <c r="BR334" i="5"/>
  <c r="BS401" i="5"/>
  <c r="BR401" i="5"/>
  <c r="BS409" i="5"/>
  <c r="BR409" i="5"/>
  <c r="BS428" i="5"/>
  <c r="BR428" i="5"/>
  <c r="BS454" i="5"/>
  <c r="BR454" i="5"/>
  <c r="BR463" i="5"/>
  <c r="BS463" i="5"/>
  <c r="BS29" i="5"/>
  <c r="BR29" i="5" s="1"/>
  <c r="BS32" i="5"/>
  <c r="BR32" i="5" s="1"/>
  <c r="BS38" i="5"/>
  <c r="BR38" i="5" s="1"/>
  <c r="BR70" i="5"/>
  <c r="BS70" i="5"/>
  <c r="BS128" i="5"/>
  <c r="BR128" i="5"/>
  <c r="BR166" i="5"/>
  <c r="BS166" i="5"/>
  <c r="BS240" i="5"/>
  <c r="BR240" i="5"/>
  <c r="BS312" i="5"/>
  <c r="BR312" i="5"/>
  <c r="BS325" i="5"/>
  <c r="BR325" i="5"/>
  <c r="BR347" i="5"/>
  <c r="BS347" i="5"/>
  <c r="BS367" i="5"/>
  <c r="BR367" i="5"/>
  <c r="BS392" i="5"/>
  <c r="BR392" i="5"/>
  <c r="BS416" i="5"/>
  <c r="BR416" i="5"/>
  <c r="BS442" i="5"/>
  <c r="BR442" i="5"/>
  <c r="BR451" i="5"/>
  <c r="BS451" i="5"/>
  <c r="BR483" i="5"/>
  <c r="BS483" i="5"/>
  <c r="BS129" i="5"/>
  <c r="BR129" i="5"/>
  <c r="BS211" i="5"/>
  <c r="BR211" i="5"/>
  <c r="BS433" i="5"/>
  <c r="BR433" i="5"/>
  <c r="BS100" i="5"/>
  <c r="BR100" i="5"/>
  <c r="BS164" i="5"/>
  <c r="BR164" i="5"/>
  <c r="BS209" i="5"/>
  <c r="BR209" i="5"/>
  <c r="BS246" i="5"/>
  <c r="BR246" i="5"/>
  <c r="BS265" i="5"/>
  <c r="BR265" i="5"/>
  <c r="BS370" i="5"/>
  <c r="BR370" i="5"/>
  <c r="BS462" i="5"/>
  <c r="BR462" i="5"/>
  <c r="BS332" i="5"/>
  <c r="BR332" i="5"/>
  <c r="BS36" i="5"/>
  <c r="BR36" i="5" s="1"/>
  <c r="BR74" i="5"/>
  <c r="BS74" i="5"/>
  <c r="BS254" i="5"/>
  <c r="BR254" i="5"/>
  <c r="BS273" i="5"/>
  <c r="BR273" i="5"/>
  <c r="BS294" i="5"/>
  <c r="BR294" i="5"/>
  <c r="BS329" i="5"/>
  <c r="BR329" i="5"/>
  <c r="BS75" i="5"/>
  <c r="BR75" i="5"/>
  <c r="BS450" i="5"/>
  <c r="BR450" i="5"/>
  <c r="BS41" i="5"/>
  <c r="BR41" i="5" s="1"/>
  <c r="BT41" i="5" s="1"/>
  <c r="BS121" i="5"/>
  <c r="BR121" i="5"/>
  <c r="BS80" i="5"/>
  <c r="BR80" i="5"/>
  <c r="BS43" i="5"/>
  <c r="BR43" i="5" s="1"/>
  <c r="BS69" i="5"/>
  <c r="BR69" i="5"/>
  <c r="BS155" i="5"/>
  <c r="BR155" i="5"/>
  <c r="BS247" i="5"/>
  <c r="BR247" i="5"/>
  <c r="BS301" i="5"/>
  <c r="BR301" i="5"/>
  <c r="BR323" i="5"/>
  <c r="BS323" i="5"/>
  <c r="BR343" i="5"/>
  <c r="BS343" i="5"/>
  <c r="BS418" i="5"/>
  <c r="BR418" i="5"/>
  <c r="BS427" i="5"/>
  <c r="BR427" i="5"/>
  <c r="BR488" i="5"/>
  <c r="BS488" i="5"/>
  <c r="BS501" i="5"/>
  <c r="BR501" i="5"/>
  <c r="BR82" i="5"/>
  <c r="BS82" i="5"/>
  <c r="BS89" i="5"/>
  <c r="BR89" i="5"/>
  <c r="BR98" i="5"/>
  <c r="BS98" i="5"/>
  <c r="BR178" i="5"/>
  <c r="BS178" i="5"/>
  <c r="BS194" i="5"/>
  <c r="BR194" i="5"/>
  <c r="BS212" i="5"/>
  <c r="BR212" i="5"/>
  <c r="BS245" i="5"/>
  <c r="BR245" i="5"/>
  <c r="BS258" i="5"/>
  <c r="BR258" i="5"/>
  <c r="BS337" i="5"/>
  <c r="BR337" i="5"/>
  <c r="BS372" i="5"/>
  <c r="BR372" i="5"/>
  <c r="BS378" i="5"/>
  <c r="BR378" i="5"/>
  <c r="BS382" i="5"/>
  <c r="BR382" i="5"/>
  <c r="BS394" i="5"/>
  <c r="BR394" i="5"/>
  <c r="BS457" i="5"/>
  <c r="BR457" i="5"/>
  <c r="BR479" i="5"/>
  <c r="BS479" i="5"/>
  <c r="BS502" i="5"/>
  <c r="BR502" i="5"/>
  <c r="BS48" i="5"/>
  <c r="BR48" i="5"/>
  <c r="BS67" i="5"/>
  <c r="BR67" i="5"/>
  <c r="BS93" i="5"/>
  <c r="BR93" i="5"/>
  <c r="BS144" i="5"/>
  <c r="BR144" i="5"/>
  <c r="BS157" i="5"/>
  <c r="BR157" i="5"/>
  <c r="BR248" i="5"/>
  <c r="BS248" i="5"/>
  <c r="BS360" i="5"/>
  <c r="BR360" i="5"/>
  <c r="BS373" i="5"/>
  <c r="BR373" i="5"/>
  <c r="BS445" i="5"/>
  <c r="BR445" i="5"/>
  <c r="BR464" i="5"/>
  <c r="BS464" i="5"/>
  <c r="BR499" i="5"/>
  <c r="BS499" i="5"/>
  <c r="BS55" i="5"/>
  <c r="BR55" i="5"/>
  <c r="BS65" i="5"/>
  <c r="BR65" i="5"/>
  <c r="BS187" i="5"/>
  <c r="BR187" i="5"/>
  <c r="BS185" i="5"/>
  <c r="BR185" i="5"/>
  <c r="BS233" i="5"/>
  <c r="BR233" i="5"/>
  <c r="BS338" i="5"/>
  <c r="BR338" i="5"/>
  <c r="BS377" i="5"/>
  <c r="BR377" i="5"/>
  <c r="BS207" i="5"/>
  <c r="BR207" i="5"/>
  <c r="BS420" i="5"/>
  <c r="BR420" i="5"/>
  <c r="BS197" i="5"/>
  <c r="BR197" i="5"/>
  <c r="BS241" i="5"/>
  <c r="BR241" i="5"/>
  <c r="BS270" i="5"/>
  <c r="BR270" i="5"/>
  <c r="BS297" i="5"/>
  <c r="BR297" i="5"/>
  <c r="BS390" i="5"/>
  <c r="BR390" i="5"/>
  <c r="BS393" i="5"/>
  <c r="BR393" i="5"/>
  <c r="BS414" i="5"/>
  <c r="BR414" i="5"/>
  <c r="BS133" i="5"/>
  <c r="BR133" i="5"/>
  <c r="BS437" i="5"/>
  <c r="BR437" i="5"/>
  <c r="BS172" i="5"/>
  <c r="BR172" i="5"/>
  <c r="BS292" i="5"/>
  <c r="BR292" i="5"/>
  <c r="BS72" i="5"/>
  <c r="BR72" i="5"/>
  <c r="BS91" i="5"/>
  <c r="BR91" i="5"/>
  <c r="BS117" i="5"/>
  <c r="BR117" i="5"/>
  <c r="BR126" i="5"/>
  <c r="BS126" i="5"/>
  <c r="BS168" i="5"/>
  <c r="BR168" i="5"/>
  <c r="BS295" i="5"/>
  <c r="BR295" i="5"/>
  <c r="BS336" i="5"/>
  <c r="BR336" i="5"/>
  <c r="BS349" i="5"/>
  <c r="BR349" i="5"/>
  <c r="BS371" i="5"/>
  <c r="BR371" i="5"/>
  <c r="BS391" i="5"/>
  <c r="BR391" i="5"/>
  <c r="BS421" i="5"/>
  <c r="BR421" i="5"/>
  <c r="BR440" i="5"/>
  <c r="BS440" i="5"/>
  <c r="BS466" i="5"/>
  <c r="BR466" i="5"/>
  <c r="BS23" i="5"/>
  <c r="BR23" i="5"/>
  <c r="BS92" i="5"/>
  <c r="BR92" i="5"/>
  <c r="BS111" i="5"/>
  <c r="BR111" i="5"/>
  <c r="BS137" i="5"/>
  <c r="BR137" i="5"/>
  <c r="BS156" i="5"/>
  <c r="BR156" i="5"/>
  <c r="BS190" i="5"/>
  <c r="BR190" i="5"/>
  <c r="BS198" i="5"/>
  <c r="BR198" i="5"/>
  <c r="BS206" i="5"/>
  <c r="BR206" i="5"/>
  <c r="BS210" i="5"/>
  <c r="BR210" i="5"/>
  <c r="BS214" i="5"/>
  <c r="BR214" i="5"/>
  <c r="BS253" i="5"/>
  <c r="BR253" i="5"/>
  <c r="BS269" i="5"/>
  <c r="BR269" i="5"/>
  <c r="BS298" i="5"/>
  <c r="BR298" i="5"/>
  <c r="BS302" i="5"/>
  <c r="BR302" i="5"/>
  <c r="BS385" i="5"/>
  <c r="BR385" i="5"/>
  <c r="BS422" i="5"/>
  <c r="BR422" i="5"/>
  <c r="BS431" i="5"/>
  <c r="BR431" i="5"/>
  <c r="BR492" i="5"/>
  <c r="BS492" i="5"/>
  <c r="BS505" i="5"/>
  <c r="BR505" i="5"/>
  <c r="BP14" i="5"/>
  <c r="BS14" i="5" s="1"/>
  <c r="BR14" i="5" s="1"/>
  <c r="BT14" i="5" s="1"/>
  <c r="BS96" i="5"/>
  <c r="BR96" i="5"/>
  <c r="BR102" i="5"/>
  <c r="BS102" i="5"/>
  <c r="BS115" i="5"/>
  <c r="BR115" i="5"/>
  <c r="BS235" i="5"/>
  <c r="BR235" i="5"/>
  <c r="BS256" i="5"/>
  <c r="BR256" i="5"/>
  <c r="BS315" i="5"/>
  <c r="BR315" i="5"/>
  <c r="BR335" i="5"/>
  <c r="BS335" i="5"/>
  <c r="BS410" i="5"/>
  <c r="BR410" i="5"/>
  <c r="BS419" i="5"/>
  <c r="BR419" i="5"/>
  <c r="BR480" i="5"/>
  <c r="BS480" i="5"/>
  <c r="BS493" i="5"/>
  <c r="BR493" i="5"/>
  <c r="BS119" i="5"/>
  <c r="BR119" i="5"/>
  <c r="BS284" i="5"/>
  <c r="BR284" i="5"/>
  <c r="BS316" i="5"/>
  <c r="BR316" i="5"/>
  <c r="BS465" i="5"/>
  <c r="BR465" i="5"/>
  <c r="BR500" i="5"/>
  <c r="BS500" i="5"/>
  <c r="BS221" i="5"/>
  <c r="BR221" i="5"/>
  <c r="BS262" i="5"/>
  <c r="BR262" i="5"/>
  <c r="BS281" i="5"/>
  <c r="BR281" i="5"/>
  <c r="BS306" i="5"/>
  <c r="BR306" i="5"/>
  <c r="BS345" i="5"/>
  <c r="BR345" i="5"/>
  <c r="BS423" i="5"/>
  <c r="BR423" i="5"/>
  <c r="BS494" i="5"/>
  <c r="BR494" i="5"/>
  <c r="BS24" i="5"/>
  <c r="BR24" i="5"/>
  <c r="BS97" i="5"/>
  <c r="BR97" i="5"/>
  <c r="BS183" i="5"/>
  <c r="BR183" i="5"/>
  <c r="BR484" i="5"/>
  <c r="BS484" i="5"/>
  <c r="BS132" i="5"/>
  <c r="BR132" i="5"/>
  <c r="BR138" i="5"/>
  <c r="BS138" i="5"/>
  <c r="BS358" i="5"/>
  <c r="BR358" i="5"/>
  <c r="BR25" i="5"/>
  <c r="BS25" i="5"/>
  <c r="BR62" i="5"/>
  <c r="BS62" i="5"/>
  <c r="BS260" i="5"/>
  <c r="BR260" i="5"/>
  <c r="BS352" i="5"/>
  <c r="BR352" i="5"/>
  <c r="BR110" i="5"/>
  <c r="BS110" i="5"/>
  <c r="BS268" i="5"/>
  <c r="BR268" i="5"/>
  <c r="BS320" i="5"/>
  <c r="BR320" i="5"/>
  <c r="BS424" i="5"/>
  <c r="BR424" i="5"/>
  <c r="BR459" i="5"/>
  <c r="BS459" i="5"/>
  <c r="BR130" i="5"/>
  <c r="BS130" i="5"/>
  <c r="BS415" i="5"/>
  <c r="BR415" i="5"/>
  <c r="BS489" i="5"/>
  <c r="BR489" i="5"/>
  <c r="BS125" i="5"/>
  <c r="BR125" i="5"/>
  <c r="BS319" i="5"/>
  <c r="BR319" i="5"/>
  <c r="BP12" i="5"/>
  <c r="BS12" i="5" s="1"/>
  <c r="BR12" i="5" s="1"/>
  <c r="BS30" i="5"/>
  <c r="BR30" i="5" s="1"/>
  <c r="BS120" i="5"/>
  <c r="BR120" i="5"/>
  <c r="BR158" i="5"/>
  <c r="BS158" i="5"/>
  <c r="BS171" i="5"/>
  <c r="BR171" i="5"/>
  <c r="BS244" i="5"/>
  <c r="BR244" i="5"/>
  <c r="BS311" i="5"/>
  <c r="BR311" i="5"/>
  <c r="BS384" i="5"/>
  <c r="BR384" i="5"/>
  <c r="BS400" i="5"/>
  <c r="BR400" i="5"/>
  <c r="BS469" i="5"/>
  <c r="BR469" i="5"/>
  <c r="BP13" i="5"/>
  <c r="BS13" i="5" s="1"/>
  <c r="BR13" i="5" s="1"/>
  <c r="BS17" i="5"/>
  <c r="BR17" i="5" s="1"/>
  <c r="BT17" i="5" s="1"/>
  <c r="BS47" i="5"/>
  <c r="BR47" i="5"/>
  <c r="BS73" i="5"/>
  <c r="BR73" i="5"/>
  <c r="BS140" i="5"/>
  <c r="BR140" i="5"/>
  <c r="BS143" i="5"/>
  <c r="BR143" i="5"/>
  <c r="BS153" i="5"/>
  <c r="BR153" i="5"/>
  <c r="BR182" i="5"/>
  <c r="BS182" i="5"/>
  <c r="BS200" i="5"/>
  <c r="BR200" i="5"/>
  <c r="BS208" i="5"/>
  <c r="BR208" i="5"/>
  <c r="BR216" i="5"/>
  <c r="BS216" i="5"/>
  <c r="BS261" i="5"/>
  <c r="BR261" i="5"/>
  <c r="BS305" i="5"/>
  <c r="BR305" i="5"/>
  <c r="BR340" i="5"/>
  <c r="BS340" i="5"/>
  <c r="BS346" i="5"/>
  <c r="BR346" i="5"/>
  <c r="BS350" i="5"/>
  <c r="BR350" i="5"/>
  <c r="BS425" i="5"/>
  <c r="BR425" i="5"/>
  <c r="BR444" i="5"/>
  <c r="BS444" i="5"/>
  <c r="BS470" i="5"/>
  <c r="BR470" i="5"/>
  <c r="BR476" i="5"/>
  <c r="BS476" i="5"/>
  <c r="BS35" i="5"/>
  <c r="BR35" i="5" s="1"/>
  <c r="BR86" i="5"/>
  <c r="BS86" i="5"/>
  <c r="BS147" i="5"/>
  <c r="BR147" i="5"/>
  <c r="BS243" i="5"/>
  <c r="BR243" i="5"/>
  <c r="BS328" i="5"/>
  <c r="BR328" i="5"/>
  <c r="BS341" i="5"/>
  <c r="BR341" i="5"/>
  <c r="BS363" i="5"/>
  <c r="BR363" i="5"/>
  <c r="BS383" i="5"/>
  <c r="BR383" i="5"/>
  <c r="BS399" i="5"/>
  <c r="BR399" i="5"/>
  <c r="BS413" i="5"/>
  <c r="BR413" i="5"/>
  <c r="BR432" i="5"/>
  <c r="BS432" i="5"/>
  <c r="BS458" i="5"/>
  <c r="BR458" i="5"/>
  <c r="BR58" i="5"/>
  <c r="BS58" i="5"/>
  <c r="BS203" i="5"/>
  <c r="BR203" i="5"/>
  <c r="BS52" i="5"/>
  <c r="BR52" i="5" s="1"/>
  <c r="BS113" i="5"/>
  <c r="BR113" i="5"/>
  <c r="BS201" i="5"/>
  <c r="BR201" i="5"/>
  <c r="BS249" i="5"/>
  <c r="BR249" i="5"/>
  <c r="BS278" i="5"/>
  <c r="BR278" i="5"/>
  <c r="BS313" i="5"/>
  <c r="BR313" i="5"/>
  <c r="BS402" i="5"/>
  <c r="BR402" i="5"/>
  <c r="BS39" i="5"/>
  <c r="BR39" i="5" s="1"/>
  <c r="BT39" i="5" s="1"/>
  <c r="BS151" i="5"/>
  <c r="BR151" i="5"/>
  <c r="BS300" i="5"/>
  <c r="BR300" i="5"/>
  <c r="BS481" i="5"/>
  <c r="BR481" i="5"/>
  <c r="BS19" i="5"/>
  <c r="BR19" i="5" s="1"/>
  <c r="BT19" i="5" s="1"/>
  <c r="BS145" i="5"/>
  <c r="BR145" i="5"/>
  <c r="BS213" i="5"/>
  <c r="BR213" i="5"/>
  <c r="BS223" i="5"/>
  <c r="BR223" i="5"/>
  <c r="BS257" i="5"/>
  <c r="BR257" i="5"/>
  <c r="BS326" i="5"/>
  <c r="BR326" i="5"/>
  <c r="BS446" i="5"/>
  <c r="BR446" i="5"/>
  <c r="BR503" i="5"/>
  <c r="BS503" i="5"/>
  <c r="BS53" i="5"/>
  <c r="BR53" i="5" s="1"/>
  <c r="BS333" i="5"/>
  <c r="BR333" i="5"/>
  <c r="BS375" i="5"/>
  <c r="BR375" i="5"/>
  <c r="BS76" i="5"/>
  <c r="BR76" i="5"/>
  <c r="BS242" i="5"/>
  <c r="BR242" i="5"/>
  <c r="BS369" i="5"/>
  <c r="BR369" i="5"/>
  <c r="BS77" i="5"/>
  <c r="BR77" i="5"/>
  <c r="BS59" i="5"/>
  <c r="BR59" i="5"/>
  <c r="BS85" i="5"/>
  <c r="BR85" i="5"/>
  <c r="BS88" i="5"/>
  <c r="BR88" i="5"/>
  <c r="BR94" i="5"/>
  <c r="BS94" i="5"/>
  <c r="BS139" i="5"/>
  <c r="BR139" i="5"/>
  <c r="BS149" i="5"/>
  <c r="BR149" i="5"/>
  <c r="BS236" i="5"/>
  <c r="BR236" i="5"/>
  <c r="BS304" i="5"/>
  <c r="BR304" i="5"/>
  <c r="BS317" i="5"/>
  <c r="BR317" i="5"/>
  <c r="BR339" i="5"/>
  <c r="BS339" i="5"/>
  <c r="BS359" i="5"/>
  <c r="BR359" i="5"/>
  <c r="BS434" i="5"/>
  <c r="BR434" i="5"/>
  <c r="BR443" i="5"/>
  <c r="BS443" i="5"/>
  <c r="BR475" i="5"/>
  <c r="BS475" i="5"/>
  <c r="BS28" i="5"/>
  <c r="BR28" i="5"/>
  <c r="BS44" i="5"/>
  <c r="BR44" i="5" s="1"/>
  <c r="BS60" i="5"/>
  <c r="BR60" i="5"/>
  <c r="BS105" i="5"/>
  <c r="BR105" i="5"/>
  <c r="BR114" i="5"/>
  <c r="BS114" i="5"/>
  <c r="BR186" i="5"/>
  <c r="BS186" i="5"/>
  <c r="BS202" i="5"/>
  <c r="BR202" i="5"/>
  <c r="BS277" i="5"/>
  <c r="BR277" i="5"/>
  <c r="BS353" i="5"/>
  <c r="BR353" i="5"/>
  <c r="BS388" i="5"/>
  <c r="BR388" i="5"/>
  <c r="BS404" i="5"/>
  <c r="BR404" i="5"/>
  <c r="BS473" i="5"/>
  <c r="BR473" i="5"/>
  <c r="BR21" i="5"/>
  <c r="BS21" i="5"/>
  <c r="BS61" i="5"/>
  <c r="BR61" i="5"/>
  <c r="BS64" i="5"/>
  <c r="BR64" i="5"/>
  <c r="BS83" i="5"/>
  <c r="BR83" i="5"/>
  <c r="BS99" i="5"/>
  <c r="BR99" i="5"/>
  <c r="BS109" i="5"/>
  <c r="BR109" i="5"/>
  <c r="BR118" i="5"/>
  <c r="BS118" i="5"/>
  <c r="BS160" i="5"/>
  <c r="BR160" i="5"/>
  <c r="BS251" i="5"/>
  <c r="BR251" i="5"/>
  <c r="BS287" i="5"/>
  <c r="BR287" i="5"/>
  <c r="BS293" i="5"/>
  <c r="BR293" i="5"/>
  <c r="BS303" i="5"/>
  <c r="BR303" i="5"/>
  <c r="BS376" i="5"/>
  <c r="BR376" i="5"/>
  <c r="BS389" i="5"/>
  <c r="BR389" i="5"/>
  <c r="BS461" i="5"/>
  <c r="BR461" i="5"/>
  <c r="BR467" i="5"/>
  <c r="BS467" i="5"/>
  <c r="BR122" i="5"/>
  <c r="BS122" i="5"/>
  <c r="BS179" i="5"/>
  <c r="BR179" i="5"/>
  <c r="BS380" i="5"/>
  <c r="BR380" i="5"/>
  <c r="BS408" i="5"/>
  <c r="BR408" i="5"/>
  <c r="BR468" i="5"/>
  <c r="BS468" i="5"/>
  <c r="BS497" i="5"/>
  <c r="BR497" i="5"/>
  <c r="BS103" i="5"/>
  <c r="BR103" i="5"/>
  <c r="BS167" i="5"/>
  <c r="BR167" i="5"/>
  <c r="BS177" i="5"/>
  <c r="BR177" i="5"/>
  <c r="BS229" i="5"/>
  <c r="BR229" i="5"/>
  <c r="BS374" i="5"/>
  <c r="BR374" i="5"/>
  <c r="BR455" i="5"/>
  <c r="BS455" i="5"/>
  <c r="BR487" i="5"/>
  <c r="BS487" i="5"/>
  <c r="BS161" i="5"/>
  <c r="BR161" i="5"/>
  <c r="BS199" i="5"/>
  <c r="BR199" i="5"/>
  <c r="BS417" i="5"/>
  <c r="BR417" i="5"/>
  <c r="BS189" i="5"/>
  <c r="BR189" i="5"/>
  <c r="BS219" i="5"/>
  <c r="BR219" i="5"/>
  <c r="BT7" i="5" l="1"/>
  <c r="R3" i="12"/>
  <c r="S3" i="12"/>
  <c r="Q3" i="12"/>
  <c r="T3" i="12"/>
  <c r="BS11" i="5"/>
  <c r="BR11" i="5" s="1"/>
  <c r="F40" i="19" s="1"/>
  <c r="BT18" i="5"/>
  <c r="BT40" i="5"/>
  <c r="BT13" i="5"/>
  <c r="F39" i="19"/>
  <c r="F38" i="19"/>
  <c r="BT11" i="5"/>
  <c r="F41" i="19" l="1"/>
  <c r="D24" i="19"/>
  <c r="E24" i="19" s="1"/>
  <c r="F24" i="19" s="1"/>
  <c r="CI6" i="5"/>
  <c r="D21" i="19" s="1"/>
  <c r="E21" i="19" s="1"/>
  <c r="CH6" i="5"/>
  <c r="D20" i="19" s="1"/>
  <c r="E20" i="19" s="1"/>
  <c r="F42" i="19"/>
  <c r="BV6" i="5"/>
  <c r="D8" i="19" s="1"/>
  <c r="E8" i="19" s="1"/>
  <c r="F8" i="19" s="1"/>
  <c r="AY6" i="5"/>
  <c r="CF6" i="5"/>
  <c r="D18" i="19" s="1"/>
  <c r="E18" i="19" s="1"/>
  <c r="CB6" i="5"/>
  <c r="D14" i="19" s="1"/>
  <c r="E14" i="19" s="1"/>
  <c r="BX6" i="5"/>
  <c r="D10" i="19" s="1"/>
  <c r="E10" i="19" s="1"/>
  <c r="F10" i="19" s="1"/>
  <c r="CE6" i="5"/>
  <c r="D17" i="19" s="1"/>
  <c r="E17" i="19" s="1"/>
  <c r="CA6" i="5"/>
  <c r="D13" i="19" s="1"/>
  <c r="E13" i="19" s="1"/>
  <c r="CD6" i="5"/>
  <c r="D16" i="19" s="1"/>
  <c r="E16" i="19" s="1"/>
  <c r="BZ6" i="5"/>
  <c r="D12" i="19" s="1"/>
  <c r="E12" i="19" s="1"/>
  <c r="BU6" i="5"/>
  <c r="D7" i="19" s="1"/>
  <c r="E7" i="19" s="1"/>
  <c r="F7" i="19" s="1"/>
  <c r="CG6" i="5"/>
  <c r="D19" i="19" s="1"/>
  <c r="E19" i="19" s="1"/>
  <c r="CC6" i="5"/>
  <c r="D15" i="19" s="1"/>
  <c r="E15" i="19" s="1"/>
  <c r="BY6" i="5"/>
  <c r="D11" i="19" s="1"/>
  <c r="E11" i="19" s="1"/>
  <c r="BW6" i="5"/>
  <c r="D9" i="19" s="1"/>
  <c r="E9" i="19" s="1"/>
  <c r="F9" i="19" s="1"/>
  <c r="D43" i="19"/>
  <c r="F43" i="19" s="1"/>
  <c r="D34" i="19"/>
  <c r="D36" i="19"/>
  <c r="D40" i="19"/>
  <c r="D42" i="19"/>
  <c r="D37" i="19"/>
  <c r="F37" i="19" s="1"/>
  <c r="D39" i="19"/>
  <c r="D41" i="19"/>
  <c r="F17" i="19" l="1"/>
  <c r="F19" i="19"/>
  <c r="F13" i="19"/>
  <c r="F11" i="19"/>
  <c r="F15" i="19"/>
  <c r="C19" i="9"/>
  <c r="D35" i="19"/>
  <c r="C8" i="9"/>
  <c r="C12" i="9"/>
  <c r="C10" i="9"/>
  <c r="C16" i="9"/>
  <c r="C14" i="9"/>
  <c r="C9" i="9"/>
  <c r="D38" i="19"/>
  <c r="C18" i="9"/>
  <c r="C13" i="9"/>
  <c r="C7" i="9"/>
  <c r="D7" i="9" s="1"/>
  <c r="C17" i="9"/>
  <c r="C11" i="9"/>
  <c r="C15" i="9"/>
  <c r="D36" i="9"/>
  <c r="D30" i="9"/>
  <c r="D35" i="9"/>
  <c r="D28" i="9"/>
  <c r="D33" i="9"/>
  <c r="D34" i="9"/>
  <c r="D31" i="9"/>
  <c r="D32" i="9"/>
  <c r="D27" i="9"/>
  <c r="D29" i="9"/>
  <c r="B12" i="3"/>
  <c r="B12" i="4"/>
  <c r="D22" i="19" l="1"/>
  <c r="E22" i="19" s="1"/>
  <c r="D23" i="19"/>
  <c r="E23" i="19" s="1"/>
  <c r="B5" i="18" a="1"/>
  <c r="B5" i="18" s="1"/>
  <c r="F5" i="18" s="1"/>
  <c r="E33" i="9"/>
  <c r="E29" i="9"/>
  <c r="E32" i="9"/>
  <c r="E28" i="9"/>
  <c r="E36" i="9"/>
  <c r="E35" i="9"/>
  <c r="E31" i="9"/>
  <c r="E34" i="9"/>
  <c r="E30" i="9"/>
  <c r="E27" i="9"/>
  <c r="E5" i="18" l="1"/>
  <c r="D5" i="18"/>
  <c r="C5" i="18"/>
  <c r="F22" i="19"/>
  <c r="B28" i="18" a="1"/>
  <c r="B28" i="18" s="1"/>
  <c r="F28" i="18" s="1"/>
  <c r="B36" i="18" a="1"/>
  <c r="B36" i="18" s="1"/>
  <c r="F36" i="18" s="1"/>
  <c r="B44" i="18" a="1"/>
  <c r="B44" i="18" s="1"/>
  <c r="F44" i="18" s="1"/>
  <c r="B52" i="18" a="1"/>
  <c r="B52" i="18" s="1"/>
  <c r="F52" i="18" s="1"/>
  <c r="B60" i="18" a="1"/>
  <c r="B60" i="18" s="1"/>
  <c r="F60" i="18" s="1"/>
  <c r="B68" i="18" a="1"/>
  <c r="B68" i="18" s="1"/>
  <c r="F68" i="18" s="1"/>
  <c r="B76" i="18" a="1"/>
  <c r="B76" i="18" s="1"/>
  <c r="F76" i="18" s="1"/>
  <c r="B84" i="18" a="1"/>
  <c r="B84" i="18" s="1"/>
  <c r="F84" i="18" s="1"/>
  <c r="B92" i="18" a="1"/>
  <c r="B92" i="18" s="1"/>
  <c r="F92" i="18" s="1"/>
  <c r="B100" i="18" a="1"/>
  <c r="B100" i="18" s="1"/>
  <c r="F100" i="18" s="1"/>
  <c r="B33" i="18" a="1"/>
  <c r="B33" i="18" s="1"/>
  <c r="F33" i="18" s="1"/>
  <c r="B41" i="18" a="1"/>
  <c r="B41" i="18" s="1"/>
  <c r="F41" i="18" s="1"/>
  <c r="B49" i="18" a="1"/>
  <c r="B49" i="18" s="1"/>
  <c r="F49" i="18" s="1"/>
  <c r="B57" i="18" a="1"/>
  <c r="B57" i="18" s="1"/>
  <c r="F57" i="18" s="1"/>
  <c r="B65" i="18" a="1"/>
  <c r="B65" i="18" s="1"/>
  <c r="F65" i="18" s="1"/>
  <c r="B73" i="18" a="1"/>
  <c r="B73" i="18" s="1"/>
  <c r="F73" i="18" s="1"/>
  <c r="B81" i="18" a="1"/>
  <c r="B81" i="18" s="1"/>
  <c r="F81" i="18" s="1"/>
  <c r="B89" i="18" a="1"/>
  <c r="B89" i="18" s="1"/>
  <c r="F89" i="18" s="1"/>
  <c r="B97" i="18" a="1"/>
  <c r="B97" i="18" s="1"/>
  <c r="F97" i="18" s="1"/>
  <c r="B105" i="18" a="1"/>
  <c r="B105" i="18" s="1"/>
  <c r="F105" i="18" s="1"/>
  <c r="B30" i="18" a="1"/>
  <c r="B30" i="18" s="1"/>
  <c r="F30" i="18" s="1"/>
  <c r="B38" i="18" a="1"/>
  <c r="B38" i="18" s="1"/>
  <c r="F38" i="18" s="1"/>
  <c r="B46" i="18" a="1"/>
  <c r="B46" i="18" s="1"/>
  <c r="F46" i="18" s="1"/>
  <c r="B54" i="18" a="1"/>
  <c r="B54" i="18" s="1"/>
  <c r="F54" i="18" s="1"/>
  <c r="B62" i="18" a="1"/>
  <c r="B62" i="18" s="1"/>
  <c r="F62" i="18" s="1"/>
  <c r="B70" i="18" a="1"/>
  <c r="B70" i="18" s="1"/>
  <c r="F70" i="18" s="1"/>
  <c r="B78" i="18" a="1"/>
  <c r="B78" i="18" s="1"/>
  <c r="F78" i="18" s="1"/>
  <c r="B86" i="18" a="1"/>
  <c r="B86" i="18" s="1"/>
  <c r="F86" i="18" s="1"/>
  <c r="B94" i="18" a="1"/>
  <c r="B94" i="18" s="1"/>
  <c r="F94" i="18" s="1"/>
  <c r="B102" i="18" a="1"/>
  <c r="B102" i="18" s="1"/>
  <c r="F102" i="18" s="1"/>
  <c r="B35" i="18" a="1"/>
  <c r="B35" i="18" s="1"/>
  <c r="F35" i="18" s="1"/>
  <c r="B43" i="18" a="1"/>
  <c r="B43" i="18" s="1"/>
  <c r="F43" i="18" s="1"/>
  <c r="B51" i="18" a="1"/>
  <c r="B51" i="18" s="1"/>
  <c r="F51" i="18" s="1"/>
  <c r="B59" i="18" a="1"/>
  <c r="B59" i="18" s="1"/>
  <c r="F59" i="18" s="1"/>
  <c r="B67" i="18" a="1"/>
  <c r="B67" i="18" s="1"/>
  <c r="F67" i="18" s="1"/>
  <c r="B75" i="18" a="1"/>
  <c r="B75" i="18" s="1"/>
  <c r="F75" i="18" s="1"/>
  <c r="B83" i="18" a="1"/>
  <c r="B83" i="18" s="1"/>
  <c r="F83" i="18" s="1"/>
  <c r="B91" i="18" a="1"/>
  <c r="B91" i="18" s="1"/>
  <c r="F91" i="18" s="1"/>
  <c r="B99" i="18" a="1"/>
  <c r="B99" i="18" s="1"/>
  <c r="F99" i="18" s="1"/>
  <c r="B32" i="18" a="1"/>
  <c r="B32" i="18" s="1"/>
  <c r="F32" i="18" s="1"/>
  <c r="B40" i="18" a="1"/>
  <c r="B40" i="18" s="1"/>
  <c r="F40" i="18" s="1"/>
  <c r="B48" i="18" a="1"/>
  <c r="B48" i="18" s="1"/>
  <c r="F48" i="18" s="1"/>
  <c r="B56" i="18" a="1"/>
  <c r="B56" i="18" s="1"/>
  <c r="F56" i="18" s="1"/>
  <c r="B64" i="18" a="1"/>
  <c r="B64" i="18" s="1"/>
  <c r="F64" i="18" s="1"/>
  <c r="B72" i="18" a="1"/>
  <c r="B72" i="18" s="1"/>
  <c r="F72" i="18" s="1"/>
  <c r="B80" i="18" a="1"/>
  <c r="B80" i="18" s="1"/>
  <c r="F80" i="18" s="1"/>
  <c r="B88" i="18" a="1"/>
  <c r="B88" i="18" s="1"/>
  <c r="F88" i="18" s="1"/>
  <c r="B96" i="18" a="1"/>
  <c r="B96" i="18" s="1"/>
  <c r="F96" i="18" s="1"/>
  <c r="B104" i="18" a="1"/>
  <c r="B104" i="18" s="1"/>
  <c r="F104" i="18" s="1"/>
  <c r="B29" i="18" a="1"/>
  <c r="B29" i="18" s="1"/>
  <c r="F29" i="18" s="1"/>
  <c r="B37" i="18" a="1"/>
  <c r="B37" i="18" s="1"/>
  <c r="F37" i="18" s="1"/>
  <c r="B45" i="18" a="1"/>
  <c r="B45" i="18" s="1"/>
  <c r="F45" i="18" s="1"/>
  <c r="B53" i="18" a="1"/>
  <c r="B53" i="18" s="1"/>
  <c r="F53" i="18" s="1"/>
  <c r="B61" i="18" a="1"/>
  <c r="B61" i="18" s="1"/>
  <c r="F61" i="18" s="1"/>
  <c r="B69" i="18" a="1"/>
  <c r="B69" i="18" s="1"/>
  <c r="F69" i="18" s="1"/>
  <c r="B77" i="18" a="1"/>
  <c r="B77" i="18" s="1"/>
  <c r="F77" i="18" s="1"/>
  <c r="B85" i="18" a="1"/>
  <c r="B85" i="18" s="1"/>
  <c r="F85" i="18" s="1"/>
  <c r="B93" i="18" a="1"/>
  <c r="B93" i="18" s="1"/>
  <c r="F93" i="18" s="1"/>
  <c r="B101" i="18" a="1"/>
  <c r="B101" i="18" s="1"/>
  <c r="F101" i="18" s="1"/>
  <c r="B34" i="18" a="1"/>
  <c r="B34" i="18" s="1"/>
  <c r="F34" i="18" s="1"/>
  <c r="B42" i="18" a="1"/>
  <c r="B42" i="18" s="1"/>
  <c r="F42" i="18" s="1"/>
  <c r="B50" i="18" a="1"/>
  <c r="B50" i="18" s="1"/>
  <c r="F50" i="18" s="1"/>
  <c r="B58" i="18" a="1"/>
  <c r="B58" i="18" s="1"/>
  <c r="F58" i="18" s="1"/>
  <c r="B66" i="18" a="1"/>
  <c r="B66" i="18" s="1"/>
  <c r="F66" i="18" s="1"/>
  <c r="B74" i="18" a="1"/>
  <c r="B74" i="18" s="1"/>
  <c r="F74" i="18" s="1"/>
  <c r="B82" i="18" a="1"/>
  <c r="B82" i="18" s="1"/>
  <c r="F82" i="18" s="1"/>
  <c r="B90" i="18" a="1"/>
  <c r="B90" i="18" s="1"/>
  <c r="F90" i="18" s="1"/>
  <c r="B98" i="18" a="1"/>
  <c r="B98" i="18" s="1"/>
  <c r="F98" i="18" s="1"/>
  <c r="B31" i="18" a="1"/>
  <c r="B31" i="18" s="1"/>
  <c r="F31" i="18" s="1"/>
  <c r="B39" i="18" a="1"/>
  <c r="B39" i="18" s="1"/>
  <c r="F39" i="18" s="1"/>
  <c r="B47" i="18" a="1"/>
  <c r="B47" i="18" s="1"/>
  <c r="F47" i="18" s="1"/>
  <c r="B55" i="18" a="1"/>
  <c r="B55" i="18" s="1"/>
  <c r="F55" i="18" s="1"/>
  <c r="B63" i="18" a="1"/>
  <c r="B63" i="18" s="1"/>
  <c r="F63" i="18" s="1"/>
  <c r="B71" i="18" a="1"/>
  <c r="B71" i="18" s="1"/>
  <c r="F71" i="18" s="1"/>
  <c r="B79" i="18" a="1"/>
  <c r="B79" i="18" s="1"/>
  <c r="F79" i="18" s="1"/>
  <c r="B87" i="18" a="1"/>
  <c r="B87" i="18" s="1"/>
  <c r="F87" i="18" s="1"/>
  <c r="B95" i="18" a="1"/>
  <c r="B95" i="18" s="1"/>
  <c r="F95" i="18" s="1"/>
  <c r="B103" i="18" a="1"/>
  <c r="B103" i="18" s="1"/>
  <c r="F103" i="18" s="1"/>
  <c r="B20" i="18" a="1"/>
  <c r="B20" i="18" s="1"/>
  <c r="F20" i="18" s="1"/>
  <c r="B21" i="18" a="1"/>
  <c r="B21" i="18" s="1"/>
  <c r="F21" i="18" s="1"/>
  <c r="B22" i="18" a="1"/>
  <c r="B22" i="18" s="1"/>
  <c r="F22" i="18" s="1"/>
  <c r="B23" i="18" a="1"/>
  <c r="B23" i="18" s="1"/>
  <c r="F23" i="18" s="1"/>
  <c r="B24" i="18" a="1"/>
  <c r="B24" i="18" s="1"/>
  <c r="F24" i="18" s="1"/>
  <c r="B25" i="18" a="1"/>
  <c r="B25" i="18" s="1"/>
  <c r="F25" i="18" s="1"/>
  <c r="B26" i="18" a="1"/>
  <c r="B26" i="18" s="1"/>
  <c r="F26" i="18" s="1"/>
  <c r="B27" i="18" a="1"/>
  <c r="B27" i="18" s="1"/>
  <c r="F27" i="18" s="1"/>
  <c r="C21" i="9"/>
  <c r="D21" i="9" s="1"/>
  <c r="B6" i="18" a="1"/>
  <c r="B6" i="18" s="1"/>
  <c r="F6" i="18" s="1"/>
  <c r="B8" i="18" a="1"/>
  <c r="B8" i="18" s="1"/>
  <c r="F8" i="18" s="1"/>
  <c r="B10" i="18" a="1"/>
  <c r="B10" i="18" s="1"/>
  <c r="F10" i="18" s="1"/>
  <c r="B19" i="18" a="1"/>
  <c r="B19" i="18" s="1"/>
  <c r="F19" i="18" s="1"/>
  <c r="B13" i="18" a="1"/>
  <c r="B13" i="18" s="1"/>
  <c r="F13" i="18" s="1"/>
  <c r="B15" i="18" a="1"/>
  <c r="B15" i="18" s="1"/>
  <c r="F15" i="18" s="1"/>
  <c r="B17" i="18" a="1"/>
  <c r="B17" i="18" s="1"/>
  <c r="F17" i="18" s="1"/>
  <c r="B12" i="18" a="1"/>
  <c r="B12" i="18" s="1"/>
  <c r="F12" i="18" s="1"/>
  <c r="B11" i="18" a="1"/>
  <c r="B11" i="18" s="1"/>
  <c r="F11" i="18" s="1"/>
  <c r="B7" i="18" a="1"/>
  <c r="B7" i="18" s="1"/>
  <c r="F7" i="18" s="1"/>
  <c r="B9" i="18" a="1"/>
  <c r="B9" i="18" s="1"/>
  <c r="F9" i="18" s="1"/>
  <c r="B18" i="18" a="1"/>
  <c r="B18" i="18" s="1"/>
  <c r="F18" i="18" s="1"/>
  <c r="B16" i="18" a="1"/>
  <c r="B16" i="18" s="1"/>
  <c r="F16" i="18" s="1"/>
  <c r="B14" i="18" a="1"/>
  <c r="B14" i="18" s="1"/>
  <c r="F14" i="18" s="1"/>
  <c r="C5" i="11"/>
  <c r="D16" i="9"/>
  <c r="D10" i="9"/>
  <c r="D12" i="9"/>
  <c r="D14" i="9"/>
  <c r="E7" i="9"/>
  <c r="D8" i="9"/>
  <c r="E8" i="9" s="1"/>
  <c r="D9" i="9"/>
  <c r="E9" i="9" s="1"/>
  <c r="D15" i="9"/>
  <c r="D13" i="9"/>
  <c r="D11" i="9"/>
  <c r="D18" i="9"/>
  <c r="D19" i="9"/>
  <c r="D17" i="9"/>
  <c r="E11" i="18" l="1"/>
  <c r="E105" i="18"/>
  <c r="E20" i="18"/>
  <c r="E90" i="18"/>
  <c r="E69" i="18"/>
  <c r="E56" i="18"/>
  <c r="E35" i="18"/>
  <c r="E97" i="18"/>
  <c r="E76" i="18"/>
  <c r="E64" i="18"/>
  <c r="E82" i="18"/>
  <c r="E61" i="18"/>
  <c r="E48" i="18"/>
  <c r="E102" i="18"/>
  <c r="E89" i="18"/>
  <c r="E68" i="18"/>
  <c r="E98" i="18"/>
  <c r="E19" i="18"/>
  <c r="E95" i="18"/>
  <c r="E74" i="18"/>
  <c r="E53" i="18"/>
  <c r="E40" i="18"/>
  <c r="E94" i="18"/>
  <c r="E81" i="18"/>
  <c r="E60" i="18"/>
  <c r="E43" i="18"/>
  <c r="E14" i="18"/>
  <c r="E87" i="18"/>
  <c r="E66" i="18"/>
  <c r="E45" i="18"/>
  <c r="E32" i="18"/>
  <c r="E86" i="18"/>
  <c r="E73" i="18"/>
  <c r="E52" i="18"/>
  <c r="E77" i="18"/>
  <c r="E103" i="18"/>
  <c r="E16" i="18"/>
  <c r="E18" i="18"/>
  <c r="E79" i="18"/>
  <c r="E58" i="18"/>
  <c r="E37" i="18"/>
  <c r="E99" i="18"/>
  <c r="E78" i="18"/>
  <c r="E65" i="18"/>
  <c r="E44" i="18"/>
  <c r="E21" i="18"/>
  <c r="E27" i="18"/>
  <c r="E71" i="18"/>
  <c r="E50" i="18"/>
  <c r="E29" i="18"/>
  <c r="E91" i="18"/>
  <c r="E70" i="18"/>
  <c r="E57" i="18"/>
  <c r="E36" i="18"/>
  <c r="E26" i="18"/>
  <c r="E63" i="18"/>
  <c r="E42" i="18"/>
  <c r="E104" i="18"/>
  <c r="E83" i="18"/>
  <c r="E62" i="18"/>
  <c r="E49" i="18"/>
  <c r="E28" i="18"/>
  <c r="E84" i="18"/>
  <c r="E25" i="18"/>
  <c r="E55" i="18"/>
  <c r="E34" i="18"/>
  <c r="E96" i="18"/>
  <c r="E75" i="18"/>
  <c r="E54" i="18"/>
  <c r="E41" i="18"/>
  <c r="E12" i="18"/>
  <c r="E24" i="18"/>
  <c r="E47" i="18"/>
  <c r="E101" i="18"/>
  <c r="E88" i="18"/>
  <c r="E67" i="18"/>
  <c r="E46" i="18"/>
  <c r="E33" i="18"/>
  <c r="E17" i="18"/>
  <c r="E23" i="18"/>
  <c r="E39" i="18"/>
  <c r="E93" i="18"/>
  <c r="E80" i="18"/>
  <c r="E59" i="18"/>
  <c r="E38" i="18"/>
  <c r="E100" i="18"/>
  <c r="E13" i="18"/>
  <c r="E15" i="18"/>
  <c r="E22" i="18"/>
  <c r="E31" i="18"/>
  <c r="E85" i="18"/>
  <c r="E72" i="18"/>
  <c r="E51" i="18"/>
  <c r="E30" i="18"/>
  <c r="E92" i="18"/>
  <c r="E9" i="18"/>
  <c r="E10" i="18"/>
  <c r="E8" i="18"/>
  <c r="C8" i="18"/>
  <c r="D8" i="18"/>
  <c r="E7" i="18"/>
  <c r="C7" i="18"/>
  <c r="D7" i="18"/>
  <c r="E6" i="18"/>
  <c r="D6" i="18"/>
  <c r="C6" i="18"/>
  <c r="C9" i="18"/>
  <c r="D9" i="18"/>
  <c r="C10" i="18"/>
  <c r="D10" i="18"/>
  <c r="C80" i="18"/>
  <c r="D80" i="18"/>
  <c r="C22" i="18"/>
  <c r="D22" i="18"/>
  <c r="C31" i="18"/>
  <c r="D31" i="18"/>
  <c r="C85" i="18"/>
  <c r="D85" i="18"/>
  <c r="C72" i="18"/>
  <c r="D72" i="18"/>
  <c r="C51" i="18"/>
  <c r="D51" i="18"/>
  <c r="C30" i="18"/>
  <c r="D30" i="18"/>
  <c r="C92" i="18"/>
  <c r="D92" i="18"/>
  <c r="C93" i="18"/>
  <c r="D93" i="18"/>
  <c r="C13" i="18"/>
  <c r="D13" i="18"/>
  <c r="C21" i="18"/>
  <c r="D21" i="18"/>
  <c r="C98" i="18"/>
  <c r="D98" i="18"/>
  <c r="C77" i="18"/>
  <c r="D77" i="18"/>
  <c r="C64" i="18"/>
  <c r="D64" i="18"/>
  <c r="C43" i="18"/>
  <c r="D43" i="18"/>
  <c r="C105" i="18"/>
  <c r="D105" i="18"/>
  <c r="C84" i="18"/>
  <c r="D84" i="18"/>
  <c r="C59" i="18"/>
  <c r="D59" i="18"/>
  <c r="C19" i="18"/>
  <c r="D19" i="18"/>
  <c r="C90" i="18"/>
  <c r="D90" i="18"/>
  <c r="C69" i="18"/>
  <c r="D69" i="18"/>
  <c r="C56" i="18"/>
  <c r="D56" i="18"/>
  <c r="C35" i="18"/>
  <c r="D35" i="18"/>
  <c r="C97" i="18"/>
  <c r="D97" i="18"/>
  <c r="C76" i="18"/>
  <c r="D76" i="18"/>
  <c r="C23" i="18"/>
  <c r="D23" i="18"/>
  <c r="C100" i="18"/>
  <c r="D100" i="18"/>
  <c r="C20" i="18"/>
  <c r="D20" i="18"/>
  <c r="C82" i="18"/>
  <c r="D82" i="18"/>
  <c r="C61" i="18"/>
  <c r="D61" i="18"/>
  <c r="C48" i="18"/>
  <c r="D48" i="18"/>
  <c r="C102" i="18"/>
  <c r="D102" i="18"/>
  <c r="C89" i="18"/>
  <c r="D89" i="18"/>
  <c r="C68" i="18"/>
  <c r="D68" i="18"/>
  <c r="C39" i="18"/>
  <c r="D39" i="18"/>
  <c r="C38" i="18"/>
  <c r="D38" i="18"/>
  <c r="C15" i="18"/>
  <c r="D15" i="18"/>
  <c r="C103" i="18"/>
  <c r="D103" i="18"/>
  <c r="C14" i="18"/>
  <c r="D14" i="18"/>
  <c r="C95" i="18"/>
  <c r="D95" i="18"/>
  <c r="C74" i="18"/>
  <c r="D74" i="18"/>
  <c r="C53" i="18"/>
  <c r="D53" i="18"/>
  <c r="C40" i="18"/>
  <c r="D40" i="18"/>
  <c r="C94" i="18"/>
  <c r="D94" i="18"/>
  <c r="C81" i="18"/>
  <c r="D81" i="18"/>
  <c r="C60" i="18"/>
  <c r="D60" i="18"/>
  <c r="C16" i="18"/>
  <c r="D16" i="18"/>
  <c r="C87" i="18"/>
  <c r="D87" i="18"/>
  <c r="C66" i="18"/>
  <c r="D66" i="18"/>
  <c r="C45" i="18"/>
  <c r="D45" i="18"/>
  <c r="C32" i="18"/>
  <c r="D32" i="18"/>
  <c r="C86" i="18"/>
  <c r="D86" i="18"/>
  <c r="C73" i="18"/>
  <c r="D73" i="18"/>
  <c r="C52" i="18"/>
  <c r="D52" i="18"/>
  <c r="C18" i="18"/>
  <c r="D18" i="18"/>
  <c r="C79" i="18"/>
  <c r="D79" i="18"/>
  <c r="C58" i="18"/>
  <c r="D58" i="18"/>
  <c r="C37" i="18"/>
  <c r="D37" i="18"/>
  <c r="C99" i="18"/>
  <c r="D99" i="18"/>
  <c r="C78" i="18"/>
  <c r="D78" i="18"/>
  <c r="C65" i="18"/>
  <c r="D65" i="18"/>
  <c r="C44" i="18"/>
  <c r="D44" i="18"/>
  <c r="C27" i="18"/>
  <c r="D27" i="18"/>
  <c r="C71" i="18"/>
  <c r="D71" i="18"/>
  <c r="C50" i="18"/>
  <c r="D50" i="18"/>
  <c r="C29" i="18"/>
  <c r="D29" i="18"/>
  <c r="C91" i="18"/>
  <c r="D91" i="18"/>
  <c r="C70" i="18"/>
  <c r="D70" i="18"/>
  <c r="C57" i="18"/>
  <c r="D57" i="18"/>
  <c r="C36" i="18"/>
  <c r="D36" i="18"/>
  <c r="C26" i="18"/>
  <c r="D26" i="18"/>
  <c r="C63" i="18"/>
  <c r="D63" i="18"/>
  <c r="C42" i="18"/>
  <c r="D42" i="18"/>
  <c r="C104" i="18"/>
  <c r="D104" i="18"/>
  <c r="C83" i="18"/>
  <c r="D83" i="18"/>
  <c r="C62" i="18"/>
  <c r="D62" i="18"/>
  <c r="C49" i="18"/>
  <c r="D49" i="18"/>
  <c r="C28" i="18"/>
  <c r="D28" i="18"/>
  <c r="C17" i="18"/>
  <c r="D17" i="18"/>
  <c r="D11" i="18"/>
  <c r="C11" i="18"/>
  <c r="C25" i="18"/>
  <c r="D25" i="18"/>
  <c r="C55" i="18"/>
  <c r="D55" i="18"/>
  <c r="C34" i="18"/>
  <c r="D34" i="18"/>
  <c r="C96" i="18"/>
  <c r="D96" i="18"/>
  <c r="C75" i="18"/>
  <c r="D75" i="18"/>
  <c r="C54" i="18"/>
  <c r="D54" i="18"/>
  <c r="C41" i="18"/>
  <c r="D41" i="18"/>
  <c r="D12" i="18"/>
  <c r="C12" i="18"/>
  <c r="C24" i="18"/>
  <c r="D24" i="18"/>
  <c r="C47" i="18"/>
  <c r="D47" i="18"/>
  <c r="C101" i="18"/>
  <c r="D101" i="18"/>
  <c r="C88" i="18"/>
  <c r="D88" i="18"/>
  <c r="C67" i="18"/>
  <c r="D67" i="18"/>
  <c r="C46" i="18"/>
  <c r="D46" i="18"/>
  <c r="C33" i="18"/>
  <c r="D33" i="18"/>
  <c r="D24" i="9"/>
  <c r="C24" i="9" s="1"/>
  <c r="C8" i="11"/>
  <c r="C7" i="11"/>
  <c r="C6" i="11"/>
  <c r="C20" i="9"/>
  <c r="D20" i="9" s="1"/>
  <c r="E20" i="9" s="1"/>
  <c r="E10" i="9"/>
  <c r="E16" i="9"/>
  <c r="E18" i="9"/>
  <c r="E14" i="9"/>
  <c r="E12"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<sst xmlns="http://schemas.openxmlformats.org/spreadsheetml/2006/main" count="1324" uniqueCount="678">
  <si>
    <t>0. MODE D'EMPLOI</t>
  </si>
  <si>
    <t xml:space="preserve">1. Lieux et Conditionnements </t>
  </si>
  <si>
    <r>
      <t xml:space="preserve">Connaître où (lieux) et comment (conditionnements) vos produits dangereux sont stockés nous permet de mieux préparer les visites potentielles de votre exploitation par l'administration, tout en établissant de manière préliminaire si une étude de sol devra être rélalisée ou non. 
Pour plus de facilité pour le demandeur, ces informations ne doivent pas être associées directement aux produits dangereux. 
</t>
    </r>
    <r>
      <rPr>
        <b/>
        <sz val="11"/>
        <color theme="1"/>
        <rFont val="Calibri"/>
        <family val="2"/>
        <scheme val="minor"/>
      </rPr>
      <t>--&gt; Cet onglet doit être rempli par vos soins.</t>
    </r>
    <r>
      <rPr>
        <sz val="11"/>
        <color theme="1"/>
        <rFont val="Calibri"/>
        <family val="2"/>
        <scheme val="minor"/>
      </rPr>
      <t xml:space="preserve"> 
</t>
    </r>
  </si>
  <si>
    <t>2. Inventaire</t>
  </si>
  <si>
    <t>3. Produits Particulièrement Préoccupants</t>
  </si>
  <si>
    <t>4. Erreurs</t>
  </si>
  <si>
    <r>
      <t xml:space="preserve">Pointe vers les erreurs les plus classiques dans le remplissage de l'inventaire. 
Permet d'éviter des aller-retours entre vous et l'administration. 
Référez-vous aux numéros de produits indiqués dans cet onglet et vérifiez les informations que vous avez encodées. 
</t>
    </r>
    <r>
      <rPr>
        <sz val="11"/>
        <color rgb="FFFF0000"/>
        <rFont val="Calibri"/>
        <family val="2"/>
        <scheme val="minor"/>
      </rPr>
      <t xml:space="preserve">--&gt; Vous devez consulter cet onglet mais </t>
    </r>
    <r>
      <rPr>
        <b/>
        <sz val="11"/>
        <color rgb="FFFF0000"/>
        <rFont val="Calibri"/>
        <family val="2"/>
        <scheme val="minor"/>
      </rPr>
      <t>ne devez pas</t>
    </r>
    <r>
      <rPr>
        <sz val="11"/>
        <color rgb="FFFF0000"/>
        <rFont val="Calibri"/>
        <family val="2"/>
        <scheme val="minor"/>
      </rPr>
      <t xml:space="preserve"> y encoder d'informations. </t>
    </r>
    <r>
      <rPr>
        <sz val="11"/>
        <color theme="1"/>
        <rFont val="Calibri"/>
        <family val="2"/>
        <scheme val="minor"/>
      </rPr>
      <t xml:space="preserve">
</t>
    </r>
  </si>
  <si>
    <t>5. Résultats</t>
  </si>
  <si>
    <r>
      <t>Le but premier de cet inventaire est de détecter la présence de certains types de dépôt de produits dangereux qui, selon les quantités stockées, peuvent être assimilés à des</t>
    </r>
    <r>
      <rPr>
        <b/>
        <sz val="11"/>
        <color theme="1"/>
        <rFont val="Calibri"/>
        <family val="2"/>
        <scheme val="minor"/>
      </rPr>
      <t xml:space="preserve"> installations classées. </t>
    </r>
    <r>
      <rPr>
        <sz val="11"/>
        <color theme="1"/>
        <rFont val="Calibri"/>
        <family val="2"/>
        <scheme val="minor"/>
      </rPr>
      <t xml:space="preserve">Dans ce cas, il sera nécessaire d'ajouter à votre demande de permis les rubriques indiquées dans cet onglet. La </t>
    </r>
    <r>
      <rPr>
        <b/>
        <sz val="11"/>
        <color theme="1"/>
        <rFont val="Calibri"/>
        <family val="2"/>
        <scheme val="minor"/>
      </rPr>
      <t>classe</t>
    </r>
    <r>
      <rPr>
        <sz val="11"/>
        <color theme="1"/>
        <rFont val="Calibri"/>
        <family val="2"/>
        <scheme val="minor"/>
      </rPr>
      <t xml:space="preserve"> (1B-2-3) de permis demandé peut elle aussi évoluer en fonction de la </t>
    </r>
    <r>
      <rPr>
        <b/>
        <sz val="11"/>
        <color theme="1"/>
        <rFont val="Calibri"/>
        <family val="2"/>
        <scheme val="minor"/>
      </rPr>
      <t>classe</t>
    </r>
    <r>
      <rPr>
        <sz val="11"/>
        <color theme="1"/>
        <rFont val="Calibri"/>
        <family val="2"/>
        <scheme val="minor"/>
      </rPr>
      <t xml:space="preserve"> des installations détectées. 
En parallèle, cet onglet résume les produits particulèrement préoccupants présents dans votre exploitation (et vous rappelle votre obligation de nous fournir la fiche de données de sécurité associée) ainsi que les quantités totales de produits, classées par pictogramme de danger, information qui sera utile à l'élaboration des conditions d'exploitation de votre permis, ainsi qu'aux services de pompiers en cas d'intervention dans votre exploitation. 
</t>
    </r>
    <r>
      <rPr>
        <sz val="11"/>
        <color rgb="FFFF0000"/>
        <rFont val="Calibri"/>
        <family val="2"/>
        <scheme val="minor"/>
      </rPr>
      <t>--&gt; Vous devez consulter cet onglet mais</t>
    </r>
    <r>
      <rPr>
        <b/>
        <sz val="11"/>
        <color rgb="FFFF0000"/>
        <rFont val="Calibri"/>
        <family val="2"/>
        <scheme val="minor"/>
      </rPr>
      <t xml:space="preserve"> ne devez pas</t>
    </r>
    <r>
      <rPr>
        <sz val="11"/>
        <color rgb="FFFF0000"/>
        <rFont val="Calibri"/>
        <family val="2"/>
        <scheme val="minor"/>
      </rPr>
      <t xml:space="preserve"> y encoder d'informations. </t>
    </r>
    <r>
      <rPr>
        <sz val="11"/>
        <color theme="1"/>
        <rFont val="Calibri"/>
        <family val="2"/>
        <scheme val="minor"/>
      </rPr>
      <t xml:space="preserve">
</t>
    </r>
  </si>
  <si>
    <r>
      <t>Inventaire produits dangereux :</t>
    </r>
    <r>
      <rPr>
        <b/>
        <sz val="16"/>
        <color rgb="FFFF0000"/>
        <rFont val="Arial"/>
        <family val="2"/>
      </rPr>
      <t xml:space="preserve"> FEUILLE A REMPLIR</t>
    </r>
    <r>
      <rPr>
        <b/>
        <sz val="16"/>
        <rFont val="Arial"/>
        <family val="2"/>
      </rPr>
      <t xml:space="preserve"> - Conditionnement(s)</t>
    </r>
  </si>
  <si>
    <t>Conditionnement (choix 1)</t>
  </si>
  <si>
    <t>Conditionnement (choix 2)</t>
  </si>
  <si>
    <t>Conditionnement (choix 3)</t>
  </si>
  <si>
    <t>Conditionnement (choix 4)</t>
  </si>
  <si>
    <t>Conditionnement (choix 5)</t>
  </si>
  <si>
    <t>Conditionnement (choix 6)</t>
  </si>
  <si>
    <t>Conditionnement (choix 7)</t>
  </si>
  <si>
    <t>Conditionnement (choix 8)</t>
  </si>
  <si>
    <t>Id_C</t>
  </si>
  <si>
    <r>
      <rPr>
        <b/>
        <u/>
        <sz val="10"/>
        <rFont val="Arial"/>
        <family val="2"/>
      </rPr>
      <t xml:space="preserve">Note : </t>
    </r>
    <r>
      <rPr>
        <b/>
        <sz val="10"/>
        <rFont val="Arial"/>
        <family val="2"/>
      </rPr>
      <t xml:space="preserve">
</t>
    </r>
  </si>
  <si>
    <t>1a. Lieu(x) de stockage</t>
  </si>
  <si>
    <t>Lieu (choix 1)</t>
  </si>
  <si>
    <t>Lieu (choix 2)</t>
  </si>
  <si>
    <t>Lieu (choix 3)</t>
  </si>
  <si>
    <t>Lieu (choix 4)</t>
  </si>
  <si>
    <t>Lieu (choix 5)</t>
  </si>
  <si>
    <t>Lieu (choix 6)</t>
  </si>
  <si>
    <t>Lieu (choix 7)</t>
  </si>
  <si>
    <t>Lieu (choix 8)</t>
  </si>
  <si>
    <t>Lieu (choix 9)</t>
  </si>
  <si>
    <t>Id_L</t>
  </si>
  <si>
    <r>
      <rPr>
        <b/>
        <u/>
        <sz val="10"/>
        <rFont val="Arial"/>
        <family val="2"/>
      </rPr>
      <t xml:space="preserve">Note : </t>
    </r>
    <r>
      <rPr>
        <b/>
        <sz val="10"/>
        <rFont val="Arial"/>
        <family val="2"/>
      </rPr>
      <t xml:space="preserve">
</t>
    </r>
    <r>
      <rPr>
        <i/>
        <sz val="10"/>
        <rFont val="Arial"/>
        <family val="2"/>
      </rPr>
      <t xml:space="preserve">Bruxelles Environnement a besoin de connaître les différents lieux où seront stockés vos produits dangereux, et ce afin de pouvoir visiter ces lieux lors d'une potentielle visite. De plus, selon les quantités entreposées dans certains lieux, </t>
    </r>
    <r>
      <rPr>
        <i/>
        <sz val="10"/>
        <color rgb="FFFF0000"/>
        <rFont val="Arial"/>
        <family val="2"/>
      </rPr>
      <t>certaines conditions d'exploitation supplémentaires devront être rédigées.</t>
    </r>
  </si>
  <si>
    <t>1b. Conditionnement(s)</t>
  </si>
  <si>
    <r>
      <rPr>
        <b/>
        <u/>
        <sz val="10"/>
        <rFont val="Arial"/>
        <family val="2"/>
      </rPr>
      <t xml:space="preserve">Note : </t>
    </r>
    <r>
      <rPr>
        <b/>
        <sz val="10"/>
        <rFont val="Arial"/>
        <family val="2"/>
      </rPr>
      <t xml:space="preserve">
</t>
    </r>
    <r>
      <rPr>
        <sz val="10"/>
        <rFont val="Arial"/>
        <family val="2"/>
      </rPr>
      <t xml:space="preserve">Le stockage de produits dangereux peut entraîner l'obligation de réaliser une étude de sol afin de s'assurer que vos produits dangereux n'en impactent pas la qualité. En choisissant un conditionnement approprié, vous pourrez potentiellement être exempté de cette obligation. </t>
    </r>
  </si>
  <si>
    <t>2. INVENTAIRE</t>
  </si>
  <si>
    <t>Si plus de 4 pictogrammes des danger sont associés à un produit, utilisez le [+] ci-dessus pour afficher plus de colonnes</t>
  </si>
  <si>
    <t>Si plus de 6 code de mention de danger sont associés à un produit, utiliser le [+] ci-dessus pour afficher plus de colonnes</t>
  </si>
  <si>
    <t>Pour vous aider à remplir cet inventaire, un guide est disponible via le lien suivant. Il comporte notamment des spécificités importantes pour les magasins de vente de produits de bricolage, d’entretien ou de nettoyage - les supermarchés et les hypermarchés.</t>
  </si>
  <si>
    <t>(Numéro du produit)</t>
  </si>
  <si>
    <t>A. Nom ou "famille" de produits dangereux</t>
  </si>
  <si>
    <t>B. Pictogramme de danger (choix 1)</t>
  </si>
  <si>
    <t>B. Pictogramme de danger  (choix 2)</t>
  </si>
  <si>
    <t>B. Pictogramme de danger  (choix 3)</t>
  </si>
  <si>
    <t>B. Pictogramme de danger  (choix 4)</t>
  </si>
  <si>
    <t>B. Pictogramme de danger  (choix 5)</t>
  </si>
  <si>
    <t>B. Pictogramme de danger  (choix 6)</t>
  </si>
  <si>
    <t>B. Pictogramme de danger  (choix 7)</t>
  </si>
  <si>
    <t>B. Pictogramme de danger  (choix 8)</t>
  </si>
  <si>
    <t>B. Pictogramme de danger  (choix 9)</t>
  </si>
  <si>
    <t>C. Type de produit dangereux</t>
  </si>
  <si>
    <t>D. Point d'éclair (en °C)</t>
  </si>
  <si>
    <t>E. Quantité maximale stockée</t>
  </si>
  <si>
    <t>(Unité)</t>
  </si>
  <si>
    <t>Commentaires</t>
  </si>
  <si>
    <t>Devez-vous remplir les codes de mentions danger associés à ce produit ?</t>
  </si>
  <si>
    <t>F. Code de mention de danger du produit (H suivi de chiffres) (choix 1)</t>
  </si>
  <si>
    <t>F. Code de mention de danger du produit (H suivi de chiffres) (choix 2)</t>
  </si>
  <si>
    <t>F. Code de mention de danger du produit (H suivi de chiffres) (choix 3)</t>
  </si>
  <si>
    <t>F. Code de mention de danger du produit (H suivi de chiffres) (choix 4)</t>
  </si>
  <si>
    <t>F. Code de mention de danger du produit (H suivi de chiffres) (choix 5)</t>
  </si>
  <si>
    <t>F. Code de mention de danger du produit (H suivi de chiffres) (choix 6)</t>
  </si>
  <si>
    <t>F. Code de mention de danger du produit (H suivi de chiffres) (choix 7)</t>
  </si>
  <si>
    <t>F. Code de mention de danger du produit (H suivi de chiffres) (choix 8)</t>
  </si>
  <si>
    <t>F. Code de mention de danger du produit (H suivi de chiffres) (choix 9)</t>
  </si>
  <si>
    <t>F. Code de mention de danger du produit (H suivi de chiffres) (choix 10)</t>
  </si>
  <si>
    <t>F. Code de mention de danger du produit (H suivi de chiffres) (choix 11)</t>
  </si>
  <si>
    <t>F. Code de mention de danger du produit (H suivi de chiffres) (choix 12)</t>
  </si>
  <si>
    <t>F. Code de mention de danger du produit (H suivi de chiffres) (choix 13)</t>
  </si>
  <si>
    <t>F. Code de mention de danger du produit (H suivi de chiffres) (choix 14)</t>
  </si>
  <si>
    <t>F. Code de mention de danger du produit (H suivi de chiffres) (choix 15)</t>
  </si>
  <si>
    <t>F. Code de mention de danger du produit (H suivi de chiffres) (choix 16)</t>
  </si>
  <si>
    <t>F. Code de mention de danger du produit (H suivi de chiffres) (choix 17)</t>
  </si>
  <si>
    <t>F. Code de mention de danger du produit (H suivi de chiffres) (choix 18)</t>
  </si>
  <si>
    <t>F. Code de mention de danger du produit (H suivi de chiffres) (choix 19)</t>
  </si>
  <si>
    <t>F. Code de mention de danger du produit (H suivi de chiffres) (choix 20)</t>
  </si>
  <si>
    <t>F. Code de mention de danger du produit (H suivi de chiffres) (choix 21)</t>
  </si>
  <si>
    <t>F. Code de mention de danger du produit (H suivi de chiffres) (choix 22)</t>
  </si>
  <si>
    <t>F. Code de mention de danger du produit (H suivi de chiffres) (choix 23)</t>
  </si>
  <si>
    <t>F. Code de mention de danger du produit (H suivi de chiffres) (choix 24)</t>
  </si>
  <si>
    <t>F. Code de mention de danger du produit (H suivi de chiffres) (choix 25)</t>
  </si>
  <si>
    <t>F. Code de mention de danger du produit (H suivi de chiffres) (choix 26)</t>
  </si>
  <si>
    <t>F. Code de mention de danger du produit (H suivi de chiffres) (choix 27)</t>
  </si>
  <si>
    <t>F. Code de mention de danger du produit (H suivi de chiffres) (choix 28)</t>
  </si>
  <si>
    <t>F. Code de mention de danger du produit (H suivi de chiffres) (choix 29)</t>
  </si>
  <si>
    <t>F. Code de mention de danger du produit (H suivi de chiffres) (choix 30)</t>
  </si>
  <si>
    <t>Id_Picto</t>
  </si>
  <si>
    <t>Liste déroulante TPD</t>
  </si>
  <si>
    <t>Id_TPD</t>
  </si>
  <si>
    <t>Id_PE</t>
  </si>
  <si>
    <t>Id_H</t>
  </si>
  <si>
    <t>Id_Err</t>
  </si>
  <si>
    <t>SGH01 (bombe explosant)</t>
  </si>
  <si>
    <t>SGH02 (flamme)</t>
  </si>
  <si>
    <t>SGH03 ( flamme au-dessus d'un cercle)</t>
  </si>
  <si>
    <t>SGH04 (bouteille à gaz)</t>
  </si>
  <si>
    <t>SGH05 (corrosion)</t>
  </si>
  <si>
    <t>SGH06 (tête de mort sur 2 tibias)</t>
  </si>
  <si>
    <t>SGH07 (point d'exclamation)</t>
  </si>
  <si>
    <t>SGH08 (danger pour la santé)</t>
  </si>
  <si>
    <t>SGH09 (environnement)</t>
  </si>
  <si>
    <t>pas de pictogramme</t>
  </si>
  <si>
    <r>
      <t xml:space="preserve">Résid. SGH02 
</t>
    </r>
    <r>
      <rPr>
        <sz val="10"/>
        <color rgb="FF000000"/>
        <rFont val="Arial"/>
        <family val="2"/>
      </rPr>
      <t>(= SGH02)</t>
    </r>
  </si>
  <si>
    <r>
      <t xml:space="preserve">Résid SGH05 
</t>
    </r>
    <r>
      <rPr>
        <sz val="10"/>
        <color rgb="FF000000"/>
        <rFont val="Arial"/>
        <family val="2"/>
      </rPr>
      <t>(SGH05 - rédid SGH06)</t>
    </r>
  </si>
  <si>
    <r>
      <t xml:space="preserve">Résid SGH06 
</t>
    </r>
    <r>
      <rPr>
        <sz val="10"/>
        <color rgb="FF000000"/>
        <rFont val="Arial"/>
        <family val="2"/>
      </rPr>
      <t>(SGH06 - résid SGH02)</t>
    </r>
  </si>
  <si>
    <r>
      <rPr>
        <b/>
        <sz val="10"/>
        <color rgb="FF000000"/>
        <rFont val="Arial"/>
        <family val="2"/>
      </rPr>
      <t xml:space="preserve">Résid SGH07 </t>
    </r>
    <r>
      <rPr>
        <sz val="10"/>
        <color indexed="8"/>
        <rFont val="Arial"/>
        <family val="2"/>
      </rPr>
      <t xml:space="preserve">
(SGH07 - résid SGH08)</t>
    </r>
  </si>
  <si>
    <r>
      <t xml:space="preserve">Résid SGH08 
</t>
    </r>
    <r>
      <rPr>
        <sz val="10"/>
        <color rgb="FF000000"/>
        <rFont val="Arial"/>
        <family val="2"/>
      </rPr>
      <t>(SGH08 - résid SGH05)</t>
    </r>
  </si>
  <si>
    <r>
      <rPr>
        <b/>
        <sz val="10"/>
        <color rgb="FF000000"/>
        <rFont val="Arial"/>
        <family val="2"/>
      </rPr>
      <t xml:space="preserve">Résid SGH09 </t>
    </r>
    <r>
      <rPr>
        <sz val="10"/>
        <color indexed="8"/>
        <rFont val="Arial"/>
        <family val="2"/>
      </rPr>
      <t xml:space="preserve">
(SGH09 - résid SGH07)</t>
    </r>
  </si>
  <si>
    <r>
      <t xml:space="preserve">Gaz : dépôts fixes </t>
    </r>
    <r>
      <rPr>
        <sz val="10"/>
        <color indexed="30"/>
        <rFont val="Arial"/>
        <family val="2"/>
      </rPr>
      <t>(rub. 72 1°)</t>
    </r>
  </si>
  <si>
    <r>
      <t xml:space="preserve">Gaz : gaz d'extinction </t>
    </r>
    <r>
      <rPr>
        <sz val="10"/>
        <color indexed="30"/>
        <rFont val="Arial"/>
        <family val="2"/>
      </rPr>
      <t>(rub. 72 2°)</t>
    </r>
  </si>
  <si>
    <r>
      <t xml:space="preserve">Gaz : dépôts mobiles  </t>
    </r>
    <r>
      <rPr>
        <sz val="10"/>
        <color indexed="30"/>
        <rFont val="Arial"/>
        <family val="2"/>
      </rPr>
      <t>(rub. 74 1°)</t>
    </r>
  </si>
  <si>
    <r>
      <t xml:space="preserve">Gaz : aérosols </t>
    </r>
    <r>
      <rPr>
        <sz val="10"/>
        <color indexed="30"/>
        <rFont val="Arial"/>
        <family val="2"/>
      </rPr>
      <t>(rub. 74 2°)</t>
    </r>
  </si>
  <si>
    <r>
      <t xml:space="preserve">"Liquides inflammables : autres (dépôt enfoui) </t>
    </r>
    <r>
      <rPr>
        <sz val="10"/>
        <color indexed="10"/>
        <rFont val="Arial"/>
        <family val="2"/>
      </rPr>
      <t>(&lt;21°C)</t>
    </r>
    <r>
      <rPr>
        <sz val="10"/>
        <rFont val="Arial"/>
        <family val="2"/>
      </rPr>
      <t xml:space="preserve">" + "Liquides inflammables : essence (dépôt enfoui) (&lt;21°C)" </t>
    </r>
    <r>
      <rPr>
        <sz val="10"/>
        <color indexed="30"/>
        <rFont val="Arial"/>
        <family val="2"/>
      </rPr>
      <t>(rub. 88 1°(enfoui))</t>
    </r>
  </si>
  <si>
    <r>
      <t xml:space="preserve">"Liquides inflammables : autres (dépôt non enfoui) </t>
    </r>
    <r>
      <rPr>
        <sz val="10"/>
        <color indexed="10"/>
        <rFont val="Arial"/>
        <family val="2"/>
      </rPr>
      <t>(&lt;21°C)</t>
    </r>
    <r>
      <rPr>
        <sz val="10"/>
        <rFont val="Arial"/>
        <family val="2"/>
      </rPr>
      <t xml:space="preserve">" +  "Liquides inflammables : essence (dépôt non enfoui) (&lt;21°C)" </t>
    </r>
    <r>
      <rPr>
        <sz val="10"/>
        <color indexed="30"/>
        <rFont val="Arial"/>
        <family val="2"/>
      </rPr>
      <t>(rub. 88 1°(non enfoui))</t>
    </r>
  </si>
  <si>
    <r>
      <t xml:space="preserve">Liquides inflammables : autres (dépôt enfoui) </t>
    </r>
    <r>
      <rPr>
        <sz val="10"/>
        <color indexed="10"/>
        <rFont val="Arial"/>
        <family val="2"/>
      </rPr>
      <t>(&gt;21°C &lt;55°C)</t>
    </r>
    <r>
      <rPr>
        <sz val="10"/>
        <color indexed="30"/>
        <rFont val="Arial"/>
        <family val="2"/>
      </rPr>
      <t xml:space="preserve"> (rub. 88 2°(enfoui))</t>
    </r>
  </si>
  <si>
    <r>
      <t xml:space="preserve">Liquides inflammables : autres (dépôt non enfoui) </t>
    </r>
    <r>
      <rPr>
        <sz val="10"/>
        <color indexed="10"/>
        <rFont val="Arial"/>
        <family val="2"/>
      </rPr>
      <t>(&gt;21°C &lt;55°C)</t>
    </r>
    <r>
      <rPr>
        <sz val="10"/>
        <rFont val="Arial"/>
        <family val="2"/>
      </rPr>
      <t xml:space="preserve"> </t>
    </r>
    <r>
      <rPr>
        <sz val="10"/>
        <color indexed="30"/>
        <rFont val="Arial"/>
        <family val="2"/>
      </rPr>
      <t>(rub. 88 2°(non enfoui))</t>
    </r>
  </si>
  <si>
    <r>
      <t xml:space="preserve">"Liquides inflammables : autres (dépôt enfoui) </t>
    </r>
    <r>
      <rPr>
        <sz val="10"/>
        <color indexed="10"/>
        <rFont val="Arial"/>
        <family val="2"/>
      </rPr>
      <t>(&gt;55°C &lt;100°C)</t>
    </r>
    <r>
      <rPr>
        <sz val="10"/>
        <rFont val="Arial"/>
        <family val="2"/>
      </rPr>
      <t xml:space="preserve">" + "Produits spécifiques : diesel, mazout, fioul, gazole (dépôt enfoui et/ou approvisionnement véhicules) (&gt;55°C &lt;100°C)" </t>
    </r>
    <r>
      <rPr>
        <sz val="10"/>
        <color indexed="30"/>
        <rFont val="Arial"/>
        <family val="2"/>
      </rPr>
      <t>(rub. 88 3°(enfoui/véhicules))</t>
    </r>
  </si>
  <si>
    <r>
      <t xml:space="preserve">"Liquides inflammables : autres (dépôt non enfoui) </t>
    </r>
    <r>
      <rPr>
        <sz val="10"/>
        <color indexed="10"/>
        <rFont val="Arial"/>
        <family val="2"/>
      </rPr>
      <t>(&gt;55°C &lt;100°C)</t>
    </r>
    <r>
      <rPr>
        <sz val="10"/>
        <rFont val="Arial"/>
        <family val="2"/>
      </rPr>
      <t xml:space="preserve">" + "Produits spécifiques : diesel, mazout, fioul, gazole (dépôt non enfoui) (&gt;55°C &lt;100°C)" </t>
    </r>
    <r>
      <rPr>
        <sz val="10"/>
        <color indexed="30"/>
        <rFont val="Arial"/>
        <family val="2"/>
      </rPr>
      <t>(rub. 88 3° (non enfoui))</t>
    </r>
  </si>
  <si>
    <r>
      <t xml:space="preserve">Produits spécifiques : fuel lourd, huiles minérales ou synthétiques et liquides analogue (dépôt enfoui et/ou approvisionnement véhicules) </t>
    </r>
    <r>
      <rPr>
        <sz val="10"/>
        <color indexed="30"/>
        <rFont val="Arial"/>
        <family val="2"/>
      </rPr>
      <t>(rub. 88 4°(enfoui/véhicules))</t>
    </r>
  </si>
  <si>
    <r>
      <t xml:space="preserve">Produits spécifiques : fuel lourd, huiles minérales ou synthétiques et liquides analogue (dépôt non enfoui) </t>
    </r>
    <r>
      <rPr>
        <sz val="10"/>
        <color indexed="30"/>
        <rFont val="Arial"/>
        <family val="2"/>
      </rPr>
      <t>(rub.88 4°(non enfoui))</t>
    </r>
  </si>
  <si>
    <r>
      <t xml:space="preserve">Produits spécifiques : produits phytopharmaceutiques (à usage professionnel) </t>
    </r>
    <r>
      <rPr>
        <sz val="10"/>
        <color indexed="30"/>
        <rFont val="Arial"/>
        <family val="2"/>
      </rPr>
      <t>(rub. 112 pro)</t>
    </r>
  </si>
  <si>
    <r>
      <t xml:space="preserve">Produits spécifiques : produits phytopharmaceutiques (à usage non professionnel destiné à la vente) </t>
    </r>
    <r>
      <rPr>
        <sz val="10"/>
        <color indexed="30"/>
        <rFont val="Arial"/>
        <family val="2"/>
      </rPr>
      <t>(rub. 112 non-pro)</t>
    </r>
  </si>
  <si>
    <r>
      <t xml:space="preserve">Produits spécifiques : produits phytopharmaceutiques (à usage non professionnel destiné au stockage) </t>
    </r>
    <r>
      <rPr>
        <sz val="10"/>
        <color indexed="30"/>
        <rFont val="Arial"/>
        <family val="2"/>
      </rPr>
      <t>(rub. 112 non-pro)</t>
    </r>
  </si>
  <si>
    <t>Substances annexes 14 REACH</t>
  </si>
  <si>
    <r>
      <t xml:space="preserve">Substances ou mélanges dangereux non repris sous une autre rubrique </t>
    </r>
    <r>
      <rPr>
        <sz val="10"/>
        <color indexed="10"/>
        <rFont val="Arial"/>
        <family val="2"/>
      </rPr>
      <t xml:space="preserve">(H302, H304, ….) </t>
    </r>
    <r>
      <rPr>
        <sz val="10"/>
        <rFont val="Arial"/>
        <family val="2"/>
      </rPr>
      <t xml:space="preserve">(uniquement infl/noc/irr) </t>
    </r>
    <r>
      <rPr>
        <sz val="10"/>
        <color indexed="30"/>
        <rFont val="Arial"/>
        <family val="2"/>
      </rPr>
      <t>(rub. 121 1°)</t>
    </r>
  </si>
  <si>
    <r>
      <t xml:space="preserve">Substances ou mélanges dangereux non repris sous une autre rubrique </t>
    </r>
    <r>
      <rPr>
        <sz val="10"/>
        <color indexed="10"/>
        <rFont val="Arial"/>
        <family val="2"/>
      </rPr>
      <t>(H200, H201, ….)</t>
    </r>
    <r>
      <rPr>
        <sz val="10"/>
        <rFont val="Arial"/>
        <family val="2"/>
      </rPr>
      <t xml:space="preserve"> (autre que infl/noc/irr) </t>
    </r>
    <r>
      <rPr>
        <sz val="10"/>
        <color indexed="30"/>
        <rFont val="Arial"/>
        <family val="2"/>
      </rPr>
      <t>(rub. 121 2°)</t>
    </r>
  </si>
  <si>
    <t>Produits Préoccupants</t>
  </si>
  <si>
    <t>Erreur 01</t>
  </si>
  <si>
    <t>Erreur 02</t>
  </si>
  <si>
    <t>Erreur 03</t>
  </si>
  <si>
    <t>Erreur 04</t>
  </si>
  <si>
    <t>choix automatique</t>
  </si>
  <si>
    <t>champ libre à encoder</t>
  </si>
  <si>
    <t>liste déroulante</t>
  </si>
  <si>
    <t>liste déroulante (14 options)</t>
  </si>
  <si>
    <t>Colonne libre</t>
  </si>
  <si>
    <t>Automatique</t>
  </si>
  <si>
    <t>liste déroulant</t>
  </si>
  <si>
    <t>Ex.</t>
  </si>
  <si>
    <t>Exemple: Butane</t>
  </si>
  <si>
    <t>Gaz : dépôts fixes</t>
  </si>
  <si>
    <t>Pas d'application</t>
  </si>
  <si>
    <t>litres</t>
  </si>
  <si>
    <r>
      <rPr>
        <i/>
        <sz val="10"/>
        <color rgb="FF00B050"/>
        <rFont val="Arial"/>
        <family val="2"/>
      </rPr>
      <t>OUI --&gt; remplir les codes H</t>
    </r>
    <r>
      <rPr>
        <i/>
        <sz val="10"/>
        <color rgb="FFFF0000"/>
        <rFont val="Arial"/>
        <family val="2"/>
      </rPr>
      <t xml:space="preserve">
NON --&gt; ne pas remplir les codes H</t>
    </r>
  </si>
  <si>
    <t xml:space="preserve">H220 : Gaz extrêmement inflammable </t>
  </si>
  <si>
    <t>H280 : Contient un gaz sous pression ; peut exploser sous l’effet de la chaleur</t>
  </si>
  <si>
    <t>Si vous utilisez plus de 30 produits dangereux, utilisez les [+] à gauche pour afficher plus de lignes.</t>
  </si>
  <si>
    <r>
      <t xml:space="preserve">/!\ Une ligne "vide" est apparue ! 
</t>
    </r>
    <r>
      <rPr>
        <sz val="11"/>
        <color theme="0"/>
        <rFont val="Calibri"/>
        <family val="2"/>
        <scheme val="minor"/>
      </rPr>
      <t xml:space="preserve">Assurez vous de ne pas avoir laissé d'espace entre deux lignes de l'onglet 2. Inventaire. </t>
    </r>
  </si>
  <si>
    <t>Liste des susbstances soumises à l'annexe XIV de REACH</t>
  </si>
  <si>
    <t>Nom ou "famille" de produits dangereux</t>
  </si>
  <si>
    <t>Quantité maximale stockée</t>
  </si>
  <si>
    <t>Justificatif de l'utilisation</t>
  </si>
  <si>
    <t>Quantités 
annuelles 
utilisées
[kg/an] ou [l/an]</t>
  </si>
  <si>
    <t>Rejet 
dans l'air 
(OUI/NON)</t>
  </si>
  <si>
    <t>Rejet filtré / procédé fermé
(OUI/NON)</t>
  </si>
  <si>
    <t>Rejet 
dans l'eau  
(OUI/NON)</t>
  </si>
  <si>
    <t>Liste Déroulante</t>
  </si>
  <si>
    <t>A remplir</t>
  </si>
  <si>
    <t>Champs libre</t>
  </si>
  <si>
    <t>4. ERREURS</t>
  </si>
  <si>
    <t>Type erreur</t>
  </si>
  <si>
    <t>Numéros des produits concernés</t>
  </si>
  <si>
    <t>Quand le pictogramme de danger SGH04 (bouteille à gaz) est sélectionné, il est obligatoire de sélectionner un gaz comme type de produit dangereux.</t>
  </si>
  <si>
    <t xml:space="preserve">Le point déclair ne correspond pas aux type de produit dangereux sélectionné (voir tableaux plus bas *). </t>
  </si>
  <si>
    <t>Quand H224 (Liquide et vapeurs extrêmement inflammables) ou H225 (Liquide et vapeurs très inflammables) est sélectionné, il est obligatoire d'avoir un point d'éclair inférieur ou égal à 21°C.</t>
  </si>
  <si>
    <t>*</t>
  </si>
  <si>
    <t>Type produit dangereux</t>
  </si>
  <si>
    <t>Point d'éclair</t>
  </si>
  <si>
    <t>Gaz : dépôts mobiles</t>
  </si>
  <si>
    <t>Gaz : aérosols</t>
  </si>
  <si>
    <t>Liquides inflammables : essence (dépôt enfoui)</t>
  </si>
  <si>
    <t>point d'éclair inférieur ou égal à 21°C</t>
  </si>
  <si>
    <t>Liquides inflammables : essence (dépôt non enfoui)</t>
  </si>
  <si>
    <t>Liquides inflammables : autres (dépôt enfoui)</t>
  </si>
  <si>
    <t>liste déroulante : 3 options</t>
  </si>
  <si>
    <t>Liquides inflammables : autres (dépôt non enfoui)</t>
  </si>
  <si>
    <t>Produits spécifiques : diesel, mazout, fioul, gazole (dépôt enfoui et/ou approvisionnement véhicules)</t>
  </si>
  <si>
    <t>point d'éclair supérieur à 55°C mais ne dépasse pas 100°C</t>
  </si>
  <si>
    <t>Produits spécifiques : diesel, mazout, fioul, gazole (dépôt non enfoui)</t>
  </si>
  <si>
    <t>Produits spécifiques : fuel lourd, huiles minérales ou synthétiques et liquides analogues (dépôt enfoui et/ou approvisionnement véhicules)</t>
  </si>
  <si>
    <t>Produits spécifiques : fuel lourd, huiles minérales ou synthétiques et liquides analogues (dépôt non enfoui)</t>
  </si>
  <si>
    <t>Produits spécifiques : produits phytopharmaceutiques (à usage professionnel)</t>
  </si>
  <si>
    <t>Produits spécifiques : produits phytopharmaceutiques (à usage non professionnel destiné à la vente)</t>
  </si>
  <si>
    <t>Produits spécifiques : produits phytopharmaceutiques (à usage non professionnel destiné au stockage)</t>
  </si>
  <si>
    <t>Substances annexe XIV de REACH</t>
  </si>
  <si>
    <t xml:space="preserve">Substances ou mélanges dangereux non repris sous une autre rubrique </t>
  </si>
  <si>
    <t>5. RESULTATS</t>
  </si>
  <si>
    <t>(Sous-) Rubrique</t>
  </si>
  <si>
    <t>Total (sous-) rubrique</t>
  </si>
  <si>
    <t>Classement par (sous-) rubrique</t>
  </si>
  <si>
    <t>Classement par rubrique</t>
  </si>
  <si>
    <t>Explications :</t>
  </si>
  <si>
    <t>rub. 72 - dépôts fixes</t>
  </si>
  <si>
    <r>
      <t xml:space="preserve">Les rubriques qui apparaissent dans ce tableau doivent être reprises (rubrique + classe) dans votre </t>
    </r>
    <r>
      <rPr>
        <b/>
        <i/>
        <sz val="11"/>
        <color theme="1"/>
        <rFont val="Calibri"/>
        <family val="2"/>
        <scheme val="minor"/>
      </rPr>
      <t>demande de permis</t>
    </r>
    <r>
      <rPr>
        <i/>
        <sz val="11"/>
        <color theme="1"/>
        <rFont val="Calibri"/>
        <family val="2"/>
        <scheme val="minor"/>
      </rPr>
      <t xml:space="preserve"> initiale. 
Elles représentent en effet la présence </t>
    </r>
    <r>
      <rPr>
        <b/>
        <i/>
        <sz val="11"/>
        <color theme="1"/>
        <rFont val="Calibri"/>
        <family val="2"/>
        <scheme val="minor"/>
      </rPr>
      <t>d'installations classées</t>
    </r>
    <r>
      <rPr>
        <i/>
        <sz val="11"/>
        <color theme="1"/>
        <rFont val="Calibri"/>
        <family val="2"/>
        <scheme val="minor"/>
      </rPr>
      <t xml:space="preserve"> dans votre exploitation et doivent donc être déclarées en conséquence. </t>
    </r>
  </si>
  <si>
    <t>rub. 74 1° - dépôts mobiles</t>
  </si>
  <si>
    <t>rub. 74 2° - aérosols</t>
  </si>
  <si>
    <t>rub. 88 1° - enfoui</t>
  </si>
  <si>
    <t>rub. 88 1° - non enfoui</t>
  </si>
  <si>
    <t>rub. 88 2° - enfoui</t>
  </si>
  <si>
    <t>rub. 88 2° - non enfoui</t>
  </si>
  <si>
    <t>rub. 88 3° - enfoui/véhicules</t>
  </si>
  <si>
    <t>rub. 88 3° - non enfoui</t>
  </si>
  <si>
    <t>rub. 88 4° - enfoui/véhicules</t>
  </si>
  <si>
    <t>rub. 88 4° - non enfoui</t>
  </si>
  <si>
    <t>rub. 112 - usage professionnel</t>
  </si>
  <si>
    <t>rub. 112 - usage non professionnel</t>
  </si>
  <si>
    <t>rub. 121 uniquement infl/noc/irr</t>
  </si>
  <si>
    <t>rub. 121 autre que infl/noc/irr</t>
  </si>
  <si>
    <t>Produits particulièrement préoccupants</t>
  </si>
  <si>
    <t>Nombre de produits concernés</t>
  </si>
  <si>
    <t>Danger pour la santé (CMR, mortels, sensibilisants)</t>
  </si>
  <si>
    <r>
      <t xml:space="preserve">Les produits apparaissant à cet endroit sont des produits </t>
    </r>
    <r>
      <rPr>
        <b/>
        <i/>
        <sz val="11"/>
        <color theme="1"/>
        <rFont val="Calibri"/>
        <family val="2"/>
        <scheme val="minor"/>
      </rPr>
      <t xml:space="preserve">spécialement préoccupants. </t>
    </r>
    <r>
      <rPr>
        <i/>
        <sz val="11"/>
        <color theme="1"/>
        <rFont val="Calibri"/>
        <family val="2"/>
        <scheme val="minor"/>
      </rPr>
      <t xml:space="preserve">Ils nécessitent potentiellement d'être soumis à des conditions d'exploitation spécifiques. 
Merci de nous faire parvenir, les </t>
    </r>
    <r>
      <rPr>
        <b/>
        <i/>
        <u/>
        <sz val="11"/>
        <color rgb="FFFF0000"/>
        <rFont val="Calibri"/>
        <family val="2"/>
        <scheme val="minor"/>
      </rPr>
      <t xml:space="preserve">fiches de données de sécurité </t>
    </r>
    <r>
      <rPr>
        <i/>
        <sz val="11"/>
        <color theme="1"/>
        <rFont val="Calibri"/>
        <family val="2"/>
        <scheme val="minor"/>
      </rPr>
      <t>relatives à ces produits.</t>
    </r>
  </si>
  <si>
    <t>Code de symbole de danger</t>
  </si>
  <si>
    <t>Pictogramme de danger</t>
  </si>
  <si>
    <t>Quantité totale (kg ou l)</t>
  </si>
  <si>
    <t xml:space="preserve">SGH01 
</t>
  </si>
  <si>
    <t xml:space="preserve">Les quantités totales de produits dangereux, classés par pictogrammes de danger, devront être affichées dans l'exploitation afin de permettre aux pompiers d'être avertis de la présence de produits dangereux en cas d'interrvention. 
Cette obligation sera indiquée dans les conditions d'exploitation de votre permis. </t>
  </si>
  <si>
    <t xml:space="preserve">SGH02
</t>
  </si>
  <si>
    <t xml:space="preserve">SGH03
</t>
  </si>
  <si>
    <t xml:space="preserve">SGH04
</t>
  </si>
  <si>
    <t xml:space="preserve">SGH05
</t>
  </si>
  <si>
    <t xml:space="preserve">SGH06
</t>
  </si>
  <si>
    <t xml:space="preserve">SGH07
</t>
  </si>
  <si>
    <t xml:space="preserve">SGH08
</t>
  </si>
  <si>
    <t xml:space="preserve">SGH09
</t>
  </si>
  <si>
    <t xml:space="preserve">Pas de pictogramme
</t>
  </si>
  <si>
    <r>
      <t xml:space="preserve">Les rubriques qui apparaissent dans ce tableau doivent être reprises (rubrique + classe) dans votre </t>
    </r>
    <r>
      <rPr>
        <b/>
        <i/>
        <sz val="11"/>
        <color theme="1"/>
        <rFont val="Calibri"/>
        <family val="2"/>
        <scheme val="minor"/>
      </rPr>
      <t>demande de permis</t>
    </r>
    <r>
      <rPr>
        <i/>
        <sz val="11"/>
        <color theme="1"/>
        <rFont val="Calibri"/>
        <family val="2"/>
        <scheme val="minor"/>
      </rPr>
      <t xml:space="preserve">. 
Elles représentent en effet la présence </t>
    </r>
    <r>
      <rPr>
        <b/>
        <i/>
        <sz val="11"/>
        <color theme="1"/>
        <rFont val="Calibri"/>
        <family val="2"/>
        <scheme val="minor"/>
      </rPr>
      <t>d'installations classées</t>
    </r>
    <r>
      <rPr>
        <i/>
        <sz val="11"/>
        <color theme="1"/>
        <rFont val="Calibri"/>
        <family val="2"/>
        <scheme val="minor"/>
      </rPr>
      <t xml:space="preserve"> dans votre exploitation et doivent donc être déclarées en conséquence. </t>
    </r>
  </si>
  <si>
    <t>Quantité ajustée selon  les règles de priorité*</t>
  </si>
  <si>
    <t>Danger pour la santé</t>
  </si>
  <si>
    <t>Picto SGH01</t>
  </si>
  <si>
    <t>Picto SGH02</t>
  </si>
  <si>
    <t>Picto SGH03</t>
  </si>
  <si>
    <t>Picto SGH04</t>
  </si>
  <si>
    <t>Picto SGH05</t>
  </si>
  <si>
    <t>Picto SGH06</t>
  </si>
  <si>
    <t>Picto SGH07</t>
  </si>
  <si>
    <t>Picto SGH08</t>
  </si>
  <si>
    <t>Picto SGH09</t>
  </si>
  <si>
    <t>Pas de pictogramme</t>
  </si>
  <si>
    <t>Pour  Erreurs !B2</t>
  </si>
  <si>
    <t>Pour  Erreurs !B3</t>
  </si>
  <si>
    <t>Pour  Erreurs !B4</t>
  </si>
  <si>
    <t>Pour  Erreurs !B5</t>
  </si>
  <si>
    <t>Pour Erreur !B6</t>
  </si>
  <si>
    <t>Gevarenpictogram</t>
  </si>
  <si>
    <t>Type gevaarlijk product</t>
  </si>
  <si>
    <t>Id_TPD_Fr</t>
  </si>
  <si>
    <t>Id_TPD_Nl</t>
  </si>
  <si>
    <t>Unite</t>
  </si>
  <si>
    <t>Eenheid</t>
  </si>
  <si>
    <t>Vlampunt</t>
  </si>
  <si>
    <t>Code H</t>
  </si>
  <si>
    <t>H code</t>
  </si>
  <si>
    <t>CMR</t>
  </si>
  <si>
    <t>infl/noc/irr</t>
  </si>
  <si>
    <t>Conditionnement</t>
  </si>
  <si>
    <t>Conditionering</t>
  </si>
  <si>
    <t>Lieu</t>
  </si>
  <si>
    <t>Locatie</t>
  </si>
  <si>
    <t>C_01</t>
  </si>
  <si>
    <t>C_01b</t>
  </si>
  <si>
    <t>C_02</t>
  </si>
  <si>
    <t>C_03</t>
  </si>
  <si>
    <t>C_04</t>
  </si>
  <si>
    <t>C_05</t>
  </si>
  <si>
    <t>C_06</t>
  </si>
  <si>
    <t>C_07</t>
  </si>
  <si>
    <t>C_08</t>
  </si>
  <si>
    <t>C_09</t>
  </si>
  <si>
    <t>C_10</t>
  </si>
  <si>
    <t>C_11</t>
  </si>
  <si>
    <t>C_12</t>
  </si>
  <si>
    <t>C_13</t>
  </si>
  <si>
    <t>C_14</t>
  </si>
  <si>
    <t>C_15</t>
  </si>
  <si>
    <t>C_16</t>
  </si>
  <si>
    <t>C_17</t>
  </si>
  <si>
    <t>GHS01 (ontploffende bom)</t>
  </si>
  <si>
    <t>01</t>
  </si>
  <si>
    <t>Gas : vaste opslag</t>
  </si>
  <si>
    <t>D_01</t>
  </si>
  <si>
    <t>liter</t>
  </si>
  <si>
    <t>vlampunt lager of gelijk aan 21°C</t>
  </si>
  <si>
    <t>H200 : Explosif instable</t>
  </si>
  <si>
    <t>H200 : Instabiele ontplofbare stof</t>
  </si>
  <si>
    <t>Petits conditionnements  individuels fermés de maximum 30 l/kg</t>
  </si>
  <si>
    <t>Kleine afgesloten individuele verpakkingen van maximaal 30 l/kg</t>
  </si>
  <si>
    <t>Dans un local spécifique produits dangereux et/ou inflammables</t>
  </si>
  <si>
    <t>In een specifiek lokaal voor gevaarlijke en/of ontvlambare producten</t>
  </si>
  <si>
    <t xml:space="preserve"> </t>
  </si>
  <si>
    <t>GHS02 (vlam)</t>
  </si>
  <si>
    <t>02</t>
  </si>
  <si>
    <t>Gaz : gaz d'extinction</t>
  </si>
  <si>
    <t>Gas : blusgazen</t>
  </si>
  <si>
    <t>D_01b</t>
  </si>
  <si>
    <t xml:space="preserve">point d'éclair supérieur à 21°C mais ne dépasse pas 55°C </t>
  </si>
  <si>
    <t xml:space="preserve">vlampunt hoger dan 21°C maar niet hoger dan 55°C </t>
  </si>
  <si>
    <t>H201 : Explosif ; danger d’explosion en masse</t>
  </si>
  <si>
    <t>H201 : Ontplofbaar; gevaar voor massa- explosie</t>
  </si>
  <si>
    <t>Fût (environ 200 litres)</t>
  </si>
  <si>
    <t>Vat (ongeveer 200 liter)</t>
  </si>
  <si>
    <t>Dans un atelier</t>
  </si>
  <si>
    <t>In een atelier</t>
  </si>
  <si>
    <r>
      <t>GHS03 (vlam boven cirkel</t>
    </r>
    <r>
      <rPr>
        <sz val="11"/>
        <color indexed="8"/>
        <rFont val="Calibri"/>
        <family val="2"/>
      </rPr>
      <t>)</t>
    </r>
  </si>
  <si>
    <t>03</t>
  </si>
  <si>
    <t>Gas : mobiele opslag</t>
  </si>
  <si>
    <t>D_02</t>
  </si>
  <si>
    <t>vlampunt hoger dan 55°C maar niet hoger dan 100°C</t>
  </si>
  <si>
    <t>H202 : Explosif ; danger sérieux de projection</t>
  </si>
  <si>
    <t>H202 : Ontplofbaar; ernstig gevaar voor scherfwerking</t>
  </si>
  <si>
    <t>Bonbonne/bombe</t>
  </si>
  <si>
    <t>Gasfles/spuitbus</t>
  </si>
  <si>
    <t>Dans un laboratoire</t>
  </si>
  <si>
    <t>In een laboratorium</t>
  </si>
  <si>
    <t>GHS04 (gasfles)</t>
  </si>
  <si>
    <t>04</t>
  </si>
  <si>
    <t>Gas : spuitbussen</t>
  </si>
  <si>
    <t>D_03</t>
  </si>
  <si>
    <t>Niet van toepassing</t>
  </si>
  <si>
    <t>H203 : Explosif ; danger d’incendie, d’effet de souffle ou de projection</t>
  </si>
  <si>
    <t>H203 : Ontplofbaar; gevaar voor brand, luchtdrukwerking of scherfwerking</t>
  </si>
  <si>
    <t>Réservoir enfoui</t>
  </si>
  <si>
    <t>Ondergrondse tank</t>
  </si>
  <si>
    <t>Dans une zone de stockage au sein d’un local non dédié au stockage de produits dangereux</t>
  </si>
  <si>
    <t>In een opslagzone in een lokaal dat niet bestemd is voor de opslag van gevaarlijke producten</t>
  </si>
  <si>
    <t>GHS05 (corrosie)</t>
  </si>
  <si>
    <t>05</t>
  </si>
  <si>
    <t>Ontvlambare vloeistoffen : benzine (ondergrondse opslag)</t>
  </si>
  <si>
    <t>D_04</t>
  </si>
  <si>
    <t>H204 : Danger d’incendie ou de projection</t>
  </si>
  <si>
    <t>H204 : Gevaar voor brand of scherfwerking</t>
  </si>
  <si>
    <t>Citerne aérienne horizontale</t>
  </si>
  <si>
    <t>Horizontale bovengrondse tank</t>
  </si>
  <si>
    <t>Dans une armoire de sécurité coupe-feu (normes NEN2678 ou EN-14470-1)</t>
  </si>
  <si>
    <t>In een brandwerende veiligheidskast (norm NEN2678 of EN-14470-1)</t>
  </si>
  <si>
    <t>GHS06 (doodshoofd met gekruiste beenderen)</t>
  </si>
  <si>
    <t>06</t>
  </si>
  <si>
    <t>Ontvlambare vloeistoffen : benzine (niet-ondergrondse opslag)</t>
  </si>
  <si>
    <t>D_05</t>
  </si>
  <si>
    <t>H205 : Danger d’explosion en masse en cas d’incendie</t>
  </si>
  <si>
    <t>H205 : Gevaar voor massa-explosie bij brand</t>
  </si>
  <si>
    <t>Citerne aérienne verticale</t>
  </si>
  <si>
    <t>Verticale bovengrondse tank</t>
  </si>
  <si>
    <t>A l’air libre (à l’abri de la pluie et du soleil)</t>
  </si>
  <si>
    <t>In open lucht (afgeschermd van regen en zon)</t>
  </si>
  <si>
    <t>D_06</t>
  </si>
  <si>
    <t>D_07</t>
  </si>
  <si>
    <t>D_08</t>
  </si>
  <si>
    <t>D_09</t>
  </si>
  <si>
    <t>D_10</t>
  </si>
  <si>
    <t>D_11</t>
  </si>
  <si>
    <t>D_12</t>
  </si>
  <si>
    <t>D_13</t>
  </si>
  <si>
    <t>D_14</t>
  </si>
  <si>
    <t>D_15</t>
  </si>
  <si>
    <t>D_16</t>
  </si>
  <si>
    <t>D_17</t>
  </si>
  <si>
    <t>GHS07 (uitroepteken)</t>
  </si>
  <si>
    <t>07</t>
  </si>
  <si>
    <t>Ontvlambare vloeistoffen : andere (ondergrondse opslag)</t>
  </si>
  <si>
    <t>H220 : Gaz extrêmement inflammable</t>
  </si>
  <si>
    <t>H220 : Zeer licht ontvlambaar gas</t>
  </si>
  <si>
    <t>Réservoir aérien ouvert (genre silo)</t>
  </si>
  <si>
    <t>Open bovengronds reservoir (type silo)</t>
  </si>
  <si>
    <t xml:space="preserve">A l’air libre (à la pluie et/ou au soleil) </t>
  </si>
  <si>
    <t xml:space="preserve">In open lucht (in regen en/of zon) </t>
  </si>
  <si>
    <t>GHS08 (gezondheidsgevaar)</t>
  </si>
  <si>
    <t>08</t>
  </si>
  <si>
    <t>Ontvlambare vloeistoffen : andere (niet-ondergrondse opslag)</t>
  </si>
  <si>
    <t>H221 : Gaz inflammable</t>
  </si>
  <si>
    <t>H221 : Ontvlambaar gas</t>
  </si>
  <si>
    <t>Autre</t>
  </si>
  <si>
    <t>Andere</t>
  </si>
  <si>
    <t>En rayon de magasin (commerce de vente au détail)</t>
  </si>
  <si>
    <t>In winkelrek (verkooppunt voor detailhandel)</t>
  </si>
  <si>
    <t>GHS09 (milieu)</t>
  </si>
  <si>
    <t>09</t>
  </si>
  <si>
    <r>
      <t xml:space="preserve">Specifieke producten : diesel, </t>
    </r>
    <r>
      <rPr>
        <sz val="10"/>
        <color indexed="8"/>
        <rFont val="Arial"/>
        <family val="2"/>
      </rPr>
      <t>stookolie,</t>
    </r>
    <r>
      <rPr>
        <sz val="10"/>
        <rFont val="Arial"/>
        <family val="2"/>
      </rPr>
      <t xml:space="preserve"> gasolie (ondergrondse opslag en/of bevoorrading voertuigen)</t>
    </r>
  </si>
  <si>
    <t>H222 : Aérosol extrêmement inflammable</t>
  </si>
  <si>
    <t>H222 : Zeer licht ontvlambaar aërosol</t>
  </si>
  <si>
    <t>geen pictogram</t>
  </si>
  <si>
    <t>10</t>
  </si>
  <si>
    <r>
      <t xml:space="preserve">Specifieke producten : diesel, </t>
    </r>
    <r>
      <rPr>
        <sz val="10"/>
        <color indexed="8"/>
        <rFont val="Arial"/>
        <family val="2"/>
      </rPr>
      <t>stookoloie</t>
    </r>
    <r>
      <rPr>
        <sz val="10"/>
        <rFont val="Arial"/>
        <family val="2"/>
      </rPr>
      <t>, gasolie (niet-ondergrondse opslag)</t>
    </r>
  </si>
  <si>
    <t>H223 : Aérosol inflammable</t>
  </si>
  <si>
    <t>H223 : Ontvlambaar aërosol</t>
  </si>
  <si>
    <t>Specifieke producten : zware stookolie, minerale of synthetische oliën en analoge vloeistoffen (ondergrondse opslag en/of bevoorrading voertuigen)</t>
  </si>
  <si>
    <t>H224 : Liquide et vapeurs extrêmement inflammables</t>
  </si>
  <si>
    <t>H224 : Zeer licht ontvlambare vloeistof en damp</t>
  </si>
  <si>
    <t>11</t>
  </si>
  <si>
    <t>Specifieke producten : zware stookolie, minerale of synthetische oliën en analoge vloeistoffen (niet-ondergrondse opslag)</t>
  </si>
  <si>
    <t>H225 : Liquide et vapeurs très inflammables</t>
  </si>
  <si>
    <t>H225 : Licht ontvlambare vloeistof en damp</t>
  </si>
  <si>
    <t>12</t>
  </si>
  <si>
    <t>Specifieke producten : fytofarmaceutische producten (voor professioneel gebruik)</t>
  </si>
  <si>
    <t>kg</t>
  </si>
  <si>
    <t>H226 : Liquide et vapeurs inflammables</t>
  </si>
  <si>
    <t>H226 : Ontvlambare vloeistof en damp</t>
  </si>
  <si>
    <t>13</t>
  </si>
  <si>
    <t>Specifieke producten : fytofarmaceutische producten (voor niet-professioneel gebruik bestemd voor verkoop)</t>
  </si>
  <si>
    <t>H228 : Matière solide inflammable</t>
  </si>
  <si>
    <t>H228 : Ontvlambare vaste stof</t>
  </si>
  <si>
    <t>14</t>
  </si>
  <si>
    <t>Specifieke producten : fytofarmaceutische producten (voor niet-professioneel gebruik bestemd voor opslag)</t>
  </si>
  <si>
    <t>H229 : Récipient sous pression ; peut éclater sous l’effet de la chaleur</t>
  </si>
  <si>
    <t>H229 : Houder onder druk: kan openbarsten bij verhitting</t>
  </si>
  <si>
    <t>15</t>
  </si>
  <si>
    <t>Substanties bijlage XIV van REACH</t>
  </si>
  <si>
    <t>liters</t>
  </si>
  <si>
    <t>H230 : Peut exploser même en l’absence d’air</t>
  </si>
  <si>
    <t>H230 : Kan explosief reageren zelfs in afwezigheid van lucht</t>
  </si>
  <si>
    <t>16</t>
  </si>
  <si>
    <t>Gevaarlijke substanties of mengels die niet in een andere rubriek zijn opgenomen (uitsluitend ontvlambaar, schadelijk, irriterend)</t>
  </si>
  <si>
    <t>kg/litres</t>
  </si>
  <si>
    <t>kg/liters</t>
  </si>
  <si>
    <t>H231 : Peut exploser même en l’absence d’air à une pression et/ou une température élevée(s)</t>
  </si>
  <si>
    <t>H231 : Kan explosief reageren zelfs in afwezigheid van lucht bij verhoogde druk en/of temperatuur</t>
  </si>
  <si>
    <t>17</t>
  </si>
  <si>
    <t>H241 : Peut s’enflammer ou exploser sous l’effet de la chaleur</t>
  </si>
  <si>
    <t>H241 : Brand- of ontploffingsgevaar bij verwarming</t>
  </si>
  <si>
    <t>19</t>
  </si>
  <si>
    <t>H242 : Peut s’enflammer sous l’effet de la chaleur</t>
  </si>
  <si>
    <t>H242 : Brandgevaar bij verwarming</t>
  </si>
  <si>
    <t>20</t>
  </si>
  <si>
    <t>H250 : S’enflamme spontanément au contact de l’air</t>
  </si>
  <si>
    <t>H250 : Vat spontaan vlam bij blootstelling aan lucht</t>
  </si>
  <si>
    <t>21</t>
  </si>
  <si>
    <t>H251 : Matière auto-échauffante ; peut s’enflammer</t>
  </si>
  <si>
    <t>H251 : Vatbaar voor zelfverhitting; kan vlam vatten</t>
  </si>
  <si>
    <t>22</t>
  </si>
  <si>
    <t>H252 : Matière auto-échauffante en grandes quantités ; peut s’enflammer</t>
  </si>
  <si>
    <t>H252 : In grote hoeveelheden vatbaar voor zelfverhitting; kan vlam vatten</t>
  </si>
  <si>
    <t>23</t>
  </si>
  <si>
    <t>H260 : Dégage au contact de l’eau des gaz inflammables qui peuvent s’enflammer spontanément</t>
  </si>
  <si>
    <t>H260 : In contact met water komen ontvlambare gassen vrij die spontaan kunnen ontbranden</t>
  </si>
  <si>
    <t>24</t>
  </si>
  <si>
    <t>H261 : Dégage au contact de l’eau des gaz inflammables</t>
  </si>
  <si>
    <t>H261 : In contact met water komen ontvlambare gassen vrij</t>
  </si>
  <si>
    <t>25</t>
  </si>
  <si>
    <t>H270 : Peut provoquer ou aggraver un incendie ; comburant</t>
  </si>
  <si>
    <t>H270 : Kan brand veroorzaken of bevorderen; oxiderend</t>
  </si>
  <si>
    <t>26</t>
  </si>
  <si>
    <t>H271 : Peut provoquer un incendie ou une explosion ; comburant puissant</t>
  </si>
  <si>
    <t>H271 : Kan brand of ontploffingen veroorzaken; sterk oxiderend</t>
  </si>
  <si>
    <t>27</t>
  </si>
  <si>
    <t>H272 : Peut aggraver un incendie ; comburant</t>
  </si>
  <si>
    <t>H272 : Kan brand bevorderen; oxiderend</t>
  </si>
  <si>
    <t>28</t>
  </si>
  <si>
    <t>H280 : Bevat gas onder druk; kan ontploffen bij verwarming</t>
  </si>
  <si>
    <t>29</t>
  </si>
  <si>
    <t>H281 : Contient un gaz réfrigéré ; peut causer des brûlures ou blessures cryogéniques</t>
  </si>
  <si>
    <t>H281 : Bevat sterk gekoeld gas; kan cryogene brandwonden of letsel veroorzaken</t>
  </si>
  <si>
    <t>30</t>
  </si>
  <si>
    <t>H290 : Peut être corrosif pour les métaux</t>
  </si>
  <si>
    <t>H290 : Kan bijtend zijn voor metalen</t>
  </si>
  <si>
    <t>31</t>
  </si>
  <si>
    <t>H300 : Mortel en cas d’ingestion</t>
  </si>
  <si>
    <t>H300 : Dodelijk bij inslikken</t>
  </si>
  <si>
    <t>32</t>
  </si>
  <si>
    <t>x</t>
  </si>
  <si>
    <t>H301 : Toxique en cas d’ingestion</t>
  </si>
  <si>
    <t>H301 : Giftig bij inslikken</t>
  </si>
  <si>
    <t>33</t>
  </si>
  <si>
    <t>H302 : Nocif en cas d’ingestion</t>
  </si>
  <si>
    <t>H302 : Schadelijk bij inslikken</t>
  </si>
  <si>
    <t>34</t>
  </si>
  <si>
    <t>H304 : Peut être mortel en cas d’ingestion et de pénétration dans les voies respiratoires</t>
  </si>
  <si>
    <t>H304 : Kan dodelijk zijn als de stof bij inslikken in de luchtwegen terechtkomt</t>
  </si>
  <si>
    <t>35</t>
  </si>
  <si>
    <t>H310 : Mortel par contact cutané</t>
  </si>
  <si>
    <t>H310 : Dodelijk bij contact met de huid</t>
  </si>
  <si>
    <t>36</t>
  </si>
  <si>
    <t>H311 : Toxique par contact cutané</t>
  </si>
  <si>
    <t>H311 : Giftig bij contact met de huid</t>
  </si>
  <si>
    <t>37</t>
  </si>
  <si>
    <t>H312 : Nocif par contact cutané</t>
  </si>
  <si>
    <t>H312 : Schadelijk bij contact met de huid</t>
  </si>
  <si>
    <t>38</t>
  </si>
  <si>
    <t>H314 : Provoque des brûlures de la peau et des lésions oculaires graves</t>
  </si>
  <si>
    <t>H314 : Veroorzaakt ernstige brandwonden en oogletsel</t>
  </si>
  <si>
    <t>39</t>
  </si>
  <si>
    <t>H315 : Provoque une irritation cutanée</t>
  </si>
  <si>
    <t>H315 : Veroorzaakt huidirritatie</t>
  </si>
  <si>
    <t>40</t>
  </si>
  <si>
    <t>H317 : Peut provoquer une allergie cutanée</t>
  </si>
  <si>
    <t>H317 : Kan een allergische huidreactie veroorzaken</t>
  </si>
  <si>
    <t>41</t>
  </si>
  <si>
    <t>H318 : Provoque des lésions oculaires graves</t>
  </si>
  <si>
    <t>H318 : Veroorzaakt ernstig oogletsel</t>
  </si>
  <si>
    <t>42</t>
  </si>
  <si>
    <t>H319 : Provoque une sévère irritation des yeux</t>
  </si>
  <si>
    <t>H319 : Veroorzaakt ernstige oogirritatie</t>
  </si>
  <si>
    <t>43</t>
  </si>
  <si>
    <t>H330 : Mortel par inhalation</t>
  </si>
  <si>
    <t>H330 : Dodelijk bij inademing</t>
  </si>
  <si>
    <t>44</t>
  </si>
  <si>
    <t>H331 : Toxique par inhalation</t>
  </si>
  <si>
    <t>H331 : Giftig bij inademing</t>
  </si>
  <si>
    <t>45</t>
  </si>
  <si>
    <t>H332 : Nocif par inhalation</t>
  </si>
  <si>
    <t>H332 : Schadelijk bij inademing</t>
  </si>
  <si>
    <t>46</t>
  </si>
  <si>
    <t>H334 : Peut provoquer des symptômes allergiques ou d’asthme ou des difficultés respiratoires par inhalation</t>
  </si>
  <si>
    <t>H334 : Kan bij inademing allergie- of astmasymptomen of ademhalingsmoeilijkheden veroorzaken</t>
  </si>
  <si>
    <t>47</t>
  </si>
  <si>
    <t>H335 : Peut irriter les voies respiratoires</t>
  </si>
  <si>
    <t>H335 : Kan irritatie van de luchtwegen veroorzaken</t>
  </si>
  <si>
    <t>48</t>
  </si>
  <si>
    <t>H336 : Peut provoquer somnolence ou vertiges</t>
  </si>
  <si>
    <t>H336 : Kan slaperigheid of duizeligheid veroorzaken</t>
  </si>
  <si>
    <t>49</t>
  </si>
  <si>
    <t>H340 : Peut induire des anomalies génétiques</t>
  </si>
  <si>
    <t>H340 : Kan genetische schade veroorzaken</t>
  </si>
  <si>
    <t>50</t>
  </si>
  <si>
    <t>H341 : Susceptible d’induire des anomalies génétiques</t>
  </si>
  <si>
    <t>H341 : Verdacht van het veroorzaken van genetische schade</t>
  </si>
  <si>
    <t>51</t>
  </si>
  <si>
    <t>H350 : Peut provoquer le cancer</t>
  </si>
  <si>
    <t>H350 : Kan kanker veroorzaken</t>
  </si>
  <si>
    <t>52</t>
  </si>
  <si>
    <t>H351 : Susceptible de provoquer le cancer</t>
  </si>
  <si>
    <t>H351 : Verdacht van het veroorzaken van kanker</t>
  </si>
  <si>
    <t>53</t>
  </si>
  <si>
    <t>H360 : Peut nuire à la fertilité ou au foetus</t>
  </si>
  <si>
    <t>H360 : Kan de vruchtbaarheid of het ongeboren kind schaden</t>
  </si>
  <si>
    <t>54</t>
  </si>
  <si>
    <t>H361 : Susceptible de nuire à la fertilité ou au fœtus</t>
  </si>
  <si>
    <t>H361 : Kan mogelijks de vruchtbaarheid of het ongeboren kind schaden</t>
  </si>
  <si>
    <t>55</t>
  </si>
  <si>
    <t>H362 : Peut être nocif pour les bébés nourris au lait maternel</t>
  </si>
  <si>
    <t>H362 : Kan schadelijk zijn via de borstvoeding</t>
  </si>
  <si>
    <t>56</t>
  </si>
  <si>
    <t>H370 : Risque avéré d’effets graves pour les organes</t>
  </si>
  <si>
    <t>H370 : Veroorzaakt schade aan organen</t>
  </si>
  <si>
    <t>57</t>
  </si>
  <si>
    <t>H371 : Risque présumé d’effets graves pour les organes</t>
  </si>
  <si>
    <t>H371 : Kan schade aan organen veroorzaken</t>
  </si>
  <si>
    <t>58</t>
  </si>
  <si>
    <t>H372 : Risque avéré d’effets graves pour les organes à la suite d’expositions répétées ou d’une exposition prolongée</t>
  </si>
  <si>
    <t>H372 : Veroorzaakt schade aan organen bij langdurige of herhaalde blootstelling</t>
  </si>
  <si>
    <t>59</t>
  </si>
  <si>
    <t>H373 : Risque présumé d’effets graves pour les organes à la suite d’expositions répétées ou d’une exposition prolongée</t>
  </si>
  <si>
    <t>H373 : Kan schade aan organen veroorzaken bij langdurige of herhaalde blootstelling</t>
  </si>
  <si>
    <t>60</t>
  </si>
  <si>
    <t>H400 : Très toxique pour les organismes aquatiques</t>
  </si>
  <si>
    <t>H400 : Zeer giftig voor in het water levende organismen</t>
  </si>
  <si>
    <t>61</t>
  </si>
  <si>
    <t>H410 : Très toxique pour les organismes aquatiques, entraîne des effets néfastes à long terme</t>
  </si>
  <si>
    <t>H410 : Zeer giftig voor in het water levende organismen, met langdurige gevolgen</t>
  </si>
  <si>
    <t>62</t>
  </si>
  <si>
    <t>H411 : Toxique pour les organismes aquatiques, entraîne des effets néfastes à long terme</t>
  </si>
  <si>
    <t>H411 : Giftig voor in het water levende organismen, met langdurige gevolgen</t>
  </si>
  <si>
    <t>63</t>
  </si>
  <si>
    <t>H412 : Nocif pour les organismes aquatiques, entraîne des effets néfastes à long terme</t>
  </si>
  <si>
    <t>H412 : Schadelijk voor in het water levende organismen, met langdurige gevolgen</t>
  </si>
  <si>
    <t>64</t>
  </si>
  <si>
    <t>H413 : Peut être nocif à long terme pour les organismes aquatiques</t>
  </si>
  <si>
    <t>H413 : Kan langdurige schadelijke gevolgen voor in het water levende organismen hebben</t>
  </si>
  <si>
    <t>65</t>
  </si>
  <si>
    <t>H420 : Nuit à la santé publique et à l’environnement en détruisant l’ozone dans la haute atmosphère</t>
  </si>
  <si>
    <t>H420 : Schadelijk voor de volksgezondheid en het milieu door afbraak van ozon in de bovenste lagen van de atmosfeer</t>
  </si>
  <si>
    <t>66</t>
  </si>
  <si>
    <t>Produit dangereux non soumis à fiche de données de sécurité</t>
  </si>
  <si>
    <t>Gevaarlijke producten niet onderworpen aan veiligheidsinformatieblad</t>
  </si>
  <si>
    <t>67</t>
  </si>
  <si>
    <t>Seuils</t>
  </si>
  <si>
    <t>Rubrique (kg ou l)</t>
  </si>
  <si>
    <t>Rubriques</t>
  </si>
  <si>
    <t>Description</t>
  </si>
  <si>
    <t>Type prod dangereux</t>
  </si>
  <si>
    <t>Pts éclair</t>
  </si>
  <si>
    <t>A</t>
  </si>
  <si>
    <t>B</t>
  </si>
  <si>
    <t>C</t>
  </si>
  <si>
    <t>72 1°</t>
  </si>
  <si>
    <r>
      <t xml:space="preserve">Gaz : dépôts fixes </t>
    </r>
    <r>
      <rPr>
        <sz val="8"/>
        <color indexed="30"/>
        <rFont val="Arial"/>
        <family val="2"/>
      </rPr>
      <t>(rub. 72 1°)</t>
    </r>
  </si>
  <si>
    <t xml:space="preserve"> /</t>
  </si>
  <si>
    <t>rub. 72 - Gaz d'extinction</t>
  </si>
  <si>
    <t>72 2°</t>
  </si>
  <si>
    <r>
      <t xml:space="preserve">Gaz : Gaz d'extinction </t>
    </r>
    <r>
      <rPr>
        <sz val="8"/>
        <color indexed="30"/>
        <rFont val="Arial"/>
        <family val="2"/>
      </rPr>
      <t>(rub. 72 2°)</t>
    </r>
  </si>
  <si>
    <t>l</t>
  </si>
  <si>
    <t xml:space="preserve">74 1° </t>
  </si>
  <si>
    <r>
      <t xml:space="preserve">Gaz : dépôts mobiles  </t>
    </r>
    <r>
      <rPr>
        <sz val="8"/>
        <color indexed="30"/>
        <rFont val="Arial"/>
        <family val="2"/>
      </rPr>
      <t>(rub. 74 1°)</t>
    </r>
  </si>
  <si>
    <t>/</t>
  </si>
  <si>
    <t xml:space="preserve">74 2° </t>
  </si>
  <si>
    <r>
      <t xml:space="preserve">Gaz : aérosols </t>
    </r>
    <r>
      <rPr>
        <sz val="8"/>
        <color indexed="30"/>
        <rFont val="Arial"/>
        <family val="2"/>
      </rPr>
      <t>(rub. 74 2°)</t>
    </r>
  </si>
  <si>
    <t xml:space="preserve">88 1° </t>
  </si>
  <si>
    <r>
      <t xml:space="preserve">"Liquides inflammables : autres (dépôt enfoui) </t>
    </r>
    <r>
      <rPr>
        <sz val="8"/>
        <color indexed="10"/>
        <rFont val="Arial"/>
        <family val="2"/>
      </rPr>
      <t>(&lt;21°C)</t>
    </r>
    <r>
      <rPr>
        <sz val="8"/>
        <rFont val="Arial"/>
        <family val="2"/>
      </rPr>
      <t xml:space="preserve">" + "Liquides inflammables : essence (dépôt enfoui) (&lt;21°C)" </t>
    </r>
    <r>
      <rPr>
        <sz val="8"/>
        <color indexed="30"/>
        <rFont val="Arial"/>
        <family val="2"/>
      </rPr>
      <t>(rub. 88 1°(enfoui))</t>
    </r>
  </si>
  <si>
    <t>C_04 ou C_06</t>
  </si>
  <si>
    <r>
      <t xml:space="preserve">"Liquides inflammables : autres (dépôt non enfoui) </t>
    </r>
    <r>
      <rPr>
        <sz val="8"/>
        <color indexed="10"/>
        <rFont val="Arial"/>
        <family val="2"/>
      </rPr>
      <t>(&lt;21°C)</t>
    </r>
    <r>
      <rPr>
        <sz val="8"/>
        <rFont val="Arial"/>
        <family val="2"/>
      </rPr>
      <t xml:space="preserve">" +  "Liquides inflammables : essence (dépôt non enfoui) (&lt;21°C)" </t>
    </r>
    <r>
      <rPr>
        <sz val="8"/>
        <color indexed="30"/>
        <rFont val="Arial"/>
        <family val="2"/>
      </rPr>
      <t>(rub. 88 1°(non enfoui))</t>
    </r>
  </si>
  <si>
    <t>C_05 ou C_07</t>
  </si>
  <si>
    <t xml:space="preserve">88 2° </t>
  </si>
  <si>
    <r>
      <t xml:space="preserve">Liquides inflammables : autres (dépôt enfoui) </t>
    </r>
    <r>
      <rPr>
        <sz val="8"/>
        <color indexed="10"/>
        <rFont val="Arial"/>
        <family val="2"/>
      </rPr>
      <t>(&gt;21°C &lt;55°C)</t>
    </r>
    <r>
      <rPr>
        <sz val="8"/>
        <color indexed="30"/>
        <rFont val="Arial"/>
        <family val="2"/>
      </rPr>
      <t xml:space="preserve"> (rub. 88 2°(enfoui))</t>
    </r>
  </si>
  <si>
    <r>
      <t xml:space="preserve">Liquides inflammables : autres (dépôt non enfoui) </t>
    </r>
    <r>
      <rPr>
        <sz val="8"/>
        <color indexed="10"/>
        <rFont val="Arial"/>
        <family val="2"/>
      </rPr>
      <t>(&gt;21°C &lt;55°C)</t>
    </r>
    <r>
      <rPr>
        <sz val="8"/>
        <rFont val="Arial"/>
        <family val="2"/>
      </rPr>
      <t xml:space="preserve"> </t>
    </r>
    <r>
      <rPr>
        <sz val="8"/>
        <color indexed="30"/>
        <rFont val="Arial"/>
        <family val="2"/>
      </rPr>
      <t>(rub. 88 2°(non enfoui))</t>
    </r>
  </si>
  <si>
    <t xml:space="preserve">88 3° </t>
  </si>
  <si>
    <r>
      <t xml:space="preserve">"Liquides inflammables : autres (dépôt enfoui) </t>
    </r>
    <r>
      <rPr>
        <sz val="8"/>
        <color indexed="10"/>
        <rFont val="Arial"/>
        <family val="2"/>
      </rPr>
      <t>(&gt;55°C &lt;100°C)</t>
    </r>
    <r>
      <rPr>
        <sz val="8"/>
        <rFont val="Arial"/>
        <family val="2"/>
      </rPr>
      <t xml:space="preserve">" + "Produits spécifiques : diesel, mazout, fioul, gazole (dépôt enfoui et/ou approvisionnement véhicules) (&gt;55°C &lt;100°C)" </t>
    </r>
    <r>
      <rPr>
        <sz val="8"/>
        <color indexed="30"/>
        <rFont val="Arial"/>
        <family val="2"/>
      </rPr>
      <t>(rub. 88 3°(enfoui/véhicules))</t>
    </r>
  </si>
  <si>
    <t>C_06 ou C_08</t>
  </si>
  <si>
    <r>
      <t xml:space="preserve">"Liquides inflammables : autres (dépôt non enfoui) </t>
    </r>
    <r>
      <rPr>
        <sz val="8"/>
        <color indexed="10"/>
        <rFont val="Arial"/>
        <family val="2"/>
      </rPr>
      <t>(&gt;55°C &lt;100°C)</t>
    </r>
    <r>
      <rPr>
        <sz val="8"/>
        <rFont val="Arial"/>
        <family val="2"/>
      </rPr>
      <t xml:space="preserve">" + "Produits spécifiques : diesel, mazout, fioul, gazole (dépôt non enfoui) (&gt;55°C &lt;100°C)" </t>
    </r>
    <r>
      <rPr>
        <sz val="8"/>
        <color indexed="30"/>
        <rFont val="Arial"/>
        <family val="2"/>
      </rPr>
      <t>(rub. 88 3° (non enfoui))</t>
    </r>
  </si>
  <si>
    <t>C_07 ou C_09</t>
  </si>
  <si>
    <t xml:space="preserve">88 4° </t>
  </si>
  <si>
    <r>
      <t xml:space="preserve">Produits spécifiques : fuel lourd, huiles minérales ou synthétiques et liquides analogue (dépôt enfoui et/ou approvisionnement véhicules) </t>
    </r>
    <r>
      <rPr>
        <sz val="8"/>
        <color indexed="30"/>
        <rFont val="Arial"/>
        <family val="2"/>
      </rPr>
      <t>(rub. 88 4°(enfoui/véhicules))</t>
    </r>
  </si>
  <si>
    <r>
      <t xml:space="preserve">Produits spécifiques : fuel lourd, huiles minérales ou synthétiques et liquides analogue (dépôt non enfoui) </t>
    </r>
    <r>
      <rPr>
        <sz val="8"/>
        <color indexed="30"/>
        <rFont val="Arial"/>
        <family val="2"/>
      </rPr>
      <t>(rub.88 4°(non enfoui))</t>
    </r>
  </si>
  <si>
    <r>
      <t xml:space="preserve">Produits spécifiques : produits phytopharmaceutiques (à usage professionnel) </t>
    </r>
    <r>
      <rPr>
        <sz val="8"/>
        <color indexed="30"/>
        <rFont val="Arial"/>
        <family val="2"/>
      </rPr>
      <t>(rub. 112 pro)</t>
    </r>
  </si>
  <si>
    <r>
      <t xml:space="preserve">Produits spécifiques : produits phytopharmaceutiques (à usage non professionnel) </t>
    </r>
    <r>
      <rPr>
        <sz val="8"/>
        <color indexed="30"/>
        <rFont val="Arial"/>
        <family val="2"/>
      </rPr>
      <t>(rub. 112 non-pro)</t>
    </r>
  </si>
  <si>
    <r>
      <t xml:space="preserve">Substances ou mélanges dangereux non repris sous une autre rubrique </t>
    </r>
    <r>
      <rPr>
        <sz val="8"/>
        <color indexed="10"/>
        <rFont val="Arial"/>
        <family val="2"/>
      </rPr>
      <t xml:space="preserve">(H302, H304, ….) </t>
    </r>
    <r>
      <rPr>
        <sz val="8"/>
        <rFont val="Arial"/>
        <family val="2"/>
      </rPr>
      <t xml:space="preserve">(uniquement infl/noc/irr) </t>
    </r>
    <r>
      <rPr>
        <sz val="8"/>
        <color indexed="30"/>
        <rFont val="Arial"/>
        <family val="2"/>
      </rPr>
      <t>(rub. 121 1°)</t>
    </r>
  </si>
  <si>
    <r>
      <t xml:space="preserve">Substances ou mélanges dangereux non repris sous une autre rubrique </t>
    </r>
    <r>
      <rPr>
        <sz val="8"/>
        <color indexed="10"/>
        <rFont val="Arial"/>
        <family val="2"/>
      </rPr>
      <t>(H200, H201, ….)</t>
    </r>
    <r>
      <rPr>
        <sz val="8"/>
        <rFont val="Arial"/>
        <family val="2"/>
      </rPr>
      <t xml:space="preserve"> (autre que infl/noc/irr) </t>
    </r>
    <r>
      <rPr>
        <sz val="8"/>
        <color indexed="30"/>
        <rFont val="Arial"/>
        <family val="2"/>
      </rPr>
      <t>(rub. 121 2°)</t>
    </r>
  </si>
  <si>
    <t xml:space="preserve"> /!\ Seuils à revalider </t>
  </si>
  <si>
    <t xml:space="preserve"> /!\ impact  &lt;  vs.  ≤</t>
  </si>
  <si>
    <r>
      <t>Type produit dangereux</t>
    </r>
    <r>
      <rPr>
        <b/>
        <sz val="11"/>
        <color rgb="FFFF0000"/>
        <rFont val="Calibri"/>
        <family val="2"/>
        <scheme val="minor"/>
      </rPr>
      <t xml:space="preserve"> = INPUT</t>
    </r>
  </si>
  <si>
    <t>Unités</t>
  </si>
  <si>
    <t>Litres</t>
  </si>
  <si>
    <t>Produits spécifiques : produits phytopharmaceutiques (à usage non professionnel)</t>
  </si>
  <si>
    <t>CMR ?</t>
  </si>
  <si>
    <t>H240 : Peut exploser sous l’effet de la chaleur</t>
  </si>
  <si>
    <t>18</t>
  </si>
  <si>
    <t>EUH380: Peut provoquer une perturbation endocrinienne chez l’être humain</t>
  </si>
  <si>
    <t>EUH380: Kan endocriene verstoring veroorzaken bij de mens</t>
  </si>
  <si>
    <t>EUH381: Susceptible de provoquer une perturbation endocrinienne chez l’être humain</t>
  </si>
  <si>
    <t>EUH381: Verdacht van het veroorzaken van endocriene verstoring bij de mens</t>
  </si>
  <si>
    <t>EUH430: Peut provoquer une perturbation endocrinienne dans l’environnement</t>
  </si>
  <si>
    <t>EUH430: Kan endocriene verstoring veroorzaken in het milieu</t>
  </si>
  <si>
    <t>EUH431: Susceptible de provoquer une perturbation endocrinienne dans l’environnement</t>
  </si>
  <si>
    <t>EUH431: Verdacht van het veroorzaken van endocriene verstoring in het milieu</t>
  </si>
  <si>
    <t>EUH440: S’accumule dans l’environnement et dans les organismes vivants, y compris chez l’être humain</t>
  </si>
  <si>
    <t>EUH440: Hoopt zich op in het milieu en levende organismen, waaronder de mens</t>
  </si>
  <si>
    <t>EUH441: S’accumule fortement dans l’environnement et dans les organismes vivants, y compris chez l’être humain</t>
  </si>
  <si>
    <t>EUH441: Hoopt zich sterk op in het milieu en levende organismen, waaronder de mens</t>
  </si>
  <si>
    <t>EUH450: Peut entraîner une contamination diffuse à long terme des ressources en eau</t>
  </si>
  <si>
    <t>EUH450: Kan langdurige en diffuse verontreiniging van waterbronnen veroorzaken</t>
  </si>
  <si>
    <t>EUH451: Peut provoquer une contamination diffuse à très long terme des ressources en eau</t>
  </si>
  <si>
    <t>EUH451: Kan zeer langdurige en diffuse verontreiniging van waterbronnen veroorzaken</t>
  </si>
  <si>
    <t>68</t>
  </si>
  <si>
    <t>69</t>
  </si>
  <si>
    <t>70</t>
  </si>
  <si>
    <t>71</t>
  </si>
  <si>
    <t>72</t>
  </si>
  <si>
    <t>73</t>
  </si>
  <si>
    <t>74</t>
  </si>
  <si>
    <t>75</t>
  </si>
  <si>
    <t>Unité</t>
  </si>
  <si>
    <t>Substance reprise
à l'annexe XIV de REACH</t>
  </si>
  <si>
    <r>
      <t xml:space="preserve">La présence de certains Codes H qui indique la présence de propriétés particulèrement dangereuses pour les personnes ou pour l'environnement. (ex: </t>
    </r>
    <r>
      <rPr>
        <i/>
        <sz val="11"/>
        <color theme="1"/>
        <rFont val="Calibri"/>
        <family val="2"/>
        <scheme val="minor"/>
      </rPr>
      <t xml:space="preserve">H350 - peut provoquer le cancer). </t>
    </r>
    <r>
      <rPr>
        <sz val="11"/>
        <color theme="1"/>
        <rFont val="Calibri"/>
        <family val="2"/>
        <scheme val="minor"/>
      </rPr>
      <t xml:space="preserve">
Ces produits-là nécessitent une attention particulière et plus d'informations doivent nous être envoyées afin d'assurer une sécurité suffisante dans votre exploitation et sur le long terme. 
/!\ Seuls les produits </t>
    </r>
    <r>
      <rPr>
        <b/>
        <sz val="11"/>
        <color theme="1"/>
        <rFont val="Calibri"/>
        <family val="2"/>
        <scheme val="minor"/>
      </rPr>
      <t xml:space="preserve">effectivements utilisés </t>
    </r>
    <r>
      <rPr>
        <sz val="11"/>
        <color theme="1"/>
        <rFont val="Calibri"/>
        <family val="2"/>
        <scheme val="minor"/>
      </rPr>
      <t xml:space="preserve">sont concernés par cet onglet (à l'inverse des produits qui ne sont que stockés).
Les </t>
    </r>
    <r>
      <rPr>
        <b/>
        <sz val="11"/>
        <color rgb="FFFF0000"/>
        <rFont val="Calibri"/>
        <family val="2"/>
        <scheme val="minor"/>
      </rPr>
      <t>fiches de données de sécurité</t>
    </r>
    <r>
      <rPr>
        <sz val="11"/>
        <color theme="1"/>
        <rFont val="Calibri"/>
        <family val="2"/>
        <scheme val="minor"/>
      </rPr>
      <t xml:space="preserve"> associées à ces produits doivent nous être envoyées en même temps que cet inventaire. 
</t>
    </r>
    <r>
      <rPr>
        <b/>
        <sz val="11"/>
        <color theme="1"/>
        <rFont val="Calibri"/>
        <family val="2"/>
        <scheme val="minor"/>
      </rPr>
      <t xml:space="preserve">--&gt; Cet onglet doit être rempli par vos soins. </t>
    </r>
    <r>
      <rPr>
        <sz val="11"/>
        <color theme="1"/>
        <rFont val="Calibri"/>
        <family val="2"/>
        <scheme val="minor"/>
      </rPr>
      <t xml:space="preserve">
</t>
    </r>
  </si>
  <si>
    <t xml:space="preserve">rub. 72 1° </t>
  </si>
  <si>
    <t xml:space="preserve">rub. 72 2° </t>
  </si>
  <si>
    <t xml:space="preserve">rub. 74 1° </t>
  </si>
  <si>
    <t xml:space="preserve">rub. 74 2° </t>
  </si>
  <si>
    <t xml:space="preserve">rub. 88 1° </t>
  </si>
  <si>
    <t xml:space="preserve">rub. 88 2° </t>
  </si>
  <si>
    <t xml:space="preserve">rub. 88 3° </t>
  </si>
  <si>
    <t xml:space="preserve">rub. 88 4° </t>
  </si>
  <si>
    <t xml:space="preserve">rub. 112 </t>
  </si>
  <si>
    <t>rub. 173</t>
  </si>
  <si>
    <t xml:space="preserve">rub. 121 </t>
  </si>
  <si>
    <t>Dépôts fixes</t>
  </si>
  <si>
    <t>Gaz d'extinction</t>
  </si>
  <si>
    <t>Aérosols</t>
  </si>
  <si>
    <t>Enfoui</t>
  </si>
  <si>
    <t>Non enfoui</t>
  </si>
  <si>
    <t>Enfoui/véhicules</t>
  </si>
  <si>
    <t>Usage professionnel</t>
  </si>
  <si>
    <t>Usage non professionnel destiné à la vente</t>
  </si>
  <si>
    <t>Usage non professionnel destiné au stockage</t>
  </si>
  <si>
    <t>Uniquement infl/noc/irr</t>
  </si>
  <si>
    <t>Autre que infl/noc/irr</t>
  </si>
  <si>
    <r>
      <t xml:space="preserve">Il existe une </t>
    </r>
    <r>
      <rPr>
        <b/>
        <i/>
        <sz val="11"/>
        <color theme="1"/>
        <rFont val="Calibri"/>
        <family val="2"/>
        <scheme val="minor"/>
      </rPr>
      <t>obligation</t>
    </r>
    <r>
      <rPr>
        <i/>
        <sz val="11"/>
        <color theme="1"/>
        <rFont val="Calibri"/>
        <family val="2"/>
        <scheme val="minor"/>
      </rPr>
      <t xml:space="preserve"> d'afficher </t>
    </r>
    <r>
      <rPr>
        <b/>
        <i/>
        <sz val="11"/>
        <color theme="1"/>
        <rFont val="Calibri"/>
        <family val="2"/>
        <scheme val="minor"/>
      </rPr>
      <t>la liste des produits dangereux</t>
    </r>
    <r>
      <rPr>
        <i/>
        <sz val="11"/>
        <color theme="1"/>
        <rFont val="Calibri"/>
        <family val="2"/>
        <scheme val="minor"/>
      </rPr>
      <t xml:space="preserve">, classés par </t>
    </r>
    <r>
      <rPr>
        <b/>
        <i/>
        <sz val="11"/>
        <color theme="1"/>
        <rFont val="Calibri"/>
        <family val="2"/>
        <scheme val="minor"/>
      </rPr>
      <t>pictogrammes</t>
    </r>
    <r>
      <rPr>
        <i/>
        <sz val="11"/>
        <color theme="1"/>
        <rFont val="Calibri"/>
        <family val="2"/>
        <scheme val="minor"/>
      </rPr>
      <t xml:space="preserve"> de danger,ainsi que leurs </t>
    </r>
    <r>
      <rPr>
        <b/>
        <i/>
        <sz val="11"/>
        <color theme="1"/>
        <rFont val="Calibri"/>
        <family val="2"/>
        <scheme val="minor"/>
      </rPr>
      <t>quantités</t>
    </r>
    <r>
      <rPr>
        <i/>
        <sz val="11"/>
        <color theme="1"/>
        <rFont val="Calibri"/>
        <family val="2"/>
        <scheme val="minor"/>
      </rPr>
      <t xml:space="preserve">, et ce afin d'informer les pompiers des risques en cas d'intervention. 
Le tableau ci-contre peut vous servir de modèle pour réaliser votre signalisation.
Ces règles (qui se retrouveront dans les Conditions d'Exlploitations de votre permis) diffèrent selon le </t>
    </r>
    <r>
      <rPr>
        <b/>
        <i/>
        <sz val="11"/>
        <color theme="1"/>
        <rFont val="Calibri"/>
        <family val="2"/>
        <scheme val="minor"/>
      </rPr>
      <t>type</t>
    </r>
    <r>
      <rPr>
        <i/>
        <sz val="11"/>
        <color theme="1"/>
        <rFont val="Calibri"/>
        <family val="2"/>
        <scheme val="minor"/>
      </rPr>
      <t xml:space="preserve"> </t>
    </r>
    <r>
      <rPr>
        <b/>
        <i/>
        <sz val="11"/>
        <color theme="1"/>
        <rFont val="Calibri"/>
        <family val="2"/>
        <scheme val="minor"/>
      </rPr>
      <t>de</t>
    </r>
    <r>
      <rPr>
        <i/>
        <sz val="11"/>
        <color theme="1"/>
        <rFont val="Calibri"/>
        <family val="2"/>
        <scheme val="minor"/>
      </rPr>
      <t xml:space="preserve"> </t>
    </r>
    <r>
      <rPr>
        <b/>
        <i/>
        <sz val="11"/>
        <color theme="1"/>
        <rFont val="Calibri"/>
        <family val="2"/>
        <scheme val="minor"/>
      </rPr>
      <t xml:space="preserve">lieu </t>
    </r>
    <r>
      <rPr>
        <i/>
        <sz val="11"/>
        <color theme="1"/>
        <rFont val="Calibri"/>
        <family val="2"/>
        <scheme val="minor"/>
      </rPr>
      <t xml:space="preserve">choisi pour stocker vos produits dangereux :
</t>
    </r>
    <r>
      <rPr>
        <i/>
        <u/>
        <sz val="11"/>
        <color theme="1"/>
        <rFont val="Calibri"/>
        <family val="2"/>
        <scheme val="minor"/>
      </rPr>
      <t>Local spécifique</t>
    </r>
    <r>
      <rPr>
        <i/>
        <sz val="11"/>
        <color theme="1"/>
        <rFont val="Calibri"/>
        <family val="2"/>
        <scheme val="minor"/>
      </rPr>
      <t xml:space="preserve"> : "Les indications suivantes doivent être affichées à proximité des accès au dépôt :
   i. les dangers (suivant les pictogrammes légaux) ;
   ii. les quantités maximales stockées par pictogramme de danger.
</t>
    </r>
    <r>
      <rPr>
        <i/>
        <u/>
        <sz val="11"/>
        <color theme="1"/>
        <rFont val="Calibri"/>
        <family val="2"/>
        <scheme val="minor"/>
      </rPr>
      <t>Armoire de sécurité</t>
    </r>
    <r>
      <rPr>
        <i/>
        <sz val="11"/>
        <color theme="1"/>
        <rFont val="Calibri"/>
        <family val="2"/>
        <scheme val="minor"/>
      </rPr>
      <t xml:space="preserve"> : "Les pictogrammes de danger qui se trouvent sur les emballages et les récipients des produits stockés doivent être apposés d'une manière claire et lisible sur une des parois extérieures des armoires de sécurité. "
</t>
    </r>
    <r>
      <rPr>
        <i/>
        <u/>
        <sz val="11"/>
        <color theme="1"/>
        <rFont val="Calibri"/>
        <family val="2"/>
        <scheme val="minor"/>
      </rPr>
      <t>Autre</t>
    </r>
    <r>
      <rPr>
        <i/>
        <sz val="11"/>
        <color theme="1"/>
        <rFont val="Calibri"/>
        <family val="2"/>
        <scheme val="minor"/>
      </rPr>
      <t xml:space="preserve"> (e.g. stockage en extérieur) : pas de conditions spécifiques.</t>
    </r>
  </si>
  <si>
    <t xml:space="preserve">Pas de pictogramme
</t>
  </si>
  <si>
    <t>Classement par (sous-)rubrique</t>
  </si>
  <si>
    <t>Danger pour l'environnement</t>
  </si>
  <si>
    <t>Perturbateurs endocriniens</t>
  </si>
  <si>
    <t>Produits chimiques persistants</t>
  </si>
  <si>
    <t>Substances reprises à l’Annexe XIV du règlement REACH</t>
  </si>
  <si>
    <t>Annexe XIV Reach</t>
  </si>
  <si>
    <t>Substances Annexe XIV de REACH</t>
  </si>
  <si>
    <t>Perturbateurs Endocriniens</t>
  </si>
  <si>
    <r>
      <t xml:space="preserve">/!\ Cet onglet ne concerne que les </t>
    </r>
    <r>
      <rPr>
        <b/>
        <sz val="9"/>
        <color rgb="FFFF0000"/>
        <rFont val="Calibri"/>
        <family val="2"/>
        <scheme val="minor"/>
      </rPr>
      <t>produits effectivement utilisés</t>
    </r>
    <r>
      <rPr>
        <sz val="9"/>
        <color rgb="FFFF0000"/>
        <rFont val="Calibri"/>
        <family val="2"/>
        <scheme val="minor"/>
      </rPr>
      <t xml:space="preserve"> ! Si un produit est uniquement </t>
    </r>
    <r>
      <rPr>
        <b/>
        <sz val="9"/>
        <color rgb="FFFF0000"/>
        <rFont val="Calibri"/>
        <family val="2"/>
        <scheme val="minor"/>
      </rPr>
      <t>stocké</t>
    </r>
    <r>
      <rPr>
        <sz val="9"/>
        <color rgb="FFFF0000"/>
        <rFont val="Calibri"/>
        <family val="2"/>
        <scheme val="minor"/>
      </rPr>
      <t>, vous pouvez laisser la ligne vide.</t>
    </r>
  </si>
  <si>
    <r>
      <t xml:space="preserve">Cet onglet est le plus important !  Il reprend, ligne par ligne, </t>
    </r>
    <r>
      <rPr>
        <b/>
        <sz val="11"/>
        <color theme="1"/>
        <rFont val="Calibri"/>
        <family val="2"/>
        <scheme val="minor"/>
      </rPr>
      <t>l'ensemble des produits dangereux</t>
    </r>
    <r>
      <rPr>
        <sz val="11"/>
        <color theme="1"/>
        <rFont val="Calibri"/>
        <family val="2"/>
        <scheme val="minor"/>
      </rPr>
      <t xml:space="preserve"> présents dans votre exploitation. Les </t>
    </r>
    <r>
      <rPr>
        <u/>
        <sz val="11"/>
        <color theme="1"/>
        <rFont val="Calibri"/>
        <family val="2"/>
        <scheme val="minor"/>
      </rPr>
      <t>déchets dangereux ne doivent pas y être recensés</t>
    </r>
    <r>
      <rPr>
        <sz val="11"/>
        <color theme="1"/>
        <rFont val="Calibri"/>
        <family val="2"/>
        <scheme val="minor"/>
      </rPr>
      <t xml:space="preserve">. Un guide pour compléter l'inventaire est également disponible via un lien hypertexte situé en haut de la page </t>
    </r>
    <r>
      <rPr>
        <i/>
        <sz val="11"/>
        <color theme="1"/>
        <rFont val="Calibri"/>
        <family val="2"/>
        <scheme val="minor"/>
      </rPr>
      <t>2. Inventaire</t>
    </r>
    <r>
      <rPr>
        <sz val="11"/>
        <color theme="1"/>
        <rFont val="Calibri"/>
        <family val="2"/>
        <scheme val="minor"/>
      </rPr>
      <t xml:space="preserve">.
</t>
    </r>
    <r>
      <rPr>
        <u/>
        <sz val="11"/>
        <color theme="1"/>
        <rFont val="Calibri"/>
        <family val="2"/>
        <scheme val="minor"/>
      </rPr>
      <t>Voici quelques principes à suivre lorsque vous remplissez cet onglet:</t>
    </r>
    <r>
      <rPr>
        <sz val="11"/>
        <color theme="1"/>
        <rFont val="Calibri"/>
        <family val="2"/>
        <scheme val="minor"/>
      </rPr>
      <t xml:space="preserve"> 
  </t>
    </r>
    <r>
      <rPr>
        <b/>
        <sz val="11"/>
        <color theme="1"/>
        <rFont val="Calibri"/>
        <family val="2"/>
        <scheme val="minor"/>
      </rPr>
      <t xml:space="preserve"> 1.</t>
    </r>
    <r>
      <rPr>
        <sz val="11"/>
        <color theme="1"/>
        <rFont val="Calibri"/>
        <family val="2"/>
        <scheme val="minor"/>
      </rPr>
      <t xml:space="preserve"> </t>
    </r>
    <r>
      <rPr>
        <b/>
        <sz val="11"/>
        <color theme="1"/>
        <rFont val="Calibri"/>
        <family val="2"/>
        <scheme val="minor"/>
      </rPr>
      <t xml:space="preserve">Un seul </t>
    </r>
    <r>
      <rPr>
        <sz val="11"/>
        <color theme="1"/>
        <rFont val="Calibri"/>
        <family val="2"/>
        <scheme val="minor"/>
      </rPr>
      <t xml:space="preserve">produit doit être renseigné par ligne 
  </t>
    </r>
    <r>
      <rPr>
        <b/>
        <sz val="11"/>
        <color theme="1"/>
        <rFont val="Calibri"/>
        <family val="2"/>
        <scheme val="minor"/>
      </rPr>
      <t xml:space="preserve"> 2.</t>
    </r>
    <r>
      <rPr>
        <sz val="11"/>
        <color theme="1"/>
        <rFont val="Calibri"/>
        <family val="2"/>
        <scheme val="minor"/>
      </rPr>
      <t xml:space="preserve"> Les colonnes "</t>
    </r>
    <r>
      <rPr>
        <i/>
        <sz val="11"/>
        <color theme="1"/>
        <rFont val="Calibri"/>
        <family val="2"/>
        <scheme val="minor"/>
      </rPr>
      <t>A. Nom (ou "famille") de produits dangereux</t>
    </r>
    <r>
      <rPr>
        <sz val="11"/>
        <color theme="1"/>
        <rFont val="Calibri"/>
        <family val="2"/>
        <scheme val="minor"/>
      </rPr>
      <t>", "</t>
    </r>
    <r>
      <rPr>
        <i/>
        <sz val="11"/>
        <color theme="1"/>
        <rFont val="Calibri"/>
        <family val="2"/>
        <scheme val="minor"/>
      </rPr>
      <t>B. Pictogramme de danger</t>
    </r>
    <r>
      <rPr>
        <sz val="11"/>
        <color theme="1"/>
        <rFont val="Calibri"/>
        <family val="2"/>
        <scheme val="minor"/>
      </rPr>
      <t>", "</t>
    </r>
    <r>
      <rPr>
        <i/>
        <sz val="11"/>
        <color theme="1"/>
        <rFont val="Calibri"/>
        <family val="2"/>
        <scheme val="minor"/>
      </rPr>
      <t>C. Type de produit dangereux</t>
    </r>
    <r>
      <rPr>
        <sz val="11"/>
        <color theme="1"/>
        <rFont val="Calibri"/>
        <family val="2"/>
        <scheme val="minor"/>
      </rPr>
      <t>", "</t>
    </r>
    <r>
      <rPr>
        <i/>
        <sz val="11"/>
        <color theme="1"/>
        <rFont val="Calibri"/>
        <family val="2"/>
        <scheme val="minor"/>
      </rPr>
      <t>D. Point d'éclair (en °C)</t>
    </r>
    <r>
      <rPr>
        <sz val="11"/>
        <color theme="1"/>
        <rFont val="Calibri"/>
        <family val="2"/>
        <scheme val="minor"/>
      </rPr>
      <t>" et "</t>
    </r>
    <r>
      <rPr>
        <i/>
        <sz val="11"/>
        <color theme="1"/>
        <rFont val="Calibri"/>
        <family val="2"/>
        <scheme val="minor"/>
      </rPr>
      <t>E. Quantité maximale stockée</t>
    </r>
    <r>
      <rPr>
        <sz val="11"/>
        <color theme="1"/>
        <rFont val="Calibri"/>
        <family val="2"/>
        <scheme val="minor"/>
      </rPr>
      <t xml:space="preserve">" doivent </t>
    </r>
    <r>
      <rPr>
        <b/>
        <sz val="11"/>
        <color theme="1"/>
        <rFont val="Calibri"/>
        <family val="2"/>
        <scheme val="minor"/>
      </rPr>
      <t>toujours</t>
    </r>
    <r>
      <rPr>
        <sz val="11"/>
        <color theme="1"/>
        <rFont val="Calibri"/>
        <family val="2"/>
        <scheme val="minor"/>
      </rPr>
      <t xml:space="preserve"> être remplies, pour chaque produit dangereux. 
   </t>
    </r>
    <r>
      <rPr>
        <b/>
        <sz val="11"/>
        <color theme="1"/>
        <rFont val="Calibri"/>
        <family val="2"/>
        <scheme val="minor"/>
      </rPr>
      <t xml:space="preserve">3. </t>
    </r>
    <r>
      <rPr>
        <sz val="11"/>
        <color theme="1"/>
        <rFont val="Calibri"/>
        <family val="2"/>
        <scheme val="minor"/>
      </rPr>
      <t>Vous devez remplir autant de colonnes "</t>
    </r>
    <r>
      <rPr>
        <i/>
        <sz val="11"/>
        <color theme="1"/>
        <rFont val="Calibri"/>
        <family val="2"/>
        <scheme val="minor"/>
      </rPr>
      <t>B. Pictogramme de danger</t>
    </r>
    <r>
      <rPr>
        <sz val="11"/>
        <color theme="1"/>
        <rFont val="Calibri"/>
        <family val="2"/>
        <scheme val="minor"/>
      </rPr>
      <t xml:space="preserve">" que de pictogrammes associés au produit dangereux concerné (ex: si votre produit présente 3 pictogrammes sur la bouteille, il convient de remplir 3 colonnes différentes avec les pictogrammes associés). </t>
    </r>
    <r>
      <rPr>
        <u/>
        <sz val="11"/>
        <color theme="1"/>
        <rFont val="Calibri"/>
        <family val="2"/>
        <scheme val="minor"/>
      </rPr>
      <t xml:space="preserve">
</t>
    </r>
    <r>
      <rPr>
        <i/>
        <u/>
        <sz val="10"/>
        <color theme="0" tint="-0.499984740745262"/>
        <rFont val="Calibri"/>
        <family val="2"/>
        <scheme val="minor"/>
      </rPr>
      <t>Remarque :</t>
    </r>
    <r>
      <rPr>
        <i/>
        <sz val="10"/>
        <color theme="0" tint="-0.499984740745262"/>
        <rFont val="Calibri"/>
        <family val="2"/>
        <scheme val="minor"/>
      </rPr>
      <t xml:space="preserve">  La mention "Pas de pictogramme de danger" ne concerne que des produits dont l'étiquette/la fiche de données de sécurité ne présente pas de pictogrammes de danger mais présente bien des codes de mention de danger. Elle ne doit pas être sélectionnée pour un produit non classé comme dangereux. En effet, l’inventaire ne doit recenser que les produits dangereux.</t>
    </r>
    <r>
      <rPr>
        <sz val="11"/>
        <color theme="1"/>
        <rFont val="Calibri"/>
        <family val="2"/>
        <scheme val="minor"/>
      </rPr>
      <t xml:space="preserve">
   </t>
    </r>
    <r>
      <rPr>
        <b/>
        <sz val="11"/>
        <color theme="1"/>
        <rFont val="Calibri"/>
        <family val="2"/>
        <scheme val="minor"/>
      </rPr>
      <t>4.</t>
    </r>
    <r>
      <rPr>
        <sz val="11"/>
        <color theme="1"/>
        <rFont val="Calibri"/>
        <family val="2"/>
        <scheme val="minor"/>
      </rPr>
      <t xml:space="preserve"> La colonne R. "</t>
    </r>
    <r>
      <rPr>
        <i/>
        <sz val="11"/>
        <color theme="1"/>
        <rFont val="Calibri"/>
        <family val="2"/>
        <scheme val="minor"/>
      </rPr>
      <t>Devez-vous remplir les codes de mentions danger associés à ce produit ?</t>
    </r>
    <r>
      <rPr>
        <sz val="11"/>
        <color theme="1"/>
        <rFont val="Calibri"/>
        <family val="2"/>
        <scheme val="minor"/>
      </rPr>
      <t>" vous indique si les colonnes suivantes ("</t>
    </r>
    <r>
      <rPr>
        <i/>
        <sz val="11"/>
        <color theme="1"/>
        <rFont val="Calibri"/>
        <family val="2"/>
        <scheme val="minor"/>
      </rPr>
      <t>F. Code de mention de danger du produit (H suivi de chiffres)</t>
    </r>
    <r>
      <rPr>
        <sz val="11"/>
        <color theme="1"/>
        <rFont val="Calibri"/>
        <family val="2"/>
        <scheme val="minor"/>
      </rPr>
      <t>") doivent être remplies pour ce produit</t>
    </r>
    <r>
      <rPr>
        <i/>
        <sz val="11"/>
        <color theme="1"/>
        <rFont val="Calibri"/>
        <family val="2"/>
        <scheme val="minor"/>
      </rPr>
      <t xml:space="preserve">. 
   </t>
    </r>
    <r>
      <rPr>
        <b/>
        <sz val="11"/>
        <color theme="1"/>
        <rFont val="Calibri"/>
        <family val="2"/>
        <scheme val="minor"/>
      </rPr>
      <t>5.</t>
    </r>
    <r>
      <rPr>
        <i/>
        <sz val="11"/>
        <color theme="1"/>
        <rFont val="Calibri"/>
        <family val="2"/>
        <scheme val="minor"/>
      </rPr>
      <t xml:space="preserve"> </t>
    </r>
    <r>
      <rPr>
        <sz val="11"/>
        <color theme="1"/>
        <rFont val="Calibri"/>
        <family val="2"/>
        <scheme val="minor"/>
      </rPr>
      <t xml:space="preserve">Les codes H peuvent être trouvés dans la </t>
    </r>
    <r>
      <rPr>
        <sz val="11"/>
        <color rgb="FFFF0000"/>
        <rFont val="Calibri"/>
        <family val="2"/>
        <scheme val="minor"/>
      </rPr>
      <t>fiche de données de sécurité</t>
    </r>
    <r>
      <rPr>
        <sz val="11"/>
        <color theme="1"/>
        <rFont val="Calibri"/>
        <family val="2"/>
        <scheme val="minor"/>
      </rPr>
      <t xml:space="preserve"> du produit (</t>
    </r>
    <r>
      <rPr>
        <b/>
        <sz val="11"/>
        <color theme="1"/>
        <rFont val="Calibri"/>
        <family val="2"/>
        <scheme val="minor"/>
      </rPr>
      <t>rubrique 2</t>
    </r>
    <r>
      <rPr>
        <sz val="11"/>
        <color theme="1"/>
        <rFont val="Calibri"/>
        <family val="2"/>
        <scheme val="minor"/>
      </rPr>
      <t xml:space="preserve">). Il convient (comme pour les pictogrammes) de remplir autant de colonnes que de codes H associés au produit. 
</t>
    </r>
    <r>
      <rPr>
        <sz val="11"/>
        <color theme="0"/>
        <rFont val="Calibri"/>
        <family val="2"/>
        <scheme val="minor"/>
      </rPr>
      <t xml:space="preserve">   </t>
    </r>
    <r>
      <rPr>
        <b/>
        <sz val="11"/>
        <color theme="0"/>
        <rFont val="Calibri"/>
        <family val="2"/>
        <scheme val="minor"/>
      </rPr>
      <t>6.</t>
    </r>
    <r>
      <rPr>
        <sz val="11"/>
        <color theme="0"/>
        <rFont val="Calibri"/>
        <family val="2"/>
        <scheme val="minor"/>
      </rPr>
      <t xml:space="preserve"> Merci de ne pas laisser de</t>
    </r>
    <r>
      <rPr>
        <b/>
        <sz val="11"/>
        <color theme="0"/>
        <rFont val="Calibri"/>
        <family val="2"/>
        <scheme val="minor"/>
      </rPr>
      <t xml:space="preserve"> lignes vides</t>
    </r>
    <r>
      <rPr>
        <sz val="11"/>
        <color theme="0"/>
        <rFont val="Calibri"/>
        <family val="2"/>
        <scheme val="minor"/>
      </rPr>
      <t xml:space="preserve"> entre les différents produits renseignés. 
</t>
    </r>
    <r>
      <rPr>
        <b/>
        <sz val="11"/>
        <color theme="1"/>
        <rFont val="Calibri"/>
        <family val="2"/>
        <scheme val="minor"/>
      </rPr>
      <t xml:space="preserve">--&gt; Cet onglet doit être rempli par vos soins. </t>
    </r>
    <r>
      <rPr>
        <sz val="11"/>
        <color theme="1"/>
        <rFont val="Calibri"/>
        <family val="2"/>
        <scheme val="minor"/>
      </rPr>
      <t xml:space="preserve">
</t>
    </r>
  </si>
  <si>
    <t>Dépôts mobiles</t>
  </si>
  <si>
    <r>
      <t xml:space="preserve">Quand H226 (Liquide et vapeurs inflammables) est sélectionné, il est obligatoire d'avoir un point d'éclair supérieur à 21°C mais ne dépassant pas 55°C.
</t>
    </r>
    <r>
      <rPr>
        <b/>
        <sz val="10"/>
        <color rgb="FFFF0000"/>
        <rFont val="Arial"/>
        <family val="2"/>
      </rPr>
      <t>Excepté mazout/diesel </t>
    </r>
  </si>
  <si>
    <r>
      <t xml:space="preserve">Les produits apparaissant à cet endroit sont des </t>
    </r>
    <r>
      <rPr>
        <b/>
        <i/>
        <sz val="11"/>
        <color theme="1"/>
        <rFont val="Calibri"/>
        <family val="2"/>
        <scheme val="minor"/>
      </rPr>
      <t>produits</t>
    </r>
    <r>
      <rPr>
        <i/>
        <sz val="11"/>
        <color theme="1"/>
        <rFont val="Calibri"/>
        <family val="2"/>
        <scheme val="minor"/>
      </rPr>
      <t xml:space="preserve"> </t>
    </r>
    <r>
      <rPr>
        <b/>
        <i/>
        <sz val="11"/>
        <color theme="1"/>
        <rFont val="Calibri"/>
        <family val="2"/>
        <scheme val="minor"/>
      </rPr>
      <t xml:space="preserve">particulièrement préoccupants. </t>
    </r>
    <r>
      <rPr>
        <i/>
        <sz val="11"/>
        <color theme="1"/>
        <rFont val="Calibri"/>
        <family val="2"/>
        <scheme val="minor"/>
      </rPr>
      <t xml:space="preserve">Ils nécessitent potentiellement d'être soumis à des conditions d'exploitation spécifiques. 
Merci de nous faire parvenir les </t>
    </r>
    <r>
      <rPr>
        <b/>
        <i/>
        <u/>
        <sz val="11"/>
        <color rgb="FFFF0000"/>
        <rFont val="Calibri"/>
        <family val="2"/>
        <scheme val="minor"/>
      </rPr>
      <t xml:space="preserve">fiches de données de sécurité </t>
    </r>
    <r>
      <rPr>
        <i/>
        <sz val="11"/>
        <color theme="1"/>
        <rFont val="Calibri"/>
        <family val="2"/>
        <scheme val="minor"/>
      </rPr>
      <t xml:space="preserve">relatives à ces produits.
</t>
    </r>
  </si>
  <si>
    <t>v2026.2.0 - juin2026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</si>
</sst>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Calibri"/>
      <family val="2"/>
      <scheme val="minor"/>
    </font>
    <font>
      <sz val="10"/>
      <name val="Arial"/>
      <family val="2"/>
    </font>
    <font>
      <b/>
      <sz val="16"/>
      <name val="Arial"/>
      <family val="2"/>
    </font>
    <font>
      <u/>
      <sz val="10"/>
      <color theme="10"/>
      <name val="Arial"/>
      <family val="2"/>
    </font>
    <font>
      <b/>
      <sz val="10"/>
      <name val="Arial"/>
      <family val="2"/>
    </font>
    <font>
      <i/>
      <sz val="10"/>
      <color rgb="FF00B050"/>
      <name val="Arial"/>
      <family val="2"/>
    </font>
    <font>
      <sz val="10"/>
      <name val="Comic Sans MS"/>
      <family val="4"/>
    </font>
    <font>
      <i/>
      <sz val="10"/>
      <name val="Arial"/>
      <family val="2"/>
    </font>
    <font>
      <sz val="11"/>
      <color indexed="8"/>
      <name val="Calibri"/>
      <family val="2"/>
    </font>
    <font>
      <sz val="10"/>
      <color indexed="8"/>
      <name val="Arial"/>
      <family val="2"/>
    </font>
    <font>
      <sz val="10"/>
      <color indexed="30"/>
      <name val="Arial"/>
      <family val="2"/>
    </font>
    <font>
      <sz val="10"/>
      <color indexed="10"/>
      <name val="Arial"/>
      <family val="2"/>
    </font>
    <font>
      <sz val="16"/>
      <color theme="1"/>
      <name val="Arial"/>
      <family val="2"/>
    </font>
    <font>
      <b/>
      <sz val="10"/>
      <name val="Comic Sans MS"/>
      <family val="4"/>
    </font>
    <font>
      <b/>
      <sz val="10"/>
      <color theme="1"/>
      <name val="Arial"/>
      <family val="2"/>
    </font>
    <font>
      <u/>
      <sz val="11"/>
      <color theme="0" tint="-0.499984740745262"/>
      <name val="Calibri"/>
      <family val="2"/>
      <scheme val="minor"/>
    </font>
    <font>
      <sz val="10"/>
      <color theme="0" tint="-0.499984740745262"/>
      <name val="Arial"/>
      <family val="2"/>
    </font>
    <font>
      <sz val="11"/>
      <color theme="0" tint="-0.499984740745262"/>
      <name val="Calibri"/>
      <family val="2"/>
      <scheme val="minor"/>
    </font>
    <font>
      <b/>
      <sz val="16"/>
      <color theme="0" tint="-0.34998626667073579"/>
      <name val="Calibri"/>
      <family val="2"/>
      <scheme val="minor"/>
    </font>
    <font>
      <b/>
      <u/>
      <sz val="10"/>
      <color theme="1"/>
      <name val="Arial"/>
      <family val="2"/>
    </font>
    <font>
      <b/>
      <sz val="11"/>
      <color theme="0"/>
      <name val="Calibri"/>
      <family val="2"/>
      <scheme val="minor"/>
    </font>
    <font>
      <b/>
      <sz val="11"/>
      <color theme="1"/>
      <name val="Calibri"/>
      <family val="2"/>
      <scheme val="minor"/>
    </font>
    <font>
      <sz val="8"/>
      <name val="Calibri"/>
      <family val="2"/>
      <scheme val="minor"/>
    </font>
    <font>
      <b/>
      <sz val="14"/>
      <color theme="1"/>
      <name val="Calibri"/>
      <family val="2"/>
      <scheme val="minor"/>
    </font>
    <font>
      <b/>
      <sz val="10"/>
      <color rgb="FFFF0000"/>
      <name val="Arial"/>
      <family val="2"/>
    </font>
    <font>
      <sz val="8"/>
      <name val="Arial"/>
      <family val="2"/>
    </font>
    <font>
      <sz val="8"/>
      <color indexed="30"/>
      <name val="Arial"/>
      <family val="2"/>
    </font>
    <font>
      <sz val="8"/>
      <color indexed="10"/>
      <name val="Arial"/>
      <family val="2"/>
    </font>
    <font>
      <b/>
      <sz val="11"/>
      <color rgb="FFFF0000"/>
      <name val="Calibri"/>
      <family val="2"/>
      <scheme val="minor"/>
    </font>
    <font>
      <b/>
      <sz val="16"/>
      <color rgb="FFFF0000"/>
      <name val="Arial"/>
      <family val="2"/>
    </font>
    <font>
      <b/>
      <u/>
      <sz val="10"/>
      <name val="Arial"/>
      <family val="2"/>
    </font>
    <font>
      <b/>
      <sz val="16"/>
      <color theme="1"/>
      <name val="Calibri"/>
      <family val="2"/>
      <scheme val="minor"/>
    </font>
    <font>
      <i/>
      <sz val="10"/>
      <color rgb="FFFF0000"/>
      <name val="Arial"/>
      <family val="2"/>
    </font>
    <font>
      <b/>
      <sz val="12"/>
      <color theme="1"/>
      <name val="Calibri"/>
      <family val="2"/>
      <scheme val="minor"/>
    </font>
    <font>
      <i/>
      <sz val="11"/>
      <color theme="1"/>
      <name val="Calibri"/>
      <family val="2"/>
      <scheme val="minor"/>
    </font>
    <font>
      <b/>
      <u/>
      <sz val="11"/>
      <name val="Arial"/>
      <family val="2"/>
    </font>
    <font>
      <i/>
      <sz val="9"/>
      <color rgb="FF00B050"/>
      <name val="Arial"/>
      <family val="2"/>
    </font>
    <font>
      <b/>
      <i/>
      <sz val="11"/>
      <color theme="1"/>
      <name val="Calibri"/>
      <family val="2"/>
      <scheme val="minor"/>
    </font>
    <font>
      <sz val="11"/>
      <color rgb="FFFF0000"/>
      <name val="Calibri"/>
      <family val="2"/>
      <scheme val="minor"/>
    </font>
    <font>
      <b/>
      <sz val="18"/>
      <name val="Arial"/>
      <family val="2"/>
    </font>
    <font>
      <b/>
      <i/>
      <u/>
      <sz val="11"/>
      <color rgb="FFFF0000"/>
      <name val="Calibri"/>
      <family val="2"/>
      <scheme val="minor"/>
    </font>
    <font>
      <u/>
      <sz val="11"/>
      <color theme="10"/>
      <name val="Arial"/>
      <family val="2"/>
    </font>
    <font>
      <u/>
      <sz val="11"/>
      <color theme="1"/>
      <name val="Calibri"/>
      <family val="2"/>
      <scheme val="minor"/>
    </font>
    <font>
      <sz val="10"/>
      <name val="Calibri"/>
      <family val="2"/>
      <scheme val="minor"/>
    </font>
    <font>
      <b/>
      <sz val="18"/>
      <color theme="0"/>
      <name val="Arial"/>
      <family val="2"/>
    </font>
    <font>
      <sz val="11"/>
      <color theme="0"/>
      <name val="Calibri"/>
      <family val="2"/>
      <scheme val="minor"/>
    </font>
    <font>
      <b/>
      <sz val="10"/>
      <color rgb="FF000000"/>
      <name val="Arial"/>
      <family val="2"/>
    </font>
    <font>
      <b/>
      <sz val="10"/>
      <color indexed="8"/>
      <name val="Arial"/>
      <family val="2"/>
    </font>
    <font>
      <sz val="10"/>
      <color rgb="FF000000"/>
      <name val="Arial"/>
      <family val="2"/>
    </font>
    <font>
      <i/>
      <u/>
      <sz val="11"/>
      <color theme="1"/>
      <name val="Calibri"/>
      <family val="2"/>
      <scheme val="minor"/>
    </font>
    <font>
      <sz val="10"/>
      <color theme="1"/>
      <name val="Arial"/>
      <family val="2"/>
    </font>
    <font>
      <sz val="11"/>
      <color theme="0" tint="-0.249977111117893"/>
      <name val="Calibri"/>
      <family val="2"/>
      <scheme val="minor"/>
    </font>
    <font>
      <sz val="9"/>
      <color rgb="FFFF0000"/>
      <name val="Calibri"/>
      <family val="2"/>
      <scheme val="minor"/>
    </font>
    <font>
      <b/>
      <sz val="9"/>
      <color rgb="FFFF0000"/>
      <name val="Calibri"/>
      <family val="2"/>
      <scheme val="minor"/>
    </font>
    <font>
      <i/>
      <u/>
      <sz val="10"/>
      <color theme="0" tint="-0.499984740745262"/>
      <name val="Calibri"/>
      <family val="2"/>
      <scheme val="minor"/>
    </font>
    <font>
      <i/>
      <sz val="10"/>
      <color theme="0" tint="-0.499984740745262"/>
      <name val="Calibri"/>
      <family val="2"/>
      <scheme val="minor"/>
    </font>
  </fonts>
  <fills count="23">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rgb="FFCCCCFF"/>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8" tint="0.59999389629810485"/>
        <bgColor indexed="64"/>
      </patternFill>
    </fill>
  </fills>
  <borders count="128">
    <border>
      <left/>
      <right/>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thin">
        <color auto="1"/>
      </left>
      <right/>
      <top style="double">
        <color auto="1"/>
      </top>
      <bottom style="thin">
        <color auto="1"/>
      </bottom>
      <diagonal/>
    </border>
    <border>
      <left style="thin">
        <color indexed="64"/>
      </left>
      <right/>
      <top style="thin">
        <color indexed="64"/>
      </top>
      <bottom style="thin">
        <color indexed="64"/>
      </bottom>
      <diagonal/>
    </border>
    <border>
      <left style="thin">
        <color auto="1"/>
      </left>
      <right/>
      <top style="thin">
        <color auto="1"/>
      </top>
      <bottom style="double">
        <color auto="1"/>
      </bottom>
      <diagonal/>
    </border>
    <border>
      <left style="double">
        <color indexed="64"/>
      </left>
      <right style="double">
        <color indexed="64"/>
      </right>
      <top style="thin">
        <color indexed="64"/>
      </top>
      <bottom style="double">
        <color auto="1"/>
      </bottom>
      <diagonal/>
    </border>
    <border>
      <left/>
      <right style="thin">
        <color auto="1"/>
      </right>
      <top style="thin">
        <color auto="1"/>
      </top>
      <bottom style="double">
        <color auto="1"/>
      </bottom>
      <diagonal/>
    </border>
    <border>
      <left/>
      <right style="thin">
        <color auto="1"/>
      </right>
      <top style="double">
        <color auto="1"/>
      </top>
      <bottom style="thin">
        <color auto="1"/>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auto="1"/>
      </top>
      <bottom style="thin">
        <color auto="1"/>
      </bottom>
      <diagonal/>
    </border>
    <border>
      <left/>
      <right/>
      <top style="thin">
        <color auto="1"/>
      </top>
      <bottom style="double">
        <color auto="1"/>
      </bottom>
      <diagonal/>
    </border>
    <border>
      <left/>
      <right/>
      <top style="double">
        <color auto="1"/>
      </top>
      <bottom style="thin">
        <color auto="1"/>
      </bottom>
      <diagonal/>
    </border>
    <border>
      <left style="double">
        <color auto="1"/>
      </left>
      <right/>
      <top style="double">
        <color auto="1"/>
      </top>
      <bottom style="thin">
        <color auto="1"/>
      </bottom>
      <diagonal/>
    </border>
    <border>
      <left style="double">
        <color auto="1"/>
      </left>
      <right/>
      <top style="thin">
        <color auto="1"/>
      </top>
      <bottom style="thin">
        <color auto="1"/>
      </bottom>
      <diagonal/>
    </border>
    <border>
      <left style="double">
        <color auto="1"/>
      </left>
      <right/>
      <top style="thin">
        <color auto="1"/>
      </top>
      <bottom style="double">
        <color auto="1"/>
      </bottom>
      <diagonal/>
    </border>
    <border>
      <left style="thin">
        <color indexed="64"/>
      </left>
      <right style="thin">
        <color indexed="64"/>
      </right>
      <top/>
      <bottom style="thin">
        <color indexed="64"/>
      </bottom>
      <diagonal/>
    </border>
    <border>
      <left style="double">
        <color auto="1"/>
      </left>
      <right style="double">
        <color auto="1"/>
      </right>
      <top style="double">
        <color auto="1"/>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thin">
        <color auto="1"/>
      </left>
      <right/>
      <top style="double">
        <color auto="1"/>
      </top>
      <bottom style="double">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2"/>
      </left>
      <right/>
      <top/>
      <bottom style="thin">
        <color theme="2"/>
      </bottom>
      <diagonal/>
    </border>
    <border>
      <left style="thin">
        <color theme="2"/>
      </left>
      <right/>
      <top style="thin">
        <color theme="2"/>
      </top>
      <bottom style="thin">
        <color theme="2"/>
      </bottom>
      <diagonal/>
    </border>
    <border>
      <left/>
      <right style="thin">
        <color theme="2"/>
      </right>
      <top/>
      <bottom style="thin">
        <color theme="2"/>
      </bottom>
      <diagonal/>
    </border>
    <border>
      <left style="double">
        <color auto="1"/>
      </left>
      <right style="thin">
        <color auto="1"/>
      </right>
      <top/>
      <bottom style="thin">
        <color auto="1"/>
      </bottom>
      <diagonal/>
    </border>
    <border>
      <left style="thin">
        <color indexed="64"/>
      </left>
      <right/>
      <top/>
      <bottom style="thin">
        <color indexed="64"/>
      </bottom>
      <diagonal/>
    </border>
    <border>
      <left style="thin">
        <color auto="1"/>
      </left>
      <right style="double">
        <color auto="1"/>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theme="2"/>
      </top>
      <bottom style="thin">
        <color theme="2"/>
      </bottom>
      <diagonal/>
    </border>
    <border>
      <left style="thin">
        <color theme="2"/>
      </left>
      <right style="thin">
        <color theme="2"/>
      </right>
      <top style="thin">
        <color theme="2"/>
      </top>
      <bottom/>
      <diagonal/>
    </border>
    <border>
      <left style="double">
        <color theme="0" tint="-0.34998626667073579"/>
      </left>
      <right style="thin">
        <color theme="0" tint="-0.34998626667073579"/>
      </right>
      <top style="double">
        <color theme="0" tint="-0.34998626667073579"/>
      </top>
      <bottom style="double">
        <color theme="0" tint="-0.34998626667073579"/>
      </bottom>
      <diagonal/>
    </border>
    <border>
      <left style="thin">
        <color theme="0" tint="-0.34998626667073579"/>
      </left>
      <right style="double">
        <color theme="0" tint="-0.34998626667073579"/>
      </right>
      <top style="double">
        <color theme="0" tint="-0.34998626667073579"/>
      </top>
      <bottom style="double">
        <color theme="0" tint="-0.34998626667073579"/>
      </bottom>
      <diagonal/>
    </border>
    <border>
      <left style="double">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style="double">
        <color theme="0" tint="-0.34998626667073579"/>
      </right>
      <top style="double">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uble">
        <color theme="0" tint="-0.34998626667073579"/>
      </right>
      <top style="thin">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style="double">
        <color theme="0" tint="-0.34998626667073579"/>
      </right>
      <top style="thin">
        <color theme="0" tint="-0.34998626667073579"/>
      </top>
      <bottom style="double">
        <color theme="0" tint="-0.34998626667073579"/>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auto="1"/>
      </left>
      <right/>
      <top/>
      <bottom style="thin">
        <color auto="1"/>
      </bottom>
      <diagonal/>
    </border>
    <border>
      <left/>
      <right style="double">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auto="1"/>
      </left>
      <right/>
      <top style="double">
        <color auto="1"/>
      </top>
      <bottom style="double">
        <color indexed="64"/>
      </bottom>
      <diagonal/>
    </border>
    <border>
      <left/>
      <right style="double">
        <color auto="1"/>
      </right>
      <top style="double">
        <color auto="1"/>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auto="1"/>
      </top>
      <bottom style="double">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double">
        <color auto="1"/>
      </right>
      <top style="thin">
        <color auto="1"/>
      </top>
      <bottom/>
      <diagonal/>
    </border>
    <border>
      <left style="thin">
        <color indexed="64"/>
      </left>
      <right style="medium">
        <color indexed="64"/>
      </right>
      <top/>
      <bottom/>
      <diagonal/>
    </border>
    <border>
      <left/>
      <right/>
      <top/>
      <bottom style="double">
        <color indexed="64"/>
      </bottom>
      <diagonal/>
    </border>
    <border>
      <left style="double">
        <color auto="1"/>
      </left>
      <right style="thin">
        <color indexed="64"/>
      </right>
      <top style="thin">
        <color theme="2"/>
      </top>
      <bottom style="thin">
        <color theme="2"/>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397">
    <xf numFmtId="0" fontId="0" fillId="0" borderId="0" xfId="0"/>
    <xf numFmtId="0" fontId="5" fillId="3" borderId="2" xfId="0" applyFont="1" applyFill="1" applyBorder="1" applyAlignment="1">
      <alignment horizontal="center" vertical="center" wrapText="1"/>
    </xf>
    <xf numFmtId="0" fontId="0" fillId="0" borderId="0" xfId="0" applyAlignment="1">
      <alignment horizontal="left" vertical="top" wrapText="1"/>
    </xf>
    <xf numFmtId="0" fontId="5" fillId="3" borderId="1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4" xfId="0" applyFont="1" applyFill="1" applyBorder="1" applyAlignment="1">
      <alignment horizontal="center" wrapText="1"/>
    </xf>
    <xf numFmtId="0" fontId="0" fillId="0" borderId="20"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4" fillId="2" borderId="28" xfId="0" applyFont="1" applyFill="1" applyBorder="1" applyAlignment="1">
      <alignment horizontal="center" vertical="top" wrapText="1"/>
    </xf>
    <xf numFmtId="0" fontId="4" fillId="2" borderId="29" xfId="0" applyFont="1" applyFill="1" applyBorder="1" applyAlignment="1">
      <alignment horizontal="center" vertical="top" wrapText="1"/>
    </xf>
    <xf numFmtId="0" fontId="4" fillId="2" borderId="27" xfId="0" applyFont="1" applyFill="1" applyBorder="1" applyAlignment="1">
      <alignment horizontal="center" vertical="top" wrapText="1"/>
    </xf>
    <xf numFmtId="0" fontId="0" fillId="0" borderId="28" xfId="0" applyBorder="1" applyAlignment="1" applyProtection="1">
      <alignment wrapText="1"/>
      <protection locked="0"/>
    </xf>
    <xf numFmtId="0" fontId="0" fillId="0" borderId="29" xfId="0" applyBorder="1" applyAlignment="1" applyProtection="1">
      <alignment wrapText="1"/>
      <protection locked="0"/>
    </xf>
    <xf numFmtId="0" fontId="0" fillId="0" borderId="30" xfId="0" applyBorder="1" applyAlignment="1" applyProtection="1">
      <alignment wrapText="1"/>
      <protection locked="0"/>
    </xf>
    <xf numFmtId="0" fontId="0" fillId="3" borderId="27" xfId="0" applyFill="1" applyBorder="1" applyAlignment="1">
      <alignment wrapText="1"/>
    </xf>
    <xf numFmtId="0" fontId="0" fillId="0" borderId="32" xfId="0" applyBorder="1"/>
    <xf numFmtId="0" fontId="0" fillId="0" borderId="34" xfId="0" applyBorder="1"/>
    <xf numFmtId="0" fontId="0" fillId="0" borderId="8" xfId="0" applyBorder="1"/>
    <xf numFmtId="0" fontId="0" fillId="0" borderId="2" xfId="0" applyBorder="1"/>
    <xf numFmtId="0" fontId="0" fillId="0" borderId="9" xfId="0" quotePrefix="1" applyBorder="1"/>
    <xf numFmtId="0" fontId="0" fillId="0" borderId="10" xfId="0" applyBorder="1"/>
    <xf numFmtId="0" fontId="0" fillId="0" borderId="12" xfId="0" quotePrefix="1" applyBorder="1"/>
    <xf numFmtId="0" fontId="0" fillId="0" borderId="14" xfId="0" quotePrefix="1" applyBorder="1"/>
    <xf numFmtId="0" fontId="0" fillId="0" borderId="15" xfId="0" quotePrefix="1" applyBorder="1"/>
    <xf numFmtId="0" fontId="0" fillId="0" borderId="35" xfId="0" applyBorder="1"/>
    <xf numFmtId="0" fontId="0" fillId="0" borderId="36" xfId="0" applyBorder="1"/>
    <xf numFmtId="0" fontId="0" fillId="0" borderId="33" xfId="0" applyBorder="1"/>
    <xf numFmtId="0" fontId="1" fillId="0" borderId="8" xfId="0" applyFont="1" applyBorder="1"/>
    <xf numFmtId="0" fontId="1" fillId="0" borderId="2" xfId="0" applyFont="1" applyBorder="1"/>
    <xf numFmtId="0" fontId="1" fillId="0" borderId="2" xfId="0" quotePrefix="1" applyFont="1" applyBorder="1"/>
    <xf numFmtId="0" fontId="1" fillId="0" borderId="10" xfId="0" applyFont="1" applyBorder="1"/>
    <xf numFmtId="0" fontId="1" fillId="0" borderId="11" xfId="0" applyFont="1" applyBorder="1"/>
    <xf numFmtId="0" fontId="1" fillId="0" borderId="11" xfId="0" quotePrefix="1" applyFont="1" applyBorder="1"/>
    <xf numFmtId="0" fontId="0" fillId="0" borderId="37" xfId="0" applyBorder="1"/>
    <xf numFmtId="0" fontId="1" fillId="0" borderId="9" xfId="0" quotePrefix="1" applyFont="1" applyBorder="1"/>
    <xf numFmtId="0" fontId="1" fillId="0" borderId="12" xfId="0" quotePrefix="1" applyFont="1" applyBorder="1"/>
    <xf numFmtId="0" fontId="1" fillId="0" borderId="14" xfId="0" quotePrefix="1" applyFont="1" applyBorder="1"/>
    <xf numFmtId="0" fontId="1" fillId="0" borderId="15" xfId="0" quotePrefix="1" applyFont="1" applyBorder="1"/>
    <xf numFmtId="0" fontId="0" fillId="0" borderId="38" xfId="0" applyBorder="1"/>
    <xf numFmtId="0" fontId="0" fillId="0" borderId="26" xfId="0" applyBorder="1"/>
    <xf numFmtId="0" fontId="0" fillId="0" borderId="39" xfId="0" quotePrefix="1" applyBorder="1"/>
    <xf numFmtId="0" fontId="1" fillId="0" borderId="38" xfId="0" applyFont="1" applyBorder="1"/>
    <xf numFmtId="0" fontId="1" fillId="0" borderId="26" xfId="0" quotePrefix="1" applyFont="1" applyBorder="1"/>
    <xf numFmtId="0" fontId="1" fillId="0" borderId="39" xfId="0" quotePrefix="1" applyFont="1" applyBorder="1"/>
    <xf numFmtId="0" fontId="0" fillId="0" borderId="40" xfId="0" quotePrefix="1" applyBorder="1"/>
    <xf numFmtId="0" fontId="1" fillId="0" borderId="40" xfId="0" quotePrefix="1" applyFont="1" applyBorder="1"/>
    <xf numFmtId="0" fontId="0" fillId="3" borderId="28" xfId="0" applyFill="1" applyBorder="1"/>
    <xf numFmtId="0" fontId="0" fillId="3" borderId="29" xfId="0" applyFill="1" applyBorder="1"/>
    <xf numFmtId="0" fontId="0" fillId="3" borderId="31" xfId="0" applyFill="1" applyBorder="1"/>
    <xf numFmtId="0" fontId="0" fillId="3" borderId="30" xfId="0" applyFill="1" applyBorder="1"/>
    <xf numFmtId="0" fontId="1" fillId="0" borderId="26" xfId="0" applyFont="1" applyBorder="1"/>
    <xf numFmtId="0" fontId="1" fillId="0" borderId="6" xfId="0" applyFont="1" applyBorder="1"/>
    <xf numFmtId="0" fontId="0" fillId="0" borderId="11" xfId="0" applyBorder="1"/>
    <xf numFmtId="0" fontId="0" fillId="0" borderId="6" xfId="0" applyBorder="1"/>
    <xf numFmtId="0" fontId="1" fillId="0" borderId="41" xfId="0" applyFont="1" applyBorder="1"/>
    <xf numFmtId="0" fontId="1" fillId="0" borderId="3" xfId="0" applyFont="1" applyBorder="1"/>
    <xf numFmtId="0" fontId="0" fillId="0" borderId="7" xfId="0" applyBorder="1"/>
    <xf numFmtId="0" fontId="0" fillId="0" borderId="9" xfId="0" applyBorder="1"/>
    <xf numFmtId="0" fontId="1" fillId="0" borderId="9" xfId="0" applyFont="1" applyBorder="1"/>
    <xf numFmtId="0" fontId="1" fillId="0" borderId="12" xfId="0" applyFont="1" applyBorder="1"/>
    <xf numFmtId="0" fontId="2" fillId="0" borderId="0" xfId="0" applyFont="1" applyAlignment="1">
      <alignment vertical="top" wrapText="1"/>
    </xf>
    <xf numFmtId="0" fontId="13" fillId="0" borderId="0" xfId="0" applyFont="1" applyAlignment="1">
      <alignment horizontal="center" wrapText="1"/>
    </xf>
    <xf numFmtId="0" fontId="4" fillId="0" borderId="43" xfId="0" applyFont="1" applyBorder="1" applyAlignment="1">
      <alignment horizontal="center" vertical="top" wrapText="1"/>
    </xf>
    <xf numFmtId="0" fontId="4" fillId="0" borderId="44" xfId="0" applyFont="1" applyBorder="1" applyAlignment="1">
      <alignment horizontal="center" wrapText="1"/>
    </xf>
    <xf numFmtId="0" fontId="4" fillId="0" borderId="45" xfId="0" applyFont="1" applyBorder="1" applyAlignment="1">
      <alignment horizontal="center" wrapText="1"/>
    </xf>
    <xf numFmtId="0" fontId="4" fillId="0" borderId="46" xfId="0" applyFont="1" applyBorder="1" applyAlignment="1">
      <alignment horizontal="left" vertical="center" wrapText="1"/>
    </xf>
    <xf numFmtId="0" fontId="5" fillId="0" borderId="2" xfId="0" applyFont="1" applyBorder="1" applyAlignment="1">
      <alignment horizontal="center" vertical="center"/>
    </xf>
    <xf numFmtId="0" fontId="5" fillId="0" borderId="47" xfId="0" applyFont="1" applyBorder="1" applyAlignment="1">
      <alignment horizontal="center" vertical="center"/>
    </xf>
    <xf numFmtId="0" fontId="4" fillId="0" borderId="50" xfId="0" applyFont="1" applyBorder="1" applyAlignment="1">
      <alignment horizontal="left" vertical="center" wrapText="1"/>
    </xf>
    <xf numFmtId="0" fontId="5" fillId="0" borderId="51" xfId="0" applyFont="1" applyBorder="1" applyAlignment="1">
      <alignment horizontal="center" vertical="center"/>
    </xf>
    <xf numFmtId="0" fontId="4" fillId="0" borderId="43" xfId="0" applyFont="1" applyBorder="1" applyAlignment="1">
      <alignment vertical="top" wrapText="1"/>
    </xf>
    <xf numFmtId="0" fontId="14" fillId="0" borderId="44" xfId="0" applyFont="1" applyBorder="1" applyAlignment="1">
      <alignment horizontal="center" vertical="top" wrapText="1"/>
    </xf>
    <xf numFmtId="0" fontId="4" fillId="0" borderId="50" xfId="0" applyFont="1" applyBorder="1" applyAlignment="1">
      <alignment vertical="center" wrapText="1"/>
    </xf>
    <xf numFmtId="0" fontId="5" fillId="0" borderId="51" xfId="0" applyFont="1" applyBorder="1" applyAlignment="1">
      <alignment horizontal="center" vertical="center" wrapText="1"/>
    </xf>
    <xf numFmtId="0" fontId="14" fillId="0" borderId="46" xfId="0" applyFont="1" applyBorder="1" applyAlignment="1">
      <alignment vertical="top" wrapText="1"/>
    </xf>
    <xf numFmtId="0" fontId="1" fillId="0" borderId="2" xfId="0" applyFont="1" applyBorder="1" applyAlignment="1">
      <alignment wrapText="1"/>
    </xf>
    <xf numFmtId="0" fontId="14" fillId="0" borderId="50" xfId="0" applyFont="1" applyBorder="1" applyAlignment="1">
      <alignment vertical="top" wrapText="1"/>
    </xf>
    <xf numFmtId="0" fontId="1" fillId="0" borderId="51" xfId="0" applyFont="1" applyBorder="1" applyAlignment="1">
      <alignment wrapText="1"/>
    </xf>
    <xf numFmtId="0" fontId="5" fillId="0" borderId="14" xfId="0" applyFont="1" applyBorder="1" applyAlignment="1">
      <alignment horizontal="center" vertical="center" wrapText="1"/>
    </xf>
    <xf numFmtId="0" fontId="5" fillId="0" borderId="54" xfId="0" applyFont="1" applyBorder="1" applyAlignment="1">
      <alignment horizontal="center" vertical="center" wrapText="1"/>
    </xf>
    <xf numFmtId="0" fontId="14" fillId="0" borderId="65" xfId="0" applyFont="1" applyBorder="1" applyAlignment="1">
      <alignment vertical="top" wrapText="1"/>
    </xf>
    <xf numFmtId="0" fontId="1" fillId="0" borderId="26" xfId="0" applyFont="1" applyBorder="1" applyAlignment="1">
      <alignment wrapText="1"/>
    </xf>
    <xf numFmtId="0" fontId="5" fillId="0" borderId="39" xfId="0" applyFont="1" applyBorder="1" applyAlignment="1">
      <alignment horizontal="center" vertical="center" wrapText="1"/>
    </xf>
    <xf numFmtId="0" fontId="14" fillId="0" borderId="66" xfId="0" applyFont="1" applyBorder="1" applyAlignment="1">
      <alignment vertical="top" wrapText="1"/>
    </xf>
    <xf numFmtId="0" fontId="14" fillId="0" borderId="67" xfId="0" applyFont="1" applyBorder="1" applyAlignment="1">
      <alignment horizontal="center" vertical="top" wrapText="1"/>
    </xf>
    <xf numFmtId="0" fontId="14" fillId="0" borderId="68" xfId="0" applyFont="1" applyBorder="1" applyAlignment="1">
      <alignment horizontal="center" vertical="top" wrapText="1"/>
    </xf>
    <xf numFmtId="0" fontId="14" fillId="0" borderId="69" xfId="0" applyFont="1" applyBorder="1" applyAlignment="1">
      <alignment horizontal="center" vertical="top" wrapText="1"/>
    </xf>
    <xf numFmtId="0" fontId="5" fillId="0" borderId="4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70" xfId="0" applyFont="1" applyBorder="1" applyAlignment="1">
      <alignment horizontal="center" vertical="center" wrapText="1"/>
    </xf>
    <xf numFmtId="0" fontId="0" fillId="3" borderId="19" xfId="0" applyFill="1" applyBorder="1" applyAlignment="1">
      <alignment horizontal="left" vertical="top" wrapText="1"/>
    </xf>
    <xf numFmtId="0" fontId="0" fillId="0" borderId="71" xfId="0" applyBorder="1"/>
    <xf numFmtId="0" fontId="0" fillId="0" borderId="72" xfId="0" applyBorder="1"/>
    <xf numFmtId="0" fontId="1" fillId="3" borderId="57" xfId="0" applyFont="1" applyFill="1" applyBorder="1"/>
    <xf numFmtId="0" fontId="1" fillId="3" borderId="58" xfId="0" applyFont="1" applyFill="1" applyBorder="1"/>
    <xf numFmtId="0" fontId="1" fillId="3" borderId="59" xfId="0" applyFont="1" applyFill="1" applyBorder="1"/>
    <xf numFmtId="0" fontId="0" fillId="0" borderId="28" xfId="0" applyBorder="1"/>
    <xf numFmtId="0" fontId="0" fillId="0" borderId="29" xfId="0" applyBorder="1"/>
    <xf numFmtId="0" fontId="1" fillId="0" borderId="29" xfId="0" applyFont="1" applyBorder="1"/>
    <xf numFmtId="0" fontId="0" fillId="0" borderId="30" xfId="0" applyBorder="1"/>
    <xf numFmtId="0" fontId="5" fillId="3" borderId="2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0" xfId="0" applyAlignment="1">
      <alignment horizontal="left" vertical="top"/>
    </xf>
    <xf numFmtId="0" fontId="4" fillId="2" borderId="18" xfId="0" applyFont="1" applyFill="1" applyBorder="1" applyAlignment="1">
      <alignment horizontal="center" vertical="top"/>
    </xf>
    <xf numFmtId="0" fontId="4" fillId="2" borderId="6" xfId="0" applyFont="1" applyFill="1" applyBorder="1" applyAlignment="1">
      <alignment horizontal="center" vertical="top"/>
    </xf>
    <xf numFmtId="0" fontId="4" fillId="2" borderId="7" xfId="0" applyFont="1" applyFill="1" applyBorder="1" applyAlignment="1">
      <alignment horizontal="center" vertical="top"/>
    </xf>
    <xf numFmtId="0" fontId="5" fillId="3" borderId="2" xfId="0" applyFont="1" applyFill="1" applyBorder="1" applyAlignment="1">
      <alignment horizontal="center" vertical="center"/>
    </xf>
    <xf numFmtId="0" fontId="5" fillId="3" borderId="9" xfId="0" applyFont="1" applyFill="1" applyBorder="1" applyAlignment="1">
      <alignment horizontal="center" vertical="center"/>
    </xf>
    <xf numFmtId="0" fontId="7" fillId="3" borderId="17" xfId="0" applyFont="1" applyFill="1" applyBorder="1" applyAlignment="1">
      <alignment horizontal="left"/>
    </xf>
    <xf numFmtId="0" fontId="7" fillId="3" borderId="11" xfId="0" applyFont="1" applyFill="1" applyBorder="1" applyAlignment="1">
      <alignment horizontal="left"/>
    </xf>
    <xf numFmtId="0" fontId="7" fillId="3" borderId="12" xfId="0" applyFont="1" applyFill="1" applyBorder="1" applyAlignment="1">
      <alignment horizontal="left"/>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0" fillId="3" borderId="8" xfId="0" applyFill="1" applyBorder="1" applyAlignment="1">
      <alignment horizontal="left" vertical="top"/>
    </xf>
    <xf numFmtId="0" fontId="0" fillId="3" borderId="2" xfId="0" applyFill="1" applyBorder="1" applyAlignment="1">
      <alignment horizontal="left" vertical="top"/>
    </xf>
    <xf numFmtId="0" fontId="0" fillId="3" borderId="9" xfId="0" applyFill="1" applyBorder="1" applyAlignment="1">
      <alignment horizontal="left" vertical="top"/>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0" fillId="3" borderId="39" xfId="0" applyFill="1" applyBorder="1" applyAlignment="1">
      <alignment horizontal="left" vertical="top"/>
    </xf>
    <xf numFmtId="0" fontId="0" fillId="3" borderId="14" xfId="0" applyFill="1" applyBorder="1" applyAlignment="1">
      <alignment horizontal="left" vertical="top"/>
    </xf>
    <xf numFmtId="0" fontId="0" fillId="3" borderId="57" xfId="0" applyFill="1" applyBorder="1" applyAlignment="1">
      <alignment horizontal="left" vertical="top"/>
    </xf>
    <xf numFmtId="0" fontId="0" fillId="3" borderId="58" xfId="0" applyFill="1" applyBorder="1" applyAlignment="1">
      <alignment horizontal="left" vertical="top"/>
    </xf>
    <xf numFmtId="0" fontId="0" fillId="3" borderId="59" xfId="0" applyFill="1" applyBorder="1" applyAlignment="1">
      <alignment horizontal="left" vertical="top"/>
    </xf>
    <xf numFmtId="49" fontId="16" fillId="0" borderId="76" xfId="0" quotePrefix="1" applyNumberFormat="1" applyFont="1" applyBorder="1" applyAlignment="1">
      <alignment wrapText="1"/>
    </xf>
    <xf numFmtId="49" fontId="16" fillId="0" borderId="78" xfId="0" quotePrefix="1" applyNumberFormat="1" applyFont="1" applyBorder="1" applyAlignment="1">
      <alignment wrapText="1"/>
    </xf>
    <xf numFmtId="0" fontId="17" fillId="0" borderId="78" xfId="0" applyFont="1" applyBorder="1" applyAlignment="1">
      <alignment wrapText="1"/>
    </xf>
    <xf numFmtId="49" fontId="16" fillId="0" borderId="78" xfId="0" applyNumberFormat="1" applyFont="1" applyBorder="1" applyAlignment="1">
      <alignment wrapText="1"/>
    </xf>
    <xf numFmtId="49" fontId="16" fillId="0" borderId="80" xfId="0" quotePrefix="1" applyNumberFormat="1" applyFont="1" applyBorder="1" applyAlignment="1">
      <alignment wrapText="1"/>
    </xf>
    <xf numFmtId="0" fontId="18" fillId="0" borderId="0" xfId="0" applyFont="1"/>
    <xf numFmtId="0" fontId="19" fillId="0" borderId="66" xfId="0" applyFont="1" applyBorder="1" applyAlignment="1">
      <alignment horizontal="center" vertical="top" wrapText="1"/>
    </xf>
    <xf numFmtId="0" fontId="19" fillId="0" borderId="69" xfId="0" applyFont="1" applyBorder="1" applyAlignment="1">
      <alignment horizontal="center" vertical="top" wrapText="1"/>
    </xf>
    <xf numFmtId="0" fontId="15" fillId="0" borderId="73" xfId="0" applyFont="1" applyBorder="1" applyAlignment="1">
      <alignment wrapText="1"/>
    </xf>
    <xf numFmtId="0" fontId="15" fillId="0" borderId="74" xfId="0" applyFont="1" applyBorder="1" applyAlignment="1">
      <alignment wrapText="1"/>
    </xf>
    <xf numFmtId="0" fontId="16" fillId="0" borderId="75" xfId="0" applyFont="1" applyBorder="1" applyAlignment="1">
      <alignment vertical="center" wrapText="1"/>
    </xf>
    <xf numFmtId="0" fontId="16" fillId="0" borderId="77" xfId="0" applyFont="1" applyBorder="1" applyAlignment="1">
      <alignment vertical="center" wrapText="1"/>
    </xf>
    <xf numFmtId="0" fontId="16" fillId="0" borderId="79" xfId="0" applyFont="1" applyBorder="1" applyAlignment="1">
      <alignment vertical="center" wrapText="1"/>
    </xf>
    <xf numFmtId="0" fontId="20" fillId="8" borderId="2" xfId="0" applyFont="1" applyFill="1" applyBorder="1"/>
    <xf numFmtId="0" fontId="1" fillId="0" borderId="0" xfId="0" applyFont="1" applyAlignment="1">
      <alignment horizontal="left" vertical="center" wrapText="1"/>
    </xf>
    <xf numFmtId="0" fontId="1" fillId="0" borderId="82" xfId="0" applyFont="1" applyBorder="1" applyAlignment="1">
      <alignment horizontal="left" vertical="center" wrapText="1"/>
    </xf>
    <xf numFmtId="0" fontId="1" fillId="0" borderId="56" xfId="0" applyFont="1" applyBorder="1" applyAlignment="1">
      <alignment horizontal="center" vertical="center" wrapText="1"/>
    </xf>
    <xf numFmtId="0" fontId="1" fillId="0" borderId="39" xfId="0" applyFont="1" applyBorder="1" applyAlignment="1">
      <alignment horizontal="center" vertical="center" wrapText="1"/>
    </xf>
    <xf numFmtId="0" fontId="0" fillId="0" borderId="82" xfId="0" applyBorder="1" applyAlignment="1">
      <alignment horizontal="center"/>
    </xf>
    <xf numFmtId="0" fontId="0" fillId="0" borderId="41" xfId="0" applyBorder="1" applyAlignment="1">
      <alignment horizontal="center"/>
    </xf>
    <xf numFmtId="0" fontId="1" fillId="0" borderId="56" xfId="0" applyFont="1" applyBorder="1" applyAlignment="1">
      <alignment horizontal="center" wrapText="1"/>
    </xf>
    <xf numFmtId="0" fontId="0" fillId="0" borderId="0" xfId="0" applyAlignment="1">
      <alignment horizontal="center"/>
    </xf>
    <xf numFmtId="0" fontId="0" fillId="0" borderId="83" xfId="0" applyBorder="1" applyAlignment="1">
      <alignment horizontal="center"/>
    </xf>
    <xf numFmtId="0" fontId="1" fillId="0" borderId="39" xfId="0" applyFont="1" applyBorder="1" applyAlignment="1">
      <alignment horizontal="center" wrapText="1"/>
    </xf>
    <xf numFmtId="0" fontId="1" fillId="0" borderId="82" xfId="0" applyFont="1" applyBorder="1" applyAlignment="1">
      <alignment horizontal="center" vertical="center" wrapText="1"/>
    </xf>
    <xf numFmtId="0" fontId="1" fillId="0" borderId="0" xfId="0" applyFont="1" applyAlignment="1">
      <alignment horizontal="center" vertical="center" wrapText="1"/>
    </xf>
    <xf numFmtId="1" fontId="0" fillId="0" borderId="85" xfId="0" applyNumberFormat="1" applyBorder="1"/>
    <xf numFmtId="1" fontId="0" fillId="0" borderId="84" xfId="0" applyNumberFormat="1" applyBorder="1"/>
    <xf numFmtId="1" fontId="0" fillId="0" borderId="86" xfId="0" applyNumberFormat="1" applyBorder="1"/>
    <xf numFmtId="0" fontId="0" fillId="0" borderId="84" xfId="0" applyBorder="1" applyAlignment="1">
      <alignment horizontal="center"/>
    </xf>
    <xf numFmtId="0" fontId="0" fillId="0" borderId="86" xfId="0" applyBorder="1" applyAlignment="1">
      <alignment horizontal="center"/>
    </xf>
    <xf numFmtId="0" fontId="1" fillId="0" borderId="41" xfId="0" applyFont="1" applyBorder="1" applyAlignment="1">
      <alignment horizontal="center" vertical="center" wrapText="1"/>
    </xf>
    <xf numFmtId="0" fontId="1" fillId="0" borderId="83" xfId="0" applyFont="1" applyBorder="1" applyAlignment="1">
      <alignment horizontal="center" vertical="center" wrapText="1"/>
    </xf>
    <xf numFmtId="0" fontId="0" fillId="0" borderId="14"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24" fillId="0" borderId="0" xfId="0" applyFont="1" applyAlignment="1">
      <alignment horizontal="left" vertical="center" wrapText="1"/>
    </xf>
    <xf numFmtId="0" fontId="4" fillId="0" borderId="85" xfId="0" applyFont="1" applyBorder="1" applyAlignment="1">
      <alignment horizontal="left" vertical="center" wrapText="1"/>
    </xf>
    <xf numFmtId="0" fontId="4" fillId="0" borderId="39" xfId="0" applyFont="1" applyBorder="1" applyAlignment="1">
      <alignment horizontal="left" vertical="center" wrapText="1"/>
    </xf>
    <xf numFmtId="1" fontId="0" fillId="0" borderId="85" xfId="0" applyNumberFormat="1" applyBorder="1" applyAlignment="1">
      <alignment horizontal="center"/>
    </xf>
    <xf numFmtId="1" fontId="0" fillId="0" borderId="84" xfId="0" applyNumberFormat="1" applyBorder="1" applyAlignment="1">
      <alignment horizontal="center"/>
    </xf>
    <xf numFmtId="1" fontId="0" fillId="0" borderId="86" xfId="0" applyNumberFormat="1" applyBorder="1" applyAlignment="1">
      <alignment horizontal="center"/>
    </xf>
    <xf numFmtId="0" fontId="1" fillId="0" borderId="84" xfId="0" applyFont="1" applyBorder="1" applyAlignment="1">
      <alignment horizontal="left" vertical="center" wrapText="1"/>
    </xf>
    <xf numFmtId="0" fontId="25" fillId="4" borderId="82" xfId="0" quotePrefix="1" applyFont="1" applyFill="1" applyBorder="1" applyAlignment="1">
      <alignment vertical="justify"/>
    </xf>
    <xf numFmtId="0" fontId="25" fillId="4" borderId="0" xfId="0" quotePrefix="1" applyFont="1" applyFill="1" applyAlignment="1">
      <alignment vertical="justify"/>
    </xf>
    <xf numFmtId="0" fontId="4" fillId="0" borderId="56" xfId="0" applyFont="1" applyBorder="1" applyAlignment="1">
      <alignment horizontal="left" vertical="center" wrapText="1"/>
    </xf>
    <xf numFmtId="0" fontId="1" fillId="0" borderId="84" xfId="0" applyFont="1" applyBorder="1" applyAlignment="1">
      <alignment horizontal="center" vertical="center" wrapText="1"/>
    </xf>
    <xf numFmtId="49" fontId="0" fillId="0" borderId="0" xfId="0" applyNumberFormat="1"/>
    <xf numFmtId="49" fontId="1" fillId="0" borderId="82" xfId="0" applyNumberFormat="1" applyFont="1" applyBorder="1" applyAlignment="1">
      <alignment horizontal="left" vertical="center" wrapText="1"/>
    </xf>
    <xf numFmtId="49" fontId="1" fillId="0" borderId="0" xfId="0" applyNumberFormat="1" applyFont="1" applyAlignment="1">
      <alignment horizontal="left" vertical="center" wrapText="1"/>
    </xf>
    <xf numFmtId="49" fontId="24" fillId="0" borderId="0" xfId="0" applyNumberFormat="1" applyFont="1" applyAlignment="1">
      <alignment horizontal="left" vertical="center" wrapText="1"/>
    </xf>
    <xf numFmtId="49" fontId="1" fillId="0" borderId="0" xfId="0" quotePrefix="1" applyNumberFormat="1" applyFont="1"/>
    <xf numFmtId="0" fontId="25" fillId="4" borderId="84" xfId="0" quotePrefix="1" applyFont="1" applyFill="1" applyBorder="1" applyAlignment="1">
      <alignment vertical="justify"/>
    </xf>
    <xf numFmtId="49" fontId="1" fillId="0" borderId="84" xfId="0" applyNumberFormat="1" applyFont="1" applyBorder="1" applyAlignment="1">
      <alignment horizontal="left" vertical="center" wrapText="1"/>
    </xf>
    <xf numFmtId="0" fontId="1" fillId="0" borderId="86" xfId="0" applyFont="1" applyBorder="1" applyAlignment="1">
      <alignment horizontal="center" vertical="center" wrapText="1"/>
    </xf>
    <xf numFmtId="0" fontId="1" fillId="0" borderId="85" xfId="0" applyFont="1" applyBorder="1" applyAlignment="1">
      <alignment horizontal="center" wrapText="1"/>
    </xf>
    <xf numFmtId="0" fontId="4" fillId="10" borderId="85" xfId="0" applyFont="1" applyFill="1" applyBorder="1" applyAlignment="1">
      <alignment horizontal="left" vertical="center" wrapText="1"/>
    </xf>
    <xf numFmtId="0" fontId="4" fillId="10" borderId="39" xfId="0" applyFont="1" applyFill="1" applyBorder="1" applyAlignment="1">
      <alignment horizontal="left" vertical="center" wrapText="1"/>
    </xf>
    <xf numFmtId="0" fontId="21" fillId="0" borderId="3" xfId="0" applyFont="1" applyBorder="1"/>
    <xf numFmtId="0" fontId="21" fillId="0" borderId="4" xfId="0" applyFont="1" applyBorder="1"/>
    <xf numFmtId="49" fontId="21" fillId="0" borderId="4" xfId="0" applyNumberFormat="1" applyFont="1" applyBorder="1"/>
    <xf numFmtId="0" fontId="0" fillId="9" borderId="9" xfId="0" quotePrefix="1" applyFill="1" applyBorder="1"/>
    <xf numFmtId="0" fontId="0" fillId="9" borderId="8" xfId="0" applyFill="1" applyBorder="1"/>
    <xf numFmtId="0" fontId="1" fillId="0" borderId="85" xfId="0" applyFont="1" applyBorder="1" applyAlignment="1">
      <alignment horizontal="center" vertical="center" wrapText="1"/>
    </xf>
    <xf numFmtId="49" fontId="1" fillId="0" borderId="86" xfId="0" applyNumberFormat="1" applyFont="1" applyBorder="1" applyAlignment="1">
      <alignment horizontal="left" vertical="center" wrapText="1"/>
    </xf>
    <xf numFmtId="49" fontId="1" fillId="0" borderId="41" xfId="0" applyNumberFormat="1" applyFont="1" applyBorder="1" applyAlignment="1">
      <alignment horizontal="left" vertical="center" wrapText="1"/>
    </xf>
    <xf numFmtId="0" fontId="4" fillId="0" borderId="0" xfId="0" applyFont="1" applyAlignment="1">
      <alignment horizontal="center" vertical="top" wrapText="1"/>
    </xf>
    <xf numFmtId="0" fontId="0" fillId="0" borderId="0" xfId="0" applyAlignment="1">
      <alignment wrapText="1"/>
    </xf>
    <xf numFmtId="0" fontId="0" fillId="11" borderId="0" xfId="0" applyFill="1"/>
    <xf numFmtId="0" fontId="33" fillId="15" borderId="2" xfId="0" applyFont="1" applyFill="1" applyBorder="1"/>
    <xf numFmtId="0" fontId="33" fillId="12" borderId="2" xfId="0" applyFont="1" applyFill="1" applyBorder="1"/>
    <xf numFmtId="0" fontId="0" fillId="0" borderId="94" xfId="0" applyBorder="1"/>
    <xf numFmtId="0" fontId="4" fillId="17" borderId="28" xfId="0" applyFont="1" applyFill="1" applyBorder="1" applyAlignment="1">
      <alignment horizontal="center" vertical="top" wrapText="1"/>
    </xf>
    <xf numFmtId="0" fontId="4" fillId="17" borderId="29" xfId="0" applyFont="1" applyFill="1" applyBorder="1" applyAlignment="1">
      <alignment horizontal="center" vertical="top" wrapText="1"/>
    </xf>
    <xf numFmtId="0" fontId="4" fillId="17" borderId="31" xfId="0" applyFont="1" applyFill="1" applyBorder="1" applyAlignment="1">
      <alignment horizontal="center" vertical="top" wrapText="1"/>
    </xf>
    <xf numFmtId="0" fontId="4" fillId="17" borderId="27" xfId="0" applyFont="1" applyFill="1" applyBorder="1" applyAlignment="1">
      <alignment horizontal="center" vertical="top" wrapText="1"/>
    </xf>
    <xf numFmtId="0" fontId="32" fillId="3" borderId="16" xfId="0" applyFont="1" applyFill="1" applyBorder="1" applyAlignment="1">
      <alignment horizontal="center" vertical="center" wrapText="1"/>
    </xf>
    <xf numFmtId="0" fontId="0" fillId="0" borderId="4" xfId="0" applyBorder="1" applyAlignment="1" applyProtection="1">
      <alignment horizontal="left" vertical="top" wrapText="1"/>
      <protection locked="0"/>
    </xf>
    <xf numFmtId="0" fontId="4"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3" fillId="0" borderId="0" xfId="1" applyFill="1" applyBorder="1" applyAlignment="1" applyProtection="1">
      <alignment vertical="top"/>
    </xf>
    <xf numFmtId="0" fontId="4" fillId="7" borderId="23"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0" fillId="0" borderId="26" xfId="0" applyBorder="1" applyAlignment="1" applyProtection="1">
      <alignment horizontal="left" vertical="top" wrapText="1"/>
      <protection locked="0"/>
    </xf>
    <xf numFmtId="0" fontId="0" fillId="0" borderId="99" xfId="0" applyBorder="1" applyAlignment="1" applyProtection="1">
      <alignment horizontal="left" vertical="top" wrapText="1"/>
      <protection locked="0"/>
    </xf>
    <xf numFmtId="0" fontId="0" fillId="3" borderId="22" xfId="0" applyFill="1" applyBorder="1" applyAlignment="1">
      <alignment horizontal="left" vertical="top"/>
    </xf>
    <xf numFmtId="0" fontId="0" fillId="3" borderId="4" xfId="0" applyFill="1" applyBorder="1" applyAlignment="1">
      <alignment horizontal="left" vertical="top"/>
    </xf>
    <xf numFmtId="0" fontId="24" fillId="0" borderId="0" xfId="0" applyFont="1" applyAlignment="1">
      <alignment vertical="top"/>
    </xf>
    <xf numFmtId="0" fontId="2" fillId="0" borderId="90" xfId="0" applyFont="1" applyBorder="1" applyAlignment="1">
      <alignment vertical="top" wrapText="1"/>
    </xf>
    <xf numFmtId="0" fontId="39" fillId="7" borderId="27" xfId="0" applyFont="1" applyFill="1" applyBorder="1" applyAlignment="1">
      <alignment horizontal="center" vertical="center" wrapText="1"/>
    </xf>
    <xf numFmtId="0" fontId="39" fillId="20" borderId="27" xfId="0" applyFont="1" applyFill="1" applyBorder="1" applyAlignment="1">
      <alignment horizontal="center" vertical="center" wrapText="1"/>
    </xf>
    <xf numFmtId="0" fontId="28" fillId="0" borderId="0" xfId="0" applyFont="1" applyAlignment="1">
      <alignment horizontal="left" vertical="top"/>
    </xf>
    <xf numFmtId="0" fontId="0" fillId="0" borderId="0" xfId="0" applyAlignment="1">
      <alignment vertical="top"/>
    </xf>
    <xf numFmtId="0" fontId="33" fillId="13" borderId="2" xfId="0" applyFont="1" applyFill="1" applyBorder="1" applyAlignment="1">
      <alignment vertical="top"/>
    </xf>
    <xf numFmtId="0" fontId="33" fillId="14" borderId="2" xfId="0" applyFont="1" applyFill="1" applyBorder="1" applyAlignment="1">
      <alignment vertical="top"/>
    </xf>
    <xf numFmtId="0" fontId="33" fillId="18" borderId="2" xfId="0" applyFont="1" applyFill="1" applyBorder="1" applyAlignment="1">
      <alignment vertical="top"/>
    </xf>
    <xf numFmtId="0" fontId="0" fillId="0" borderId="2" xfId="0" applyBorder="1" applyAlignment="1">
      <alignment vertical="top" wrapText="1"/>
    </xf>
    <xf numFmtId="0" fontId="44" fillId="21" borderId="27" xfId="0" applyFont="1" applyFill="1" applyBorder="1" applyAlignment="1">
      <alignment horizontal="center" vertical="center" wrapText="1"/>
    </xf>
    <xf numFmtId="0" fontId="12" fillId="0" borderId="0" xfId="0" applyFont="1" applyAlignment="1">
      <alignment vertical="center"/>
    </xf>
    <xf numFmtId="0" fontId="0" fillId="0" borderId="90" xfId="0" applyBorder="1"/>
    <xf numFmtId="0" fontId="0" fillId="0" borderId="0" xfId="0" applyAlignment="1">
      <alignment horizontal="left"/>
    </xf>
    <xf numFmtId="0" fontId="5" fillId="0" borderId="2" xfId="0" applyFont="1" applyBorder="1" applyAlignment="1">
      <alignment horizontal="center" vertical="center" wrapText="1"/>
    </xf>
    <xf numFmtId="0" fontId="14" fillId="0" borderId="43" xfId="0" applyFont="1" applyBorder="1" applyAlignment="1">
      <alignment vertical="top" wrapText="1"/>
    </xf>
    <xf numFmtId="0" fontId="4" fillId="0" borderId="111"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09" xfId="0" applyFont="1" applyBorder="1" applyAlignment="1">
      <alignment horizontal="center" vertical="center" wrapText="1"/>
    </xf>
    <xf numFmtId="0" fontId="5" fillId="0" borderId="46" xfId="0" applyFont="1" applyBorder="1" applyAlignment="1">
      <alignment horizontal="center" vertical="center"/>
    </xf>
    <xf numFmtId="0" fontId="5" fillId="0" borderId="50" xfId="0" applyFont="1" applyBorder="1" applyAlignment="1">
      <alignment horizontal="center" vertical="center"/>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31" fillId="17" borderId="30" xfId="0" applyFont="1" applyFill="1" applyBorder="1" applyAlignment="1">
      <alignment horizontal="center" vertical="center" wrapText="1"/>
    </xf>
    <xf numFmtId="0" fontId="0" fillId="3" borderId="20" xfId="0" applyFill="1" applyBorder="1" applyAlignment="1">
      <alignment horizontal="center" vertical="top" wrapText="1"/>
    </xf>
    <xf numFmtId="0" fontId="0" fillId="3" borderId="19" xfId="0" applyFill="1" applyBorder="1" applyAlignment="1">
      <alignment horizontal="center" vertical="top" wrapText="1"/>
    </xf>
    <xf numFmtId="0" fontId="39" fillId="19" borderId="27" xfId="0" applyFont="1" applyFill="1" applyBorder="1" applyAlignment="1">
      <alignment horizontal="center" vertical="center" wrapText="1"/>
    </xf>
    <xf numFmtId="0" fontId="20" fillId="0" borderId="0" xfId="0" applyFont="1" applyAlignment="1">
      <alignment wrapText="1"/>
    </xf>
    <xf numFmtId="0" fontId="20" fillId="0" borderId="0" xfId="0" applyFont="1" applyAlignment="1">
      <alignment horizontal="left" vertical="center" wrapText="1"/>
    </xf>
    <xf numFmtId="0" fontId="4" fillId="19" borderId="88" xfId="0" applyFont="1" applyFill="1" applyBorder="1" applyAlignment="1">
      <alignment horizontal="center" vertical="center" wrapText="1"/>
    </xf>
    <xf numFmtId="0" fontId="4" fillId="19" borderId="20" xfId="0" applyFont="1" applyFill="1" applyBorder="1" applyAlignment="1">
      <alignment horizontal="center" vertical="center" wrapText="1"/>
    </xf>
    <xf numFmtId="0" fontId="36" fillId="3" borderId="25"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43" fillId="3" borderId="98" xfId="0" applyFont="1" applyFill="1" applyBorder="1" applyAlignment="1">
      <alignment horizontal="center" wrapText="1"/>
    </xf>
    <xf numFmtId="0" fontId="0" fillId="3" borderId="26" xfId="0" applyFill="1" applyBorder="1" applyAlignment="1">
      <alignment horizontal="left" vertical="top" wrapText="1"/>
    </xf>
    <xf numFmtId="0" fontId="41" fillId="0" borderId="1" xfId="1" applyFont="1" applyFill="1" applyBorder="1" applyAlignment="1" applyProtection="1">
      <alignment vertical="top"/>
      <protection locked="0"/>
    </xf>
    <xf numFmtId="0" fontId="0" fillId="0" borderId="0" xfId="0" applyAlignment="1" applyProtection="1">
      <alignment horizontal="left" vertical="top" wrapText="1"/>
      <protection locked="0"/>
    </xf>
    <xf numFmtId="0" fontId="0" fillId="0" borderId="40" xfId="0" applyBorder="1"/>
    <xf numFmtId="0" fontId="5" fillId="0" borderId="52" xfId="0" applyFont="1" applyBorder="1" applyAlignment="1">
      <alignment horizontal="center" vertical="center"/>
    </xf>
    <xf numFmtId="0" fontId="1" fillId="0" borderId="116" xfId="0" applyFont="1" applyBorder="1"/>
    <xf numFmtId="0" fontId="1" fillId="0" borderId="117" xfId="0" applyFont="1" applyBorder="1"/>
    <xf numFmtId="0" fontId="5" fillId="0" borderId="3" xfId="0" applyFont="1" applyBorder="1" applyAlignment="1">
      <alignment horizontal="center" vertical="center"/>
    </xf>
    <xf numFmtId="0" fontId="5" fillId="0" borderId="116" xfId="0" applyFont="1" applyBorder="1" applyAlignment="1">
      <alignment horizontal="center" vertical="center"/>
    </xf>
    <xf numFmtId="0" fontId="0" fillId="0" borderId="119" xfId="0" applyBorder="1" applyAlignment="1">
      <alignment horizontal="left" vertical="top"/>
    </xf>
    <xf numFmtId="0" fontId="0" fillId="3" borderId="13" xfId="0" applyFill="1" applyBorder="1" applyAlignment="1">
      <alignment horizontal="left" vertical="top"/>
    </xf>
    <xf numFmtId="0" fontId="50" fillId="0" borderId="119" xfId="0" applyFont="1" applyBorder="1"/>
    <xf numFmtId="0" fontId="1" fillId="0" borderId="63" xfId="0" quotePrefix="1" applyFont="1" applyBorder="1"/>
    <xf numFmtId="0" fontId="50" fillId="0" borderId="2" xfId="0" applyFont="1" applyBorder="1"/>
    <xf numFmtId="0" fontId="0" fillId="0" borderId="5" xfId="0" quotePrefix="1" applyBorder="1"/>
    <xf numFmtId="0" fontId="0" fillId="0" borderId="8" xfId="0" quotePrefix="1" applyBorder="1"/>
    <xf numFmtId="0" fontId="0" fillId="0" borderId="120" xfId="0" applyBorder="1"/>
    <xf numFmtId="0" fontId="0" fillId="3" borderId="6" xfId="0" applyFill="1" applyBorder="1" applyAlignment="1">
      <alignment horizontal="left" vertical="top" wrapText="1"/>
    </xf>
    <xf numFmtId="0" fontId="4" fillId="0" borderId="0" xfId="0" applyFont="1" applyAlignment="1">
      <alignment horizontal="left" vertical="top" wrapText="1"/>
    </xf>
    <xf numFmtId="0" fontId="3" fillId="0" borderId="0" xfId="1" applyAlignment="1" applyProtection="1"/>
    <xf numFmtId="0" fontId="51" fillId="0" borderId="0" xfId="0" applyFont="1" applyAlignment="1">
      <alignment horizontal="center"/>
    </xf>
    <xf numFmtId="0" fontId="0" fillId="10" borderId="0" xfId="0" applyFill="1"/>
    <xf numFmtId="0" fontId="52" fillId="0" borderId="0" xfId="0" quotePrefix="1" applyFont="1"/>
    <xf numFmtId="0" fontId="6" fillId="3" borderId="23" xfId="0" applyFont="1" applyFill="1" applyBorder="1" applyAlignment="1">
      <alignment horizontal="center" wrapText="1"/>
    </xf>
    <xf numFmtId="0" fontId="4" fillId="0" borderId="115" xfId="0" applyFont="1" applyBorder="1" applyAlignment="1">
      <alignment vertical="top" wrapText="1"/>
    </xf>
    <xf numFmtId="0" fontId="4" fillId="0" borderId="113" xfId="0" applyFont="1" applyBorder="1" applyAlignment="1">
      <alignment vertical="top" wrapText="1"/>
    </xf>
    <xf numFmtId="0" fontId="4" fillId="0" borderId="96" xfId="0" applyFont="1" applyBorder="1" applyAlignment="1">
      <alignment vertical="top" wrapText="1"/>
    </xf>
    <xf numFmtId="0" fontId="4" fillId="0" borderId="45" xfId="0" applyFont="1" applyBorder="1" applyAlignment="1">
      <alignment vertical="center" wrapText="1"/>
    </xf>
    <xf numFmtId="0" fontId="4" fillId="0" borderId="47" xfId="0" applyFont="1" applyBorder="1" applyAlignment="1">
      <alignment vertical="center" wrapText="1"/>
    </xf>
    <xf numFmtId="0" fontId="4" fillId="0" borderId="70" xfId="0" applyFont="1" applyBorder="1" applyAlignment="1">
      <alignment vertical="center" wrapText="1"/>
    </xf>
    <xf numFmtId="0" fontId="1" fillId="0" borderId="112" xfId="0" applyFont="1" applyBorder="1" applyAlignment="1">
      <alignment wrapText="1"/>
    </xf>
    <xf numFmtId="0" fontId="5" fillId="0" borderId="123" xfId="0" applyFont="1" applyBorder="1" applyAlignment="1">
      <alignment horizontal="center" vertical="center" wrapText="1"/>
    </xf>
    <xf numFmtId="0" fontId="1" fillId="0" borderId="124" xfId="0" applyFont="1" applyBorder="1" applyAlignment="1">
      <alignment wrapText="1"/>
    </xf>
    <xf numFmtId="0" fontId="5" fillId="0" borderId="125" xfId="0" applyFont="1" applyBorder="1" applyAlignment="1">
      <alignment horizontal="center" vertical="center" wrapText="1"/>
    </xf>
    <xf numFmtId="0" fontId="14" fillId="0" borderId="126" xfId="0" applyFont="1" applyBorder="1" applyAlignment="1">
      <alignment vertical="top" wrapText="1"/>
    </xf>
    <xf numFmtId="0" fontId="14" fillId="0" borderId="112" xfId="0" applyFont="1" applyBorder="1" applyAlignment="1">
      <alignment horizontal="center" vertical="top" wrapText="1"/>
    </xf>
    <xf numFmtId="0" fontId="14" fillId="0" borderId="123" xfId="0" applyFont="1" applyBorder="1" applyAlignment="1">
      <alignment horizontal="center" vertical="top" wrapText="1"/>
    </xf>
    <xf numFmtId="0" fontId="0" fillId="3" borderId="108" xfId="0" applyFill="1" applyBorder="1" applyAlignment="1">
      <alignment wrapText="1"/>
    </xf>
    <xf numFmtId="0" fontId="0" fillId="3" borderId="82" xfId="0" applyFill="1" applyBorder="1" applyAlignment="1">
      <alignment horizontal="left" vertical="top"/>
    </xf>
    <xf numFmtId="0" fontId="21" fillId="0" borderId="0" xfId="0" applyFont="1" applyAlignment="1">
      <alignment wrapText="1"/>
    </xf>
    <xf numFmtId="0" fontId="5" fillId="0" borderId="116" xfId="0" applyFont="1" applyBorder="1" applyAlignment="1">
      <alignment horizontal="center" vertical="center" wrapText="1"/>
    </xf>
    <xf numFmtId="0" fontId="5" fillId="0" borderId="112" xfId="0" applyFont="1" applyBorder="1" applyAlignment="1">
      <alignment horizontal="center" vertical="center"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4" fillId="2" borderId="88" xfId="0" applyFont="1" applyFill="1" applyBorder="1" applyAlignment="1">
      <alignment horizontal="left" vertical="top" wrapText="1"/>
    </xf>
    <xf numFmtId="0" fontId="4" fillId="2" borderId="89" xfId="0" applyFont="1" applyFill="1" applyBorder="1" applyAlignment="1">
      <alignment horizontal="left" vertical="top" wrapText="1"/>
    </xf>
    <xf numFmtId="0" fontId="4" fillId="2" borderId="90" xfId="0" applyFont="1" applyFill="1" applyBorder="1" applyAlignment="1">
      <alignment horizontal="left" vertical="top" wrapText="1"/>
    </xf>
    <xf numFmtId="0" fontId="4" fillId="2" borderId="91" xfId="0" applyFont="1" applyFill="1" applyBorder="1" applyAlignment="1">
      <alignment horizontal="left" vertical="top" wrapText="1"/>
    </xf>
    <xf numFmtId="0" fontId="4" fillId="2" borderId="92" xfId="0" applyFont="1" applyFill="1" applyBorder="1" applyAlignment="1">
      <alignment horizontal="left" vertical="top" wrapText="1"/>
    </xf>
    <xf numFmtId="0" fontId="4" fillId="2" borderId="93" xfId="0" applyFont="1" applyFill="1" applyBorder="1" applyAlignment="1">
      <alignment horizontal="left" vertical="top" wrapText="1"/>
    </xf>
    <xf numFmtId="0" fontId="4" fillId="17" borderId="103" xfId="0" applyFont="1" applyFill="1" applyBorder="1" applyAlignment="1">
      <alignment horizontal="left" vertical="top" wrapText="1"/>
    </xf>
    <xf numFmtId="0" fontId="4" fillId="17" borderId="104" xfId="0" applyFont="1" applyFill="1" applyBorder="1" applyAlignment="1">
      <alignment horizontal="left" vertical="top" wrapText="1"/>
    </xf>
    <xf numFmtId="0" fontId="4" fillId="17" borderId="88" xfId="0" applyFont="1" applyFill="1" applyBorder="1" applyAlignment="1">
      <alignment horizontal="left" vertical="top" wrapText="1"/>
    </xf>
    <xf numFmtId="0" fontId="4" fillId="17" borderId="89" xfId="0" applyFont="1" applyFill="1" applyBorder="1" applyAlignment="1">
      <alignment horizontal="left" vertical="top" wrapText="1"/>
    </xf>
    <xf numFmtId="0" fontId="4" fillId="17" borderId="90" xfId="0" applyFont="1" applyFill="1" applyBorder="1" applyAlignment="1">
      <alignment horizontal="left" vertical="top" wrapText="1"/>
    </xf>
    <xf numFmtId="0" fontId="4" fillId="17" borderId="91" xfId="0" applyFont="1" applyFill="1" applyBorder="1" applyAlignment="1">
      <alignment horizontal="left" vertical="top" wrapText="1"/>
    </xf>
    <xf numFmtId="0" fontId="4" fillId="17" borderId="92" xfId="0" applyFont="1" applyFill="1" applyBorder="1" applyAlignment="1">
      <alignment horizontal="left" vertical="top" wrapText="1"/>
    </xf>
    <xf numFmtId="0" fontId="4" fillId="17" borderId="93" xfId="0" applyFont="1" applyFill="1" applyBorder="1" applyAlignment="1">
      <alignment horizontal="left" vertical="top" wrapText="1"/>
    </xf>
    <xf numFmtId="0" fontId="47" fillId="22" borderId="58" xfId="0" quotePrefix="1" applyFont="1" applyFill="1" applyBorder="1" applyAlignment="1">
      <alignment horizontal="center" vertical="justify" textRotation="90" wrapText="1"/>
    </xf>
    <xf numFmtId="0" fontId="47" fillId="22" borderId="42" xfId="0" quotePrefix="1" applyFont="1" applyFill="1" applyBorder="1" applyAlignment="1">
      <alignment horizontal="center" vertical="justify" textRotation="90"/>
    </xf>
    <xf numFmtId="0" fontId="47" fillId="22" borderId="63" xfId="0" quotePrefix="1" applyFont="1" applyFill="1" applyBorder="1" applyAlignment="1">
      <alignment horizontal="center" vertical="justify" textRotation="90"/>
    </xf>
    <xf numFmtId="0" fontId="9" fillId="5" borderId="57" xfId="0" quotePrefix="1" applyFont="1" applyFill="1" applyBorder="1" applyAlignment="1">
      <alignment horizontal="center" vertical="justify" textRotation="90"/>
    </xf>
    <xf numFmtId="0" fontId="9" fillId="5" borderId="60" xfId="0" quotePrefix="1" applyFont="1" applyFill="1" applyBorder="1" applyAlignment="1">
      <alignment horizontal="center" vertical="justify" textRotation="90"/>
    </xf>
    <xf numFmtId="0" fontId="9" fillId="5" borderId="62" xfId="0" quotePrefix="1" applyFont="1" applyFill="1" applyBorder="1" applyAlignment="1">
      <alignment horizontal="center" vertical="justify" textRotation="90"/>
    </xf>
    <xf numFmtId="0" fontId="1" fillId="4" borderId="58" xfId="0" quotePrefix="1" applyFont="1" applyFill="1" applyBorder="1" applyAlignment="1">
      <alignment horizontal="center" vertical="justify" textRotation="90"/>
    </xf>
    <xf numFmtId="0" fontId="1" fillId="4" borderId="42" xfId="0" quotePrefix="1" applyFont="1" applyFill="1" applyBorder="1" applyAlignment="1">
      <alignment horizontal="center" vertical="justify" textRotation="90"/>
    </xf>
    <xf numFmtId="0" fontId="1" fillId="4" borderId="63" xfId="0" quotePrefix="1" applyFont="1" applyFill="1" applyBorder="1" applyAlignment="1">
      <alignment horizontal="center" vertical="justify" textRotation="90"/>
    </xf>
    <xf numFmtId="0" fontId="9" fillId="6" borderId="59" xfId="0" quotePrefix="1" applyFont="1" applyFill="1" applyBorder="1" applyAlignment="1">
      <alignment horizontal="center" vertical="justify" textRotation="90"/>
    </xf>
    <xf numFmtId="0" fontId="9" fillId="6" borderId="61" xfId="0" quotePrefix="1" applyFont="1" applyFill="1" applyBorder="1" applyAlignment="1">
      <alignment horizontal="center" vertical="justify" textRotation="90"/>
    </xf>
    <xf numFmtId="0" fontId="9" fillId="6" borderId="64" xfId="0" quotePrefix="1" applyFont="1" applyFill="1" applyBorder="1" applyAlignment="1">
      <alignment horizontal="center" vertical="justify" textRotation="90"/>
    </xf>
    <xf numFmtId="0" fontId="9" fillId="6" borderId="105" xfId="0" quotePrefix="1" applyFont="1" applyFill="1" applyBorder="1" applyAlignment="1">
      <alignment horizontal="center" vertical="justify" textRotation="90"/>
    </xf>
    <xf numFmtId="0" fontId="9" fillId="6" borderId="106" xfId="0" quotePrefix="1" applyFont="1" applyFill="1" applyBorder="1" applyAlignment="1">
      <alignment horizontal="center" vertical="justify" textRotation="90"/>
    </xf>
    <xf numFmtId="0" fontId="9" fillId="6" borderId="107" xfId="0" quotePrefix="1" applyFont="1" applyFill="1" applyBorder="1" applyAlignment="1">
      <alignment horizontal="center" vertical="justify" textRotation="90"/>
    </xf>
    <xf numFmtId="0" fontId="9" fillId="5" borderId="58" xfId="0" quotePrefix="1" applyFont="1" applyFill="1" applyBorder="1" applyAlignment="1">
      <alignment horizontal="center" vertical="justify" textRotation="90"/>
    </xf>
    <xf numFmtId="0" fontId="9" fillId="5" borderId="42" xfId="0" quotePrefix="1" applyFont="1" applyFill="1" applyBorder="1" applyAlignment="1">
      <alignment horizontal="center" vertical="justify" textRotation="90"/>
    </xf>
    <xf numFmtId="0" fontId="9" fillId="5" borderId="63" xfId="0" quotePrefix="1" applyFont="1" applyFill="1" applyBorder="1" applyAlignment="1">
      <alignment horizontal="center" vertical="justify" textRotation="90"/>
    </xf>
    <xf numFmtId="0" fontId="9" fillId="22" borderId="58" xfId="0" quotePrefix="1" applyFont="1" applyFill="1" applyBorder="1" applyAlignment="1">
      <alignment horizontal="center" vertical="justify" textRotation="90" wrapText="1"/>
    </xf>
    <xf numFmtId="0" fontId="9" fillId="22" borderId="42" xfId="0" quotePrefix="1" applyFont="1" applyFill="1" applyBorder="1" applyAlignment="1">
      <alignment horizontal="center" vertical="justify" textRotation="90"/>
    </xf>
    <xf numFmtId="0" fontId="9" fillId="22" borderId="63" xfId="0" quotePrefix="1" applyFont="1" applyFill="1" applyBorder="1" applyAlignment="1">
      <alignment horizontal="center" vertical="justify" textRotation="90"/>
    </xf>
    <xf numFmtId="0" fontId="46" fillId="22" borderId="58" xfId="0" quotePrefix="1" applyFont="1" applyFill="1" applyBorder="1" applyAlignment="1">
      <alignment horizontal="center" vertical="justify" textRotation="90" wrapText="1"/>
    </xf>
    <xf numFmtId="0" fontId="46" fillId="22" borderId="42" xfId="0" quotePrefix="1" applyFont="1" applyFill="1" applyBorder="1" applyAlignment="1">
      <alignment horizontal="center" vertical="justify" textRotation="90" wrapText="1"/>
    </xf>
    <xf numFmtId="0" fontId="46" fillId="22" borderId="63" xfId="0" quotePrefix="1" applyFont="1" applyFill="1" applyBorder="1" applyAlignment="1">
      <alignment horizontal="center" vertical="justify" textRotation="90" wrapText="1"/>
    </xf>
    <xf numFmtId="0" fontId="39" fillId="15" borderId="103" xfId="0" applyFont="1" applyFill="1" applyBorder="1" applyAlignment="1">
      <alignment horizontal="center" vertical="center" wrapText="1"/>
    </xf>
    <xf numFmtId="0" fontId="39" fillId="15" borderId="108" xfId="0" applyFont="1" applyFill="1" applyBorder="1" applyAlignment="1">
      <alignment horizontal="center" vertical="center" wrapText="1"/>
    </xf>
    <xf numFmtId="0" fontId="39" fillId="15" borderId="104" xfId="0" applyFont="1" applyFill="1" applyBorder="1" applyAlignment="1">
      <alignment horizontal="center" vertical="center" wrapText="1"/>
    </xf>
    <xf numFmtId="0" fontId="34" fillId="16" borderId="94" xfId="0" applyFont="1" applyFill="1" applyBorder="1" applyAlignment="1">
      <alignment horizontal="left" vertical="top" wrapText="1"/>
    </xf>
    <xf numFmtId="0" fontId="34" fillId="16" borderId="0" xfId="0" applyFont="1" applyFill="1" applyAlignment="1">
      <alignment horizontal="left" vertical="top" wrapText="1"/>
    </xf>
    <xf numFmtId="0" fontId="34" fillId="16" borderId="95" xfId="0" applyFont="1" applyFill="1" applyBorder="1" applyAlignment="1">
      <alignment horizontal="left" vertical="top" wrapText="1"/>
    </xf>
    <xf numFmtId="0" fontId="34" fillId="16" borderId="96" xfId="0" applyFont="1" applyFill="1" applyBorder="1" applyAlignment="1">
      <alignment horizontal="left" vertical="top" wrapText="1"/>
    </xf>
    <xf numFmtId="0" fontId="34" fillId="16" borderId="87" xfId="0" applyFont="1" applyFill="1" applyBorder="1" applyAlignment="1">
      <alignment horizontal="left" vertical="top" wrapText="1"/>
    </xf>
    <xf numFmtId="0" fontId="34" fillId="16" borderId="97" xfId="0" applyFont="1" applyFill="1" applyBorder="1" applyAlignment="1">
      <alignment horizontal="left" vertical="top" wrapText="1"/>
    </xf>
    <xf numFmtId="0" fontId="35" fillId="16" borderId="100" xfId="0" applyFont="1" applyFill="1" applyBorder="1" applyAlignment="1">
      <alignment horizontal="left" vertical="center" wrapText="1"/>
    </xf>
    <xf numFmtId="0" fontId="35" fillId="16" borderId="101" xfId="0" applyFont="1" applyFill="1" applyBorder="1" applyAlignment="1">
      <alignment horizontal="left" vertical="center" wrapText="1"/>
    </xf>
    <xf numFmtId="0" fontId="35" fillId="16" borderId="102" xfId="0" applyFont="1" applyFill="1" applyBorder="1" applyAlignment="1">
      <alignment horizontal="left"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14" fillId="0" borderId="81" xfId="0" applyFont="1" applyBorder="1" applyAlignment="1">
      <alignment horizontal="center" vertical="top" wrapText="1"/>
    </xf>
    <xf numFmtId="0" fontId="14" fillId="0" borderId="53" xfId="0" applyFont="1" applyBorder="1" applyAlignment="1">
      <alignment horizontal="center" vertical="top" wrapText="1"/>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49" xfId="0" applyFont="1" applyBorder="1" applyAlignment="1">
      <alignment horizontal="center" vertical="center"/>
    </xf>
    <xf numFmtId="0" fontId="5" fillId="0" borderId="2"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125" xfId="0" applyFont="1" applyBorder="1" applyAlignment="1">
      <alignment horizontal="center" vertical="center" wrapText="1"/>
    </xf>
    <xf numFmtId="0" fontId="5" fillId="0" borderId="97" xfId="0" applyFont="1" applyBorder="1" applyAlignment="1">
      <alignment horizontal="center" vertical="center" wrapText="1"/>
    </xf>
    <xf numFmtId="0" fontId="4" fillId="0" borderId="115" xfId="0" applyFont="1" applyBorder="1" applyAlignment="1">
      <alignment horizontal="left" vertical="center" wrapText="1"/>
    </xf>
    <xf numFmtId="0" fontId="4" fillId="0" borderId="3" xfId="0" applyFont="1" applyBorder="1" applyAlignment="1">
      <alignment horizontal="left" vertical="center" wrapText="1"/>
    </xf>
    <xf numFmtId="0" fontId="5" fillId="0" borderId="85" xfId="0" applyFont="1" applyBorder="1" applyAlignment="1">
      <alignment horizontal="center" vertical="center" wrapText="1"/>
    </xf>
    <xf numFmtId="0" fontId="5" fillId="0" borderId="127" xfId="0" applyFont="1" applyBorder="1" applyAlignment="1">
      <alignment horizontal="center" vertical="center" wrapText="1"/>
    </xf>
    <xf numFmtId="0" fontId="4" fillId="0" borderId="96" xfId="0" applyFont="1" applyBorder="1" applyAlignment="1">
      <alignment horizontal="left" vertical="center" wrapText="1"/>
    </xf>
    <xf numFmtId="0" fontId="4" fillId="0" borderId="114" xfId="0" applyFont="1" applyBorder="1" applyAlignment="1">
      <alignment horizontal="left" vertical="center" wrapText="1"/>
    </xf>
    <xf numFmtId="0" fontId="4" fillId="0" borderId="100" xfId="0" applyFont="1" applyBorder="1" applyAlignment="1">
      <alignment horizontal="center" vertical="center" wrapText="1"/>
    </xf>
    <xf numFmtId="0" fontId="4" fillId="0" borderId="102" xfId="0" applyFont="1" applyBorder="1" applyAlignment="1">
      <alignment horizontal="center" vertical="center" wrapText="1"/>
    </xf>
    <xf numFmtId="0" fontId="14" fillId="0" borderId="100" xfId="0" applyFont="1" applyBorder="1" applyAlignment="1">
      <alignment horizontal="left" vertical="center" wrapText="1"/>
    </xf>
    <xf numFmtId="0" fontId="14" fillId="0" borderId="111" xfId="0" applyFont="1" applyBorder="1" applyAlignment="1">
      <alignment horizontal="left" vertical="center" wrapText="1"/>
    </xf>
    <xf numFmtId="0" fontId="5" fillId="0" borderId="47" xfId="0" applyFont="1" applyBorder="1" applyAlignment="1">
      <alignment horizontal="center" vertical="center"/>
    </xf>
    <xf numFmtId="0" fontId="4" fillId="0" borderId="121" xfId="0" applyFont="1" applyBorder="1" applyAlignment="1">
      <alignment horizontal="left" vertical="center" wrapText="1"/>
    </xf>
    <xf numFmtId="0" fontId="4" fillId="0" borderId="122" xfId="0" applyFont="1" applyBorder="1" applyAlignment="1">
      <alignment horizontal="left" vertical="center" wrapText="1"/>
    </xf>
    <xf numFmtId="0" fontId="4" fillId="0" borderId="94" xfId="0" applyFont="1" applyBorder="1" applyAlignment="1">
      <alignment horizontal="left" vertical="center" wrapText="1"/>
    </xf>
    <xf numFmtId="0" fontId="5" fillId="0" borderId="123" xfId="0" applyFont="1" applyBorder="1" applyAlignment="1">
      <alignment horizontal="center" vertical="center" wrapText="1"/>
    </xf>
    <xf numFmtId="0" fontId="5" fillId="0" borderId="102" xfId="0" applyFont="1" applyBorder="1" applyAlignment="1">
      <alignment horizontal="center" vertical="center" wrapText="1"/>
    </xf>
    <xf numFmtId="0" fontId="14" fillId="0" borderId="123" xfId="0" applyFont="1" applyBorder="1" applyAlignment="1">
      <alignment horizontal="center" vertical="top" wrapText="1"/>
    </xf>
    <xf numFmtId="0" fontId="14" fillId="0" borderId="102" xfId="0" applyFont="1" applyBorder="1" applyAlignment="1">
      <alignment horizontal="center" vertical="top" wrapText="1"/>
    </xf>
    <xf numFmtId="0" fontId="4" fillId="0" borderId="113" xfId="0" applyFont="1" applyBorder="1" applyAlignment="1">
      <alignment horizontal="left" vertical="center" wrapText="1"/>
    </xf>
    <xf numFmtId="0" fontId="4" fillId="0" borderId="110" xfId="0" applyFont="1" applyBorder="1" applyAlignment="1">
      <alignment horizontal="left" vertical="center" wrapText="1"/>
    </xf>
    <xf numFmtId="0" fontId="14" fillId="0" borderId="123" xfId="0" applyFont="1" applyBorder="1" applyAlignment="1">
      <alignment horizontal="center" vertical="center" wrapText="1"/>
    </xf>
    <xf numFmtId="0" fontId="14" fillId="0" borderId="102" xfId="0" applyFont="1" applyBorder="1" applyAlignment="1">
      <alignment horizontal="center" vertical="center" wrapText="1"/>
    </xf>
    <xf numFmtId="0" fontId="5" fillId="0" borderId="118" xfId="0" applyFont="1" applyBorder="1" applyAlignment="1">
      <alignment horizontal="center" vertical="center"/>
    </xf>
    <xf numFmtId="0" fontId="23" fillId="0" borderId="85" xfId="0" applyFont="1" applyBorder="1" applyAlignment="1">
      <alignment horizontal="center"/>
    </xf>
    <xf numFmtId="0" fontId="23" fillId="0" borderId="84" xfId="0" applyFont="1" applyBorder="1" applyAlignment="1">
      <alignment horizontal="center"/>
    </xf>
    <xf numFmtId="0" fontId="23" fillId="0" borderId="86" xfId="0" applyFont="1" applyBorder="1" applyAlignment="1">
      <alignment horizontal="center"/>
    </xf>
    <xf numFmtId="0" fontId="23" fillId="0" borderId="14" xfId="0" applyFont="1" applyBorder="1" applyAlignment="1">
      <alignment horizontal="center"/>
    </xf>
    <xf numFmtId="0" fontId="23" fillId="0" borderId="4" xfId="0" applyFont="1" applyBorder="1" applyAlignment="1">
      <alignment horizontal="center"/>
    </xf>
    <xf numFmtId="0" fontId="23" fillId="0" borderId="3" xfId="0" applyFont="1" applyBorder="1" applyAlignment="1">
      <alignment horizontal="center"/>
    </xf>
    <xf numFmtId="0" fontId="21" fillId="0" borderId="14" xfId="0" applyFont="1" applyBorder="1" applyAlignment="1">
      <alignment horizontal="center"/>
    </xf>
    <xf numFmtId="0" fontId="21" fillId="0" borderId="3" xfId="0" applyFont="1" applyBorder="1" applyAlignment="1">
      <alignment horizontal="center"/>
    </xf>
  </cellXfs>
  <cellStyles count="2">
    <cellStyle name="Hyperlink" xfId="1" builtinId="8"/>
    <cellStyle name="Normal" xfId="0" builtinId="0"/>
  </cellStyles>
  <dxfs count="16">
    <dxf>
      <fill>
        <patternFill>
          <bgColor theme="5" tint="0.59996337778862885"/>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5" tint="0.59996337778862885"/>
        </patternFill>
      </fill>
    </dxf>
    <dxf>
      <fill>
        <patternFill>
          <bgColor theme="9" tint="0.59996337778862885"/>
        </patternFill>
      </fill>
    </dxf>
    <dxf>
      <fill>
        <patternFill>
          <bgColor theme="8" tint="0.59996337778862885"/>
        </patternFill>
      </fill>
    </dxf>
    <dxf>
      <fill>
        <patternFill>
          <bgColor theme="6" tint="0.59996337778862885"/>
        </patternFill>
      </fill>
    </dxf>
    <dxf>
      <font>
        <color rgb="FFFF0000"/>
      </font>
    </dxf>
    <dxf>
      <font>
        <color theme="0"/>
      </font>
    </dxf>
    <dxf>
      <font>
        <color theme="0" tint="-0.14996795556505021"/>
      </font>
    </dxf>
    <dxf>
      <font>
        <color theme="0" tint="-0.14996795556505021"/>
      </font>
    </dxf>
    <dxf>
      <font>
        <color theme="0"/>
      </font>
      <fill>
        <patternFill>
          <bgColor rgb="FFC00000"/>
        </patternFill>
      </fill>
    </dxf>
    <dxf>
      <fill>
        <patternFill>
          <bgColor theme="9" tint="0.39994506668294322"/>
        </patternFill>
      </fill>
    </dxf>
    <dxf>
      <fill>
        <patternFill>
          <bgColor theme="5" tint="0.59996337778862885"/>
        </patternFill>
      </fill>
    </dxf>
    <dxf>
      <fill>
        <patternFill>
          <bgColor theme="6" tint="0.59996337778862885"/>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26</xdr:row>
      <xdr:rowOff>57150</xdr:rowOff>
    </xdr:from>
    <xdr:to>
      <xdr:col>2</xdr:col>
      <xdr:colOff>819150</xdr:colOff>
      <xdr:row>26</xdr:row>
      <xdr:rowOff>594121</xdr:rowOff>
    </xdr:to>
    <xdr:pic>
      <xdr:nvPicPr>
        <xdr:cNvPr id="11" name="Image 37">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1325" y="5248275"/>
          <a:ext cx="533400" cy="548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304800</xdr:colOff>
      <xdr:row>27</xdr:row>
      <xdr:rowOff>57151</xdr:rowOff>
    </xdr:from>
    <xdr:to>
      <xdr:col>2</xdr:col>
      <xdr:colOff>800100</xdr:colOff>
      <xdr:row>27</xdr:row>
      <xdr:rowOff>593597</xdr:rowOff>
    </xdr:to>
    <xdr:pic>
      <xdr:nvPicPr>
        <xdr:cNvPr id="12" name="Image 38">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09900" y="5895976"/>
          <a:ext cx="495300" cy="540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28</xdr:row>
      <xdr:rowOff>66675</xdr:rowOff>
    </xdr:from>
    <xdr:to>
      <xdr:col>2</xdr:col>
      <xdr:colOff>800100</xdr:colOff>
      <xdr:row>28</xdr:row>
      <xdr:rowOff>609646</xdr:rowOff>
    </xdr:to>
    <xdr:pic>
      <xdr:nvPicPr>
        <xdr:cNvPr id="13" name="Image 39">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81325" y="6553200"/>
          <a:ext cx="52387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29</xdr:row>
      <xdr:rowOff>76200</xdr:rowOff>
    </xdr:from>
    <xdr:to>
      <xdr:col>2</xdr:col>
      <xdr:colOff>782955</xdr:colOff>
      <xdr:row>29</xdr:row>
      <xdr:rowOff>625171</xdr:rowOff>
    </xdr:to>
    <xdr:pic>
      <xdr:nvPicPr>
        <xdr:cNvPr id="14" name="Image 40">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90850" y="7210425"/>
          <a:ext cx="504825" cy="537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30</xdr:row>
      <xdr:rowOff>66675</xdr:rowOff>
    </xdr:from>
    <xdr:to>
      <xdr:col>2</xdr:col>
      <xdr:colOff>819150</xdr:colOff>
      <xdr:row>30</xdr:row>
      <xdr:rowOff>592786</xdr:rowOff>
    </xdr:to>
    <xdr:pic>
      <xdr:nvPicPr>
        <xdr:cNvPr id="15" name="Image 41">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990850" y="7848600"/>
          <a:ext cx="523875" cy="537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31</xdr:row>
      <xdr:rowOff>66675</xdr:rowOff>
    </xdr:from>
    <xdr:to>
      <xdr:col>2</xdr:col>
      <xdr:colOff>777240</xdr:colOff>
      <xdr:row>31</xdr:row>
      <xdr:rowOff>609646</xdr:rowOff>
    </xdr:to>
    <xdr:pic>
      <xdr:nvPicPr>
        <xdr:cNvPr id="16" name="Image 42">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981325" y="8496300"/>
          <a:ext cx="50482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32</xdr:row>
      <xdr:rowOff>57151</xdr:rowOff>
    </xdr:from>
    <xdr:to>
      <xdr:col>2</xdr:col>
      <xdr:colOff>815340</xdr:colOff>
      <xdr:row>32</xdr:row>
      <xdr:rowOff>608267</xdr:rowOff>
    </xdr:to>
    <xdr:pic>
      <xdr:nvPicPr>
        <xdr:cNvPr id="17" name="Image 43">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990850" y="9134476"/>
          <a:ext cx="533400" cy="551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33</xdr:row>
      <xdr:rowOff>57150</xdr:rowOff>
    </xdr:from>
    <xdr:to>
      <xdr:col>2</xdr:col>
      <xdr:colOff>838200</xdr:colOff>
      <xdr:row>33</xdr:row>
      <xdr:rowOff>628650</xdr:rowOff>
    </xdr:to>
    <xdr:pic>
      <xdr:nvPicPr>
        <xdr:cNvPr id="18" name="Image 44">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990850" y="9782175"/>
          <a:ext cx="552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34</xdr:row>
      <xdr:rowOff>57150</xdr:rowOff>
    </xdr:from>
    <xdr:to>
      <xdr:col>2</xdr:col>
      <xdr:colOff>857250</xdr:colOff>
      <xdr:row>34</xdr:row>
      <xdr:rowOff>609600</xdr:rowOff>
    </xdr:to>
    <xdr:pic>
      <xdr:nvPicPr>
        <xdr:cNvPr id="19" name="Image 45">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933700" y="10429875"/>
          <a:ext cx="6191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1121230</xdr:colOff>
      <xdr:row>33</xdr:row>
      <xdr:rowOff>76200</xdr:rowOff>
    </xdr:from>
    <xdr:to>
      <xdr:col>2</xdr:col>
      <xdr:colOff>1664155</xdr:colOff>
      <xdr:row>33</xdr:row>
      <xdr:rowOff>616346</xdr:rowOff>
    </xdr:to>
    <xdr:pic>
      <xdr:nvPicPr>
        <xdr:cNvPr id="2" name="Image 37">
          <a:extLst>
            <a:ext uri="{FF2B5EF4-FFF2-40B4-BE49-F238E27FC236}">
              <a16:creationId xmlns:a16="http://schemas.microsoft.com/office/drawing/2014/main" id="{37FFBAF1-F9C8-48F2-9D69-25F2DF6579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3305" y="6629400"/>
          <a:ext cx="542925" cy="540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1149805</xdr:colOff>
      <xdr:row>34</xdr:row>
      <xdr:rowOff>76201</xdr:rowOff>
    </xdr:from>
    <xdr:to>
      <xdr:col>2</xdr:col>
      <xdr:colOff>1645105</xdr:colOff>
      <xdr:row>34</xdr:row>
      <xdr:rowOff>612647</xdr:rowOff>
    </xdr:to>
    <xdr:pic>
      <xdr:nvPicPr>
        <xdr:cNvPr id="3" name="Image 38">
          <a:extLst>
            <a:ext uri="{FF2B5EF4-FFF2-40B4-BE49-F238E27FC236}">
              <a16:creationId xmlns:a16="http://schemas.microsoft.com/office/drawing/2014/main" id="{956F1F82-86EF-4F22-B5D4-29E805C6B1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11880" y="7305676"/>
          <a:ext cx="495300" cy="536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1121230</xdr:colOff>
      <xdr:row>35</xdr:row>
      <xdr:rowOff>85725</xdr:rowOff>
    </xdr:from>
    <xdr:to>
      <xdr:col>2</xdr:col>
      <xdr:colOff>1645105</xdr:colOff>
      <xdr:row>35</xdr:row>
      <xdr:rowOff>628696</xdr:rowOff>
    </xdr:to>
    <xdr:pic>
      <xdr:nvPicPr>
        <xdr:cNvPr id="4" name="Image 39">
          <a:extLst>
            <a:ext uri="{FF2B5EF4-FFF2-40B4-BE49-F238E27FC236}">
              <a16:creationId xmlns:a16="http://schemas.microsoft.com/office/drawing/2014/main" id="{08C0CDFB-2DBB-46E9-85AB-8115C005BBA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83305" y="7962900"/>
          <a:ext cx="52387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1130755</xdr:colOff>
      <xdr:row>36</xdr:row>
      <xdr:rowOff>95250</xdr:rowOff>
    </xdr:from>
    <xdr:to>
      <xdr:col>2</xdr:col>
      <xdr:colOff>1627960</xdr:colOff>
      <xdr:row>36</xdr:row>
      <xdr:rowOff>641046</xdr:rowOff>
    </xdr:to>
    <xdr:pic>
      <xdr:nvPicPr>
        <xdr:cNvPr id="5" name="Image 40">
          <a:extLst>
            <a:ext uri="{FF2B5EF4-FFF2-40B4-BE49-F238E27FC236}">
              <a16:creationId xmlns:a16="http://schemas.microsoft.com/office/drawing/2014/main" id="{8913662C-52D1-4EFC-B852-5726DF117D8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92830" y="8620125"/>
          <a:ext cx="497205" cy="545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1159565</xdr:colOff>
      <xdr:row>37</xdr:row>
      <xdr:rowOff>85725</xdr:rowOff>
    </xdr:from>
    <xdr:to>
      <xdr:col>2</xdr:col>
      <xdr:colOff>1664154</xdr:colOff>
      <xdr:row>37</xdr:row>
      <xdr:rowOff>611836</xdr:rowOff>
    </xdr:to>
    <xdr:pic>
      <xdr:nvPicPr>
        <xdr:cNvPr id="6" name="Image 41">
          <a:extLst>
            <a:ext uri="{FF2B5EF4-FFF2-40B4-BE49-F238E27FC236}">
              <a16:creationId xmlns:a16="http://schemas.microsoft.com/office/drawing/2014/main" id="{16E25015-0E18-4881-924E-7EE2317699E7}"/>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5402"/>
        <a:stretch>
          <a:fillRect/>
        </a:stretch>
      </xdr:blipFill>
      <xdr:spPr bwMode="auto">
        <a:xfrm>
          <a:off x="2824369" y="9254573"/>
          <a:ext cx="504589" cy="526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1121230</xdr:colOff>
      <xdr:row>38</xdr:row>
      <xdr:rowOff>85725</xdr:rowOff>
    </xdr:from>
    <xdr:to>
      <xdr:col>2</xdr:col>
      <xdr:colOff>1619070</xdr:colOff>
      <xdr:row>38</xdr:row>
      <xdr:rowOff>628696</xdr:rowOff>
    </xdr:to>
    <xdr:pic>
      <xdr:nvPicPr>
        <xdr:cNvPr id="7" name="Image 42">
          <a:extLst>
            <a:ext uri="{FF2B5EF4-FFF2-40B4-BE49-F238E27FC236}">
              <a16:creationId xmlns:a16="http://schemas.microsoft.com/office/drawing/2014/main" id="{A18427FA-3DA0-4B99-8364-6CA45FE6A36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83305" y="9915525"/>
          <a:ext cx="497840"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1130755</xdr:colOff>
      <xdr:row>39</xdr:row>
      <xdr:rowOff>76201</xdr:rowOff>
    </xdr:from>
    <xdr:to>
      <xdr:col>2</xdr:col>
      <xdr:colOff>1657170</xdr:colOff>
      <xdr:row>39</xdr:row>
      <xdr:rowOff>627317</xdr:rowOff>
    </xdr:to>
    <xdr:pic>
      <xdr:nvPicPr>
        <xdr:cNvPr id="8" name="Image 43">
          <a:extLst>
            <a:ext uri="{FF2B5EF4-FFF2-40B4-BE49-F238E27FC236}">
              <a16:creationId xmlns:a16="http://schemas.microsoft.com/office/drawing/2014/main" id="{E58477C0-1F09-46F6-8D47-020946E050F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92830" y="10563226"/>
          <a:ext cx="526415" cy="551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1130755</xdr:colOff>
      <xdr:row>40</xdr:row>
      <xdr:rowOff>76200</xdr:rowOff>
    </xdr:from>
    <xdr:to>
      <xdr:col>2</xdr:col>
      <xdr:colOff>1683205</xdr:colOff>
      <xdr:row>40</xdr:row>
      <xdr:rowOff>644769</xdr:rowOff>
    </xdr:to>
    <xdr:pic>
      <xdr:nvPicPr>
        <xdr:cNvPr id="9" name="Image 44">
          <a:extLst>
            <a:ext uri="{FF2B5EF4-FFF2-40B4-BE49-F238E27FC236}">
              <a16:creationId xmlns:a16="http://schemas.microsoft.com/office/drawing/2014/main" id="{C5D02250-3A1A-4D2B-AF2D-C3B1A418FA22}"/>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492830" y="11210925"/>
          <a:ext cx="5524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1073605</xdr:colOff>
      <xdr:row>41</xdr:row>
      <xdr:rowOff>76200</xdr:rowOff>
    </xdr:from>
    <xdr:to>
      <xdr:col>2</xdr:col>
      <xdr:colOff>1702255</xdr:colOff>
      <xdr:row>41</xdr:row>
      <xdr:rowOff>628650</xdr:rowOff>
    </xdr:to>
    <xdr:pic>
      <xdr:nvPicPr>
        <xdr:cNvPr id="10" name="Image 45">
          <a:extLst>
            <a:ext uri="{FF2B5EF4-FFF2-40B4-BE49-F238E27FC236}">
              <a16:creationId xmlns:a16="http://schemas.microsoft.com/office/drawing/2014/main" id="{63628D1C-71AA-437A-B8AA-431D8658645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435680" y="11858625"/>
          <a:ext cx="6286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nvironnement.brussels/sites/default/files/user_files/gids_inv_pd_fr.pdf" TargetMode="External"/><Relationship Id="rId1" Type="http://schemas.openxmlformats.org/officeDocument/2006/relationships/externalLinkPath" Target="file:///C:\Users\jcharon\Desktop\InventairePD.xls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hem.echa.europa.eu/obligation-lists/authorisationList?pageIndex=1&amp;pageSize=100"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68CF3-685A-4790-BA71-2A55FF519801}">
  <sheetPr codeName="Sheet1">
    <tabColor theme="1" tint="0.249977111117893"/>
  </sheetPr>
  <dimension ref="A1:A17"/>
  <sheetViews>
    <sheetView showGridLines="0" tabSelected="1" zoomScale="115" zoomScaleNormal="115" workbookViewId="0">
      <selection activeCell="A2" sqref="A2"/>
    </sheetView>
  </sheetViews>
  <sheetFormatPr defaultColWidth="8.6640625" defaultRowHeight="14.4" x14ac:dyDescent="0.3"/>
  <cols>
    <col min="1" max="1" width="128.5546875" customWidth="1"/>
  </cols>
  <sheetData>
    <row r="1" spans="1:1" ht="15" thickBot="1" x14ac:dyDescent="0.35">
      <c r="A1" s="281" t="s">
        <v>677</v>
      </c>
    </row>
    <row r="2" spans="1:1" ht="24" thickTop="1" thickBot="1" x14ac:dyDescent="0.35">
      <c r="A2" s="237" t="s">
        <v>0</v>
      </c>
    </row>
    <row r="3" spans="1:1" ht="15" thickTop="1" x14ac:dyDescent="0.3"/>
    <row r="4" spans="1:1" ht="15.6" x14ac:dyDescent="0.3">
      <c r="A4" s="205" t="s">
        <v>1</v>
      </c>
    </row>
    <row r="5" spans="1:1" ht="86.4" x14ac:dyDescent="0.3">
      <c r="A5" s="236" t="s">
        <v>2</v>
      </c>
    </row>
    <row r="6" spans="1:1" x14ac:dyDescent="0.3">
      <c r="A6" s="232"/>
    </row>
    <row r="7" spans="1:1" ht="15.6" x14ac:dyDescent="0.3">
      <c r="A7" s="233" t="s">
        <v>3</v>
      </c>
    </row>
    <row r="8" spans="1:1" ht="344.4" x14ac:dyDescent="0.3">
      <c r="A8" s="236" t="s">
        <v>673</v>
      </c>
    </row>
    <row r="9" spans="1:1" x14ac:dyDescent="0.3">
      <c r="A9" s="232"/>
    </row>
    <row r="10" spans="1:1" ht="15.6" x14ac:dyDescent="0.3">
      <c r="A10" s="234" t="s">
        <v>4</v>
      </c>
    </row>
    <row r="11" spans="1:1" ht="172.8" x14ac:dyDescent="0.3">
      <c r="A11" s="236" t="s">
        <v>639</v>
      </c>
    </row>
    <row r="12" spans="1:1" x14ac:dyDescent="0.3">
      <c r="A12" s="232"/>
    </row>
    <row r="13" spans="1:1" ht="15.6" x14ac:dyDescent="0.3">
      <c r="A13" s="235" t="s">
        <v>5</v>
      </c>
    </row>
    <row r="14" spans="1:1" ht="100.8" x14ac:dyDescent="0.3">
      <c r="A14" s="236" t="s">
        <v>6</v>
      </c>
    </row>
    <row r="16" spans="1:1" ht="15.6" x14ac:dyDescent="0.3">
      <c r="A16" s="204" t="s">
        <v>7</v>
      </c>
    </row>
    <row r="17" spans="1:1" ht="144" x14ac:dyDescent="0.3">
      <c r="A17" s="236" t="s">
        <v>8</v>
      </c>
    </row>
  </sheetData>
  <sheetProtection algorithmName="SHA-512" hashValue="lnYmeN+BqbvElqBIG1WyFm2cuuIhArFHd8wUnUrolDQCv1PKm+tBO231I4CSWE8V1ODzpwrwh2YIi5ONR2yWZQ==" saltValue="AeKvfG7LwoI2zKVdqOFz+g==" spinCount="100000" sheet="1"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
  <sheetViews>
    <sheetView workbookViewId="0">
      <selection activeCell="B35" sqref="B35"/>
    </sheetView>
  </sheetViews>
  <sheetFormatPr defaultColWidth="10.6640625" defaultRowHeight="14.4" x14ac:dyDescent="0.3"/>
  <cols>
    <col min="1" max="1" width="32.6640625" customWidth="1"/>
    <col min="2" max="2" width="77" customWidth="1"/>
    <col min="3" max="9" width="21.5546875" customWidth="1"/>
  </cols>
  <sheetData>
    <row r="1" spans="1:9" ht="21" x14ac:dyDescent="0.3">
      <c r="A1" s="303" t="s">
        <v>9</v>
      </c>
      <c r="B1" s="304"/>
      <c r="C1" s="304"/>
      <c r="D1" s="304"/>
      <c r="E1" s="304"/>
      <c r="F1" s="304"/>
      <c r="G1" s="304"/>
      <c r="H1" s="304"/>
      <c r="I1" s="304"/>
    </row>
    <row r="3" spans="1:9" ht="15" thickBot="1" x14ac:dyDescent="0.35"/>
    <row r="4" spans="1:9" ht="15.6" thickTop="1" thickBot="1" x14ac:dyDescent="0.35">
      <c r="A4" s="16" t="s">
        <v>10</v>
      </c>
      <c r="B4" s="19"/>
    </row>
    <row r="5" spans="1:9" ht="15.6" thickTop="1" thickBot="1" x14ac:dyDescent="0.35">
      <c r="A5" s="17" t="s">
        <v>11</v>
      </c>
      <c r="B5" s="20"/>
    </row>
    <row r="6" spans="1:9" ht="15.6" thickTop="1" thickBot="1" x14ac:dyDescent="0.35">
      <c r="A6" s="17" t="s">
        <v>12</v>
      </c>
      <c r="B6" s="20"/>
    </row>
    <row r="7" spans="1:9" ht="15.6" thickTop="1" thickBot="1" x14ac:dyDescent="0.35">
      <c r="A7" s="17" t="s">
        <v>13</v>
      </c>
      <c r="B7" s="20"/>
    </row>
    <row r="8" spans="1:9" ht="15.6" thickTop="1" thickBot="1" x14ac:dyDescent="0.35">
      <c r="A8" s="17" t="s">
        <v>14</v>
      </c>
      <c r="B8" s="20"/>
    </row>
    <row r="9" spans="1:9" ht="15.6" thickTop="1" thickBot="1" x14ac:dyDescent="0.35">
      <c r="A9" s="17" t="s">
        <v>15</v>
      </c>
      <c r="B9" s="20"/>
    </row>
    <row r="10" spans="1:9" ht="15.6" thickTop="1" thickBot="1" x14ac:dyDescent="0.35">
      <c r="A10" s="17" t="s">
        <v>16</v>
      </c>
      <c r="B10" s="20"/>
    </row>
    <row r="11" spans="1:9" ht="15.6" thickTop="1" thickBot="1" x14ac:dyDescent="0.35">
      <c r="A11" s="17" t="s">
        <v>17</v>
      </c>
      <c r="B11" s="21"/>
    </row>
    <row r="12" spans="1:9" ht="15.6" thickTop="1" thickBot="1" x14ac:dyDescent="0.35">
      <c r="A12" s="18" t="s">
        <v>18</v>
      </c>
      <c r="B12" s="22" t="str">
        <f xml:space="preserve"> IF(ISBLANK(B4),"",VLOOKUP(B4,ComboValue!$U$2:$W$9,3,FALSE) &amp; ",") &amp; IF(ISBLANK(B5),"",VLOOKUP(B5,ComboValue!$U$2:$W$9,3,FALSE) &amp; ",") &amp; IF(ISBLANK(B6),"",VLOOKUP(B6,ComboValue!$U$2:$W$9,3,FALSE) &amp; ",") &amp; IF(ISBLANK(B7),"",VLOOKUP(B7,ComboValue!$U$2:$W$9,3,FALSE) &amp; ",") &amp; IF(ISBLANK(B8),"",VLOOKUP(B8,ComboValue!$U$2:$W$9,3,FALSE) &amp; ",") &amp; IF(ISBLANK(B9),"",VLOOKUP(B9,ComboValue!$U$2:$W$9,3,FALSE) &amp; ",") &amp; IF(ISBLANK(B10),"",VLOOKUP(B10,ComboValue!$U$2:$W$9,3,FALSE) &amp; ",") &amp; IF(ISBLANK(B11),"",VLOOKUP(B11,ComboValue!$U$2:$W$9,3,FALSE) &amp; ",")</f>
        <v/>
      </c>
    </row>
    <row r="13" spans="1:9" ht="15" thickTop="1" x14ac:dyDescent="0.3">
      <c r="A13" s="201"/>
      <c r="B13" s="202"/>
    </row>
    <row r="14" spans="1:9" ht="15" thickBot="1" x14ac:dyDescent="0.35"/>
    <row r="15" spans="1:9" ht="14.7" customHeight="1" thickTop="1" x14ac:dyDescent="0.3">
      <c r="A15" s="305" t="s">
        <v>19</v>
      </c>
      <c r="B15" s="306"/>
    </row>
    <row r="16" spans="1:9" x14ac:dyDescent="0.3">
      <c r="A16" s="307"/>
      <c r="B16" s="308"/>
    </row>
    <row r="17" spans="1:2" ht="15" thickBot="1" x14ac:dyDescent="0.35">
      <c r="A17" s="309"/>
      <c r="B17" s="310"/>
    </row>
  </sheetData>
  <sheetProtection formatColumns="0"/>
  <mergeCells count="2">
    <mergeCell ref="A1:I1"/>
    <mergeCell ref="A15:B1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ComboValue!$U$2:$U$9</xm:f>
          </x14:formula1>
          <xm:sqref>B4:B11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9" tint="-0.249977111117893"/>
  </sheetPr>
  <dimension ref="A1:J33"/>
  <sheetViews>
    <sheetView showGridLines="0" zoomScaleNormal="100" workbookViewId="0">
      <selection activeCell="B11" sqref="B11"/>
    </sheetView>
  </sheetViews>
  <sheetFormatPr defaultColWidth="11.44140625" defaultRowHeight="14.4" x14ac:dyDescent="0.3"/>
  <cols>
    <col min="1" max="1" width="26.33203125" customWidth="1"/>
    <col min="2" max="2" width="84" customWidth="1"/>
    <col min="3" max="10" width="21.5546875" customWidth="1"/>
  </cols>
  <sheetData>
    <row r="1" spans="1:10" ht="20.25" customHeight="1" thickBot="1" x14ac:dyDescent="0.35">
      <c r="A1" s="249"/>
      <c r="B1" s="249"/>
      <c r="C1" s="249"/>
      <c r="D1" s="249"/>
      <c r="E1" s="249"/>
      <c r="F1" s="249"/>
      <c r="G1" s="249"/>
      <c r="H1" s="249"/>
      <c r="I1" s="249"/>
      <c r="J1" s="249"/>
    </row>
    <row r="2" spans="1:10" ht="31.2" customHeight="1" thickTop="1" thickBot="1" x14ac:dyDescent="0.35">
      <c r="B2" s="250" t="s">
        <v>20</v>
      </c>
    </row>
    <row r="3" spans="1:10" ht="15.6" thickTop="1" thickBot="1" x14ac:dyDescent="0.35">
      <c r="A3" s="207" t="s">
        <v>21</v>
      </c>
      <c r="B3" s="21"/>
    </row>
    <row r="4" spans="1:10" ht="15.6" thickTop="1" thickBot="1" x14ac:dyDescent="0.35">
      <c r="A4" s="208" t="s">
        <v>22</v>
      </c>
      <c r="B4" s="21"/>
    </row>
    <row r="5" spans="1:10" ht="15.6" thickTop="1" thickBot="1" x14ac:dyDescent="0.35">
      <c r="A5" s="208" t="s">
        <v>23</v>
      </c>
      <c r="B5" s="21"/>
    </row>
    <row r="6" spans="1:10" ht="15.6" thickTop="1" thickBot="1" x14ac:dyDescent="0.35">
      <c r="A6" s="208" t="s">
        <v>24</v>
      </c>
      <c r="B6" s="21"/>
    </row>
    <row r="7" spans="1:10" ht="15.6" thickTop="1" thickBot="1" x14ac:dyDescent="0.35">
      <c r="A7" s="208" t="s">
        <v>25</v>
      </c>
      <c r="B7" s="21"/>
    </row>
    <row r="8" spans="1:10" ht="15.6" thickTop="1" thickBot="1" x14ac:dyDescent="0.35">
      <c r="A8" s="208" t="s">
        <v>26</v>
      </c>
      <c r="B8" s="21"/>
    </row>
    <row r="9" spans="1:10" ht="15.6" thickTop="1" thickBot="1" x14ac:dyDescent="0.35">
      <c r="A9" s="208" t="s">
        <v>27</v>
      </c>
      <c r="B9" s="21"/>
    </row>
    <row r="10" spans="1:10" ht="15.6" thickTop="1" thickBot="1" x14ac:dyDescent="0.35">
      <c r="A10" s="208" t="s">
        <v>28</v>
      </c>
      <c r="B10" s="21"/>
    </row>
    <row r="11" spans="1:10" ht="15.6" thickTop="1" thickBot="1" x14ac:dyDescent="0.35">
      <c r="A11" s="209" t="s">
        <v>29</v>
      </c>
      <c r="B11" s="21"/>
    </row>
    <row r="12" spans="1:10" ht="15.6" hidden="1" thickTop="1" thickBot="1" x14ac:dyDescent="0.35">
      <c r="A12" s="210" t="s">
        <v>30</v>
      </c>
      <c r="B12" s="22" t="e">
        <f xml:space="preserve"> IF(ISBLANK(B3),"",VLOOKUP(B3,ComboValue!$X$2:$Z$10,3,FALSE) &amp; ",") &amp; IF(ISBLANK(B4),"",VLOOKUP(B4,ComboValue!$X$2:$Z$10,3,FALSE) &amp; ",") &amp; IF(ISBLANK(B5),"",VLOOKUP(B5,ComboValue!$X$2:$Z$10,3,FALSE) &amp; ",") &amp; IF(ISBLANK(B6),"",VLOOKUP(B6,ComboValue!$X$2:$Z$10,3,FALSE) &amp; ",") &amp; IF(ISBLANK(B7),"",VLOOKUP(B7,ComboValue!$X$2:$Z$10,3,FALSE) &amp; ",") &amp; IF(ISBLANK(B9),"",VLOOKUP(B9,ComboValue!$X$2:$Z$10,3,FALSE) &amp; ",") &amp; IF(ISBLANK(#REF!),"",VLOOKUP(#REF!,ComboValue!$X$2:$Z$10,3,FALSE) &amp; ",") &amp; IF(ISBLANK(B10),"",VLOOKUP(B10,ComboValue!$X$2:$Z$10,3,FALSE) &amp; ",") &amp; IF(ISBLANK(B11),"",VLOOKUP(B11,ComboValue!$X$2:$Z$10,3,FALSE) &amp; ",")</f>
        <v>#REF!</v>
      </c>
    </row>
    <row r="13" spans="1:10" ht="15.6" thickTop="1" thickBot="1" x14ac:dyDescent="0.35"/>
    <row r="14" spans="1:10" ht="57" customHeight="1" thickTop="1" thickBot="1" x14ac:dyDescent="0.35">
      <c r="A14" s="311" t="s">
        <v>31</v>
      </c>
      <c r="B14" s="312"/>
    </row>
    <row r="15" spans="1:10" ht="15" thickTop="1" x14ac:dyDescent="0.3"/>
    <row r="16" spans="1:10" ht="3.6" customHeight="1" x14ac:dyDescent="0.3">
      <c r="A16" s="203"/>
      <c r="B16" s="203"/>
    </row>
    <row r="17" spans="1:2" ht="15" thickBot="1" x14ac:dyDescent="0.35"/>
    <row r="18" spans="1:2" ht="31.2" customHeight="1" thickTop="1" thickBot="1" x14ac:dyDescent="0.35">
      <c r="B18" s="250" t="s">
        <v>32</v>
      </c>
    </row>
    <row r="19" spans="1:2" ht="24.75" customHeight="1" thickTop="1" thickBot="1" x14ac:dyDescent="0.35">
      <c r="A19" s="207" t="s">
        <v>10</v>
      </c>
      <c r="B19" s="21"/>
    </row>
    <row r="20" spans="1:2" ht="24.75" customHeight="1" thickTop="1" thickBot="1" x14ac:dyDescent="0.35">
      <c r="A20" s="208" t="s">
        <v>11</v>
      </c>
      <c r="B20" s="21"/>
    </row>
    <row r="21" spans="1:2" ht="24.75" customHeight="1" thickTop="1" thickBot="1" x14ac:dyDescent="0.35">
      <c r="A21" s="208" t="s">
        <v>12</v>
      </c>
      <c r="B21" s="21"/>
    </row>
    <row r="22" spans="1:2" ht="24.75" customHeight="1" thickTop="1" thickBot="1" x14ac:dyDescent="0.35">
      <c r="A22" s="208" t="s">
        <v>13</v>
      </c>
      <c r="B22" s="21"/>
    </row>
    <row r="23" spans="1:2" ht="24.75" customHeight="1" thickTop="1" thickBot="1" x14ac:dyDescent="0.35">
      <c r="A23" s="208" t="s">
        <v>14</v>
      </c>
      <c r="B23" s="21"/>
    </row>
    <row r="24" spans="1:2" ht="24.75" customHeight="1" thickTop="1" thickBot="1" x14ac:dyDescent="0.35">
      <c r="A24" s="208" t="s">
        <v>15</v>
      </c>
      <c r="B24" s="21"/>
    </row>
    <row r="25" spans="1:2" ht="24.75" customHeight="1" thickTop="1" thickBot="1" x14ac:dyDescent="0.35">
      <c r="A25" s="208" t="s">
        <v>16</v>
      </c>
      <c r="B25" s="21"/>
    </row>
    <row r="26" spans="1:2" ht="24.75" customHeight="1" thickTop="1" thickBot="1" x14ac:dyDescent="0.35">
      <c r="A26" s="208" t="s">
        <v>17</v>
      </c>
      <c r="B26" s="21"/>
    </row>
    <row r="27" spans="1:2" ht="15.6" hidden="1" thickTop="1" thickBot="1" x14ac:dyDescent="0.35">
      <c r="A27" s="210" t="s">
        <v>18</v>
      </c>
      <c r="B27" s="22" t="str">
        <f xml:space="preserve"> IF(ISBLANK(B19),"",VLOOKUP(B19,ComboValue!$U$2:$W$9,3,FALSE) &amp; ",") &amp; IF(ISBLANK(B20),"",VLOOKUP(B20,ComboValue!$U$2:$W$9,3,FALSE) &amp; ",") &amp; IF(ISBLANK(B21),"",VLOOKUP(B21,ComboValue!$U$2:$W$9,3,FALSE) &amp; ",") &amp; IF(ISBLANK(B22),"",VLOOKUP(B22,ComboValue!$U$2:$W$9,3,FALSE) &amp; ",") &amp; IF(ISBLANK(B23),"",VLOOKUP(B23,ComboValue!$U$2:$W$9,3,FALSE) &amp; ",") &amp; IF(ISBLANK(B24),"",VLOOKUP(B24,ComboValue!$U$2:$W$9,3,FALSE) &amp; ",") &amp; IF(ISBLANK(B25),"",VLOOKUP(B25,ComboValue!$U$2:$W$9,3,FALSE) &amp; ",") &amp; IF(ISBLANK(B26),"",VLOOKUP(B26,ComboValue!$U$2:$W$9,3,FALSE) &amp; ",")</f>
        <v/>
      </c>
    </row>
    <row r="28" spans="1:2" ht="15.6" thickTop="1" thickBot="1" x14ac:dyDescent="0.35"/>
    <row r="29" spans="1:2" ht="15" customHeight="1" thickTop="1" x14ac:dyDescent="0.3">
      <c r="A29" s="313" t="s">
        <v>33</v>
      </c>
      <c r="B29" s="314"/>
    </row>
    <row r="30" spans="1:2" x14ac:dyDescent="0.3">
      <c r="A30" s="315"/>
      <c r="B30" s="316"/>
    </row>
    <row r="31" spans="1:2" x14ac:dyDescent="0.3">
      <c r="A31" s="315"/>
      <c r="B31" s="316"/>
    </row>
    <row r="32" spans="1:2" ht="15" thickBot="1" x14ac:dyDescent="0.35">
      <c r="A32" s="317"/>
      <c r="B32" s="318"/>
    </row>
    <row r="33" ht="15" thickTop="1" x14ac:dyDescent="0.3"/>
  </sheetData>
  <sheetProtection algorithmName="SHA-512" hashValue="4bILd/FV+G4xXvCM8/FxDdFXvkNpQjgPUyKEmzF6S4QRxfUmUe9gDZOQoZHKYQDfm4yGMgxc4iB1TxSrMRM4IQ==" saltValue="U1IuldBeAhKPRWslsmv7Bw==" spinCount="100000" sheet="1" formatColumns="0" formatRows="0" selectLockedCells="1"/>
  <mergeCells count="2">
    <mergeCell ref="A14:B14"/>
    <mergeCell ref="A29:B3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1057971-EB3B-4F4B-8E46-EE765AD635E1}">
          <x14:formula1>
            <xm:f>ComboValue!$U$2:$U$9</xm:f>
          </x14:formula1>
          <xm:sqref>B19:B26</xm:sqref>
        </x14:dataValidation>
        <x14:dataValidation type="list" allowBlank="1" showInputMessage="1" showErrorMessage="1" xr:uid="{00000000-0002-0000-0000-000000000000}">
          <x14:formula1>
            <xm:f>ComboValue!$X$2:$X$10</xm:f>
          </x14:formula1>
          <xm:sqref>B3:B11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6" tint="-0.249977111117893"/>
  </sheetPr>
  <dimension ref="A1:DM508"/>
  <sheetViews>
    <sheetView showGridLines="0" zoomScaleNormal="100" workbookViewId="0">
      <pane xSplit="3" ySplit="5" topLeftCell="D6" activePane="bottomRight" state="frozen"/>
      <selection pane="topRight" activeCell="C1" sqref="C1"/>
      <selection pane="bottomLeft" activeCell="A7" sqref="A7"/>
      <selection pane="bottomRight" activeCell="D7" sqref="D7"/>
    </sheetView>
  </sheetViews>
  <sheetFormatPr defaultColWidth="0" defaultRowHeight="14.4" outlineLevelRow="2" outlineLevelCol="1" x14ac:dyDescent="0.3"/>
  <cols>
    <col min="1" max="1" width="3.6640625" style="2" customWidth="1"/>
    <col min="2" max="2" width="11.44140625" style="2" customWidth="1"/>
    <col min="3" max="3" width="44.44140625" style="2" customWidth="1"/>
    <col min="4" max="4" width="28" style="2" customWidth="1"/>
    <col min="5" max="7" width="22.33203125" style="2" customWidth="1"/>
    <col min="8" max="10" width="17.6640625" style="2" hidden="1" customWidth="1" outlineLevel="1"/>
    <col min="11" max="12" width="18.44140625" style="2" hidden="1" customWidth="1" outlineLevel="1"/>
    <col min="13" max="13" width="48.5546875" style="2" customWidth="1" collapsed="1"/>
    <col min="14" max="14" width="27.21875" style="2" customWidth="1"/>
    <col min="15" max="15" width="17.5546875" style="2" customWidth="1"/>
    <col min="16" max="16" width="14" style="2" bestFit="1" customWidth="1"/>
    <col min="17" max="17" width="44.88671875" style="2" customWidth="1"/>
    <col min="18" max="18" width="40.33203125" style="2" bestFit="1" customWidth="1"/>
    <col min="19" max="21" width="38.33203125" style="2" bestFit="1" customWidth="1"/>
    <col min="22" max="22" width="36" style="2" customWidth="1"/>
    <col min="23" max="23" width="35.33203125" style="2" bestFit="1" customWidth="1"/>
    <col min="24" max="48" width="27.6640625" style="2" hidden="1" customWidth="1" outlineLevel="1"/>
    <col min="49" max="49" width="5" style="2" customWidth="1" collapsed="1"/>
    <col min="50" max="50" width="16.6640625" style="2" hidden="1" customWidth="1"/>
    <col min="51" max="51" width="20.33203125" style="2" hidden="1" customWidth="1"/>
    <col min="52" max="55" width="16.6640625" style="2" hidden="1" customWidth="1"/>
    <col min="56" max="56" width="4.33203125" style="2" customWidth="1"/>
    <col min="57" max="57" width="8.33203125" style="2" hidden="1" customWidth="1"/>
    <col min="58" max="58" width="5.77734375" style="2" hidden="1" customWidth="1"/>
    <col min="59" max="59" width="10.77734375" style="2" hidden="1" customWidth="1"/>
    <col min="60" max="60" width="8.33203125" style="2" hidden="1" customWidth="1"/>
    <col min="61" max="61" width="5.77734375" style="2" hidden="1" customWidth="1"/>
    <col min="62" max="62" width="8.33203125" style="2" hidden="1" customWidth="1"/>
    <col min="63" max="63" width="10.77734375" style="2" hidden="1" customWidth="1"/>
    <col min="64" max="65" width="8.33203125" style="2" hidden="1" customWidth="1"/>
    <col min="66" max="66" width="5.77734375" style="2" hidden="1" customWidth="1"/>
    <col min="67" max="67" width="8.33203125" style="2" hidden="1" customWidth="1"/>
    <col min="68" max="72" width="10.77734375" style="2" hidden="1" customWidth="1"/>
    <col min="73" max="76" width="8.33203125" style="2" hidden="1" customWidth="1"/>
    <col min="77" max="77" width="35.77734375" style="2" hidden="1" customWidth="1"/>
    <col min="78" max="78" width="38.33203125" style="2" hidden="1" customWidth="1"/>
    <col min="79" max="79" width="22.88671875" style="2" hidden="1" customWidth="1"/>
    <col min="80" max="80" width="23.33203125" style="2" hidden="1" customWidth="1"/>
    <col min="81" max="81" width="55.77734375" style="2" hidden="1" customWidth="1"/>
    <col min="82" max="82" width="45.77734375" style="2" hidden="1" customWidth="1"/>
    <col min="83" max="83" width="40.77734375" style="2" hidden="1" customWidth="1"/>
    <col min="84" max="84" width="33.33203125" style="2" hidden="1" customWidth="1"/>
    <col min="85" max="85" width="23.33203125" style="2" hidden="1" customWidth="1"/>
    <col min="86" max="86" width="25.77734375" style="2" hidden="1" customWidth="1"/>
    <col min="87" max="87" width="28.33203125" style="2" hidden="1" customWidth="1"/>
    <col min="88" max="88" width="8.33203125" style="2" hidden="1" customWidth="1"/>
    <col min="89" max="90" width="30.77734375" style="2" hidden="1" customWidth="1"/>
    <col min="91" max="91" width="15.77734375" style="2" hidden="1" customWidth="1"/>
    <col min="92" max="92" width="8.33203125" style="2" hidden="1" customWidth="1"/>
    <col min="93" max="93" width="5.77734375" style="2" hidden="1" customWidth="1"/>
    <col min="94" max="95" width="8.33203125" style="2" hidden="1" customWidth="1"/>
    <col min="96" max="96" width="8.21875" style="2" hidden="1" customWidth="1"/>
    <col min="97" max="97" width="8.33203125" style="2" hidden="1" customWidth="1"/>
    <col min="98" max="98" width="5.77734375" style="2" hidden="1" customWidth="1"/>
    <col min="99" max="99" width="10.77734375" style="2" hidden="1" customWidth="1"/>
    <col min="100" max="100" width="8.33203125" style="2" hidden="1" customWidth="1"/>
    <col min="101" max="101" width="5.77734375" style="2" hidden="1" customWidth="1"/>
    <col min="102" max="102" width="8.33203125" style="2" hidden="1" customWidth="1"/>
    <col min="103" max="103" width="10.77734375" style="2" hidden="1" customWidth="1"/>
    <col min="104" max="105" width="8.33203125" style="2" hidden="1" customWidth="1"/>
    <col min="106" max="106" width="5.77734375" style="2" hidden="1" customWidth="1"/>
    <col min="107" max="110" width="3.33203125" style="2" hidden="1" customWidth="1"/>
    <col min="111" max="114" width="8.33203125" style="2" hidden="1" customWidth="1"/>
    <col min="115" max="117" width="8.88671875" style="2" customWidth="1"/>
    <col min="118" max="16384" width="8.88671875" style="2" hidden="1"/>
  </cols>
  <sheetData>
    <row r="1" spans="2:111" ht="36" customHeight="1" thickTop="1" thickBot="1" x14ac:dyDescent="0.35">
      <c r="B1" s="248"/>
      <c r="C1" s="229" t="s">
        <v>34</v>
      </c>
      <c r="D1" s="228"/>
      <c r="E1" s="68"/>
      <c r="F1" s="68"/>
      <c r="G1" s="227" t="s">
        <v>35</v>
      </c>
      <c r="H1" s="68"/>
      <c r="I1" s="68"/>
      <c r="J1" s="68"/>
      <c r="K1" s="68"/>
      <c r="L1" s="68"/>
      <c r="N1" s="68"/>
      <c r="O1" s="68"/>
      <c r="P1" s="68"/>
      <c r="Q1" s="68"/>
      <c r="R1" s="68"/>
      <c r="S1" s="68"/>
      <c r="T1" s="68"/>
      <c r="V1" s="227" t="s">
        <v>36</v>
      </c>
      <c r="AX1" s="110"/>
      <c r="AY1" s="110"/>
      <c r="AZ1" s="110"/>
      <c r="BA1" s="110"/>
      <c r="BB1" s="110"/>
      <c r="BC1" s="110"/>
      <c r="BD1" s="110"/>
      <c r="BE1" s="110"/>
      <c r="BF1" s="110"/>
      <c r="BG1" s="110"/>
      <c r="BH1" s="110"/>
      <c r="BI1" s="110"/>
      <c r="BJ1" s="110"/>
      <c r="BK1" s="110"/>
      <c r="BL1" s="110"/>
      <c r="BM1" s="110"/>
      <c r="BN1" s="110"/>
      <c r="BO1" s="110"/>
      <c r="BP1" s="110"/>
      <c r="BQ1" s="110"/>
      <c r="BR1" s="110"/>
      <c r="BS1" s="110"/>
      <c r="BT1" s="110"/>
      <c r="BU1" s="110"/>
      <c r="BV1" s="110"/>
      <c r="BW1" s="110"/>
      <c r="BX1" s="110"/>
      <c r="BY1" s="110"/>
      <c r="BZ1" s="110"/>
      <c r="CA1" s="110"/>
      <c r="CB1" s="110"/>
      <c r="CC1" s="110"/>
      <c r="CD1" s="110"/>
      <c r="CE1" s="110"/>
      <c r="CF1" s="110"/>
      <c r="CG1" s="110"/>
      <c r="CH1" s="110"/>
      <c r="CI1" s="110"/>
      <c r="CJ1" s="110"/>
      <c r="CK1" s="110"/>
      <c r="CL1" s="110"/>
      <c r="CM1" s="110"/>
      <c r="CN1" s="110"/>
      <c r="CO1" s="110"/>
      <c r="CP1" s="110"/>
      <c r="CQ1" s="110"/>
      <c r="CR1" s="110"/>
      <c r="CS1" s="110"/>
      <c r="CT1" s="110"/>
      <c r="CU1" s="110"/>
      <c r="CV1" s="110"/>
      <c r="CW1" s="110"/>
      <c r="CX1" s="110"/>
      <c r="CY1" s="110"/>
      <c r="CZ1" s="110"/>
      <c r="DA1" s="110"/>
      <c r="DB1" s="110"/>
      <c r="DC1" s="110"/>
      <c r="DD1" s="110"/>
      <c r="DE1" s="110"/>
      <c r="DF1" s="110"/>
      <c r="DG1" s="110"/>
    </row>
    <row r="2" spans="2:111" ht="25.95" customHeight="1" thickTop="1" thickBot="1" x14ac:dyDescent="0.35">
      <c r="B2" s="262" t="s">
        <v>37</v>
      </c>
      <c r="C2" s="216"/>
      <c r="D2" s="216"/>
      <c r="E2" s="216"/>
      <c r="F2" s="216"/>
      <c r="G2" s="216"/>
      <c r="H2" s="216"/>
      <c r="I2" s="216"/>
      <c r="J2" s="216"/>
      <c r="K2" s="216"/>
      <c r="L2" s="216"/>
      <c r="M2" s="216"/>
      <c r="N2" s="216"/>
      <c r="O2" s="216"/>
      <c r="P2" s="216"/>
      <c r="Q2" s="216"/>
      <c r="R2" s="216"/>
      <c r="S2" s="216"/>
      <c r="T2" s="216"/>
      <c r="AX2" s="110"/>
      <c r="AY2" s="110"/>
      <c r="AZ2" s="110"/>
      <c r="BA2" s="110"/>
      <c r="BB2" s="110"/>
      <c r="BC2" s="110"/>
      <c r="BD2" s="110"/>
      <c r="BE2" s="110"/>
      <c r="BF2" s="110"/>
      <c r="BG2" s="110"/>
      <c r="BH2" s="110"/>
      <c r="BI2" s="110"/>
      <c r="BJ2" s="110"/>
      <c r="BK2" s="110"/>
      <c r="BL2" s="110"/>
      <c r="BM2" s="110"/>
      <c r="BN2" s="110"/>
      <c r="BO2" s="110"/>
      <c r="BP2" s="110"/>
      <c r="BQ2" s="110"/>
      <c r="BR2" s="110"/>
      <c r="BS2" s="110"/>
      <c r="BT2" s="110"/>
      <c r="BU2" s="110"/>
      <c r="BV2" s="110"/>
      <c r="BW2" s="110"/>
      <c r="BX2" s="110"/>
      <c r="BY2" s="110"/>
      <c r="BZ2" s="110"/>
      <c r="CA2" s="110"/>
      <c r="CB2" s="110"/>
      <c r="CC2" s="110"/>
      <c r="CD2" s="110"/>
      <c r="CE2" s="110"/>
      <c r="CF2" s="110"/>
      <c r="CG2" s="110"/>
      <c r="CH2" s="110"/>
      <c r="CI2" s="270"/>
      <c r="CJ2" s="110"/>
      <c r="CK2" s="110"/>
      <c r="CL2" s="110"/>
      <c r="CM2" s="110"/>
      <c r="CN2" s="110"/>
      <c r="CO2" s="110"/>
      <c r="CP2" s="110"/>
      <c r="CQ2" s="110"/>
      <c r="CR2" s="110"/>
      <c r="CS2" s="110"/>
      <c r="CT2" s="110"/>
      <c r="CU2" s="110"/>
      <c r="CV2" s="110"/>
      <c r="CW2" s="110"/>
      <c r="CX2" s="110"/>
      <c r="CY2" s="110"/>
      <c r="CZ2" s="110"/>
      <c r="DA2" s="110"/>
      <c r="DB2" s="110"/>
      <c r="DC2" s="110"/>
      <c r="DD2" s="110"/>
      <c r="DE2" s="110"/>
      <c r="DF2" s="110"/>
      <c r="DG2" s="110"/>
    </row>
    <row r="3" spans="2:111" ht="65.7" customHeight="1" thickTop="1" x14ac:dyDescent="0.3">
      <c r="B3" s="217" t="s">
        <v>38</v>
      </c>
      <c r="C3" s="218" t="s">
        <v>39</v>
      </c>
      <c r="D3" s="219" t="s">
        <v>40</v>
      </c>
      <c r="E3" s="220" t="s">
        <v>41</v>
      </c>
      <c r="F3" s="220" t="s">
        <v>42</v>
      </c>
      <c r="G3" s="220" t="s">
        <v>43</v>
      </c>
      <c r="H3" s="220" t="s">
        <v>44</v>
      </c>
      <c r="I3" s="220" t="s">
        <v>45</v>
      </c>
      <c r="J3" s="220" t="s">
        <v>46</v>
      </c>
      <c r="K3" s="220" t="s">
        <v>47</v>
      </c>
      <c r="L3" s="221" t="s">
        <v>48</v>
      </c>
      <c r="M3" s="218" t="s">
        <v>49</v>
      </c>
      <c r="N3" s="222" t="s">
        <v>50</v>
      </c>
      <c r="O3" s="218" t="s">
        <v>51</v>
      </c>
      <c r="P3" s="218" t="s">
        <v>52</v>
      </c>
      <c r="Q3" s="218" t="s">
        <v>53</v>
      </c>
      <c r="R3" s="218" t="s">
        <v>54</v>
      </c>
      <c r="S3" s="219" t="s">
        <v>55</v>
      </c>
      <c r="T3" s="220" t="s">
        <v>56</v>
      </c>
      <c r="U3" s="220" t="s">
        <v>57</v>
      </c>
      <c r="V3" s="220" t="s">
        <v>58</v>
      </c>
      <c r="W3" s="220" t="s">
        <v>59</v>
      </c>
      <c r="X3" s="220" t="s">
        <v>60</v>
      </c>
      <c r="Y3" s="220" t="s">
        <v>61</v>
      </c>
      <c r="Z3" s="220" t="s">
        <v>62</v>
      </c>
      <c r="AA3" s="220" t="s">
        <v>63</v>
      </c>
      <c r="AB3" s="220" t="s">
        <v>64</v>
      </c>
      <c r="AC3" s="220" t="s">
        <v>65</v>
      </c>
      <c r="AD3" s="220" t="s">
        <v>66</v>
      </c>
      <c r="AE3" s="220" t="s">
        <v>67</v>
      </c>
      <c r="AF3" s="220" t="s">
        <v>68</v>
      </c>
      <c r="AG3" s="220" t="s">
        <v>69</v>
      </c>
      <c r="AH3" s="220" t="s">
        <v>70</v>
      </c>
      <c r="AI3" s="220" t="s">
        <v>71</v>
      </c>
      <c r="AJ3" s="220" t="s">
        <v>72</v>
      </c>
      <c r="AK3" s="220" t="s">
        <v>73</v>
      </c>
      <c r="AL3" s="220" t="s">
        <v>74</v>
      </c>
      <c r="AM3" s="220" t="s">
        <v>75</v>
      </c>
      <c r="AN3" s="220" t="s">
        <v>76</v>
      </c>
      <c r="AO3" s="220" t="s">
        <v>77</v>
      </c>
      <c r="AP3" s="220" t="s">
        <v>78</v>
      </c>
      <c r="AQ3" s="220" t="s">
        <v>79</v>
      </c>
      <c r="AR3" s="220" t="s">
        <v>80</v>
      </c>
      <c r="AS3" s="220" t="s">
        <v>81</v>
      </c>
      <c r="AT3" s="220" t="s">
        <v>82</v>
      </c>
      <c r="AU3" s="220" t="s">
        <v>83</v>
      </c>
      <c r="AV3" s="220" t="s">
        <v>84</v>
      </c>
      <c r="AW3" s="213"/>
      <c r="AX3" s="112" t="s">
        <v>85</v>
      </c>
      <c r="AY3" s="111" t="s">
        <v>86</v>
      </c>
      <c r="AZ3" s="112" t="s">
        <v>87</v>
      </c>
      <c r="BA3" s="112" t="s">
        <v>88</v>
      </c>
      <c r="BB3" s="112" t="s">
        <v>89</v>
      </c>
      <c r="BC3" s="113" t="s">
        <v>90</v>
      </c>
      <c r="BD3" s="110"/>
      <c r="BE3" s="322" t="s">
        <v>91</v>
      </c>
      <c r="BF3" s="334" t="s">
        <v>92</v>
      </c>
      <c r="BG3" s="334" t="s">
        <v>93</v>
      </c>
      <c r="BH3" s="334" t="s">
        <v>94</v>
      </c>
      <c r="BI3" s="334" t="s">
        <v>95</v>
      </c>
      <c r="BJ3" s="334" t="s">
        <v>96</v>
      </c>
      <c r="BK3" s="334" t="s">
        <v>97</v>
      </c>
      <c r="BL3" s="334" t="s">
        <v>98</v>
      </c>
      <c r="BM3" s="334" t="s">
        <v>99</v>
      </c>
      <c r="BN3" s="334" t="s">
        <v>100</v>
      </c>
      <c r="BO3" s="319" t="s">
        <v>101</v>
      </c>
      <c r="BP3" s="340" t="s">
        <v>102</v>
      </c>
      <c r="BQ3" s="340" t="s">
        <v>103</v>
      </c>
      <c r="BR3" s="337" t="s">
        <v>104</v>
      </c>
      <c r="BS3" s="340" t="s">
        <v>105</v>
      </c>
      <c r="BT3" s="337" t="s">
        <v>106</v>
      </c>
      <c r="BU3" s="325" t="s">
        <v>107</v>
      </c>
      <c r="BV3" s="325" t="s">
        <v>108</v>
      </c>
      <c r="BW3" s="325" t="s">
        <v>109</v>
      </c>
      <c r="BX3" s="325" t="s">
        <v>110</v>
      </c>
      <c r="BY3" s="325" t="s">
        <v>111</v>
      </c>
      <c r="BZ3" s="325" t="s">
        <v>112</v>
      </c>
      <c r="CA3" s="325" t="s">
        <v>113</v>
      </c>
      <c r="CB3" s="325" t="s">
        <v>114</v>
      </c>
      <c r="CC3" s="325" t="s">
        <v>115</v>
      </c>
      <c r="CD3" s="325" t="s">
        <v>116</v>
      </c>
      <c r="CE3" s="325" t="s">
        <v>117</v>
      </c>
      <c r="CF3" s="325" t="s">
        <v>118</v>
      </c>
      <c r="CG3" s="325" t="s">
        <v>119</v>
      </c>
      <c r="CH3" s="325" t="s">
        <v>120</v>
      </c>
      <c r="CI3" s="326" t="s">
        <v>121</v>
      </c>
      <c r="CJ3" s="325" t="s">
        <v>122</v>
      </c>
      <c r="CK3" s="325" t="s">
        <v>123</v>
      </c>
      <c r="CL3" s="325" t="s">
        <v>124</v>
      </c>
      <c r="CM3" s="328" t="s">
        <v>209</v>
      </c>
      <c r="CN3" s="328" t="s">
        <v>665</v>
      </c>
      <c r="CO3" s="328" t="s">
        <v>666</v>
      </c>
      <c r="CP3" s="328" t="s">
        <v>667</v>
      </c>
      <c r="CQ3" s="328" t="s">
        <v>670</v>
      </c>
      <c r="CR3" s="331" t="s">
        <v>125</v>
      </c>
      <c r="CS3" s="322" t="s">
        <v>91</v>
      </c>
      <c r="CT3" s="322" t="s">
        <v>92</v>
      </c>
      <c r="CU3" s="322" t="s">
        <v>93</v>
      </c>
      <c r="CV3" s="322" t="s">
        <v>94</v>
      </c>
      <c r="CW3" s="322" t="s">
        <v>95</v>
      </c>
      <c r="CX3" s="322" t="s">
        <v>96</v>
      </c>
      <c r="CY3" s="322" t="s">
        <v>97</v>
      </c>
      <c r="CZ3" s="322" t="s">
        <v>98</v>
      </c>
      <c r="DA3" s="322" t="s">
        <v>99</v>
      </c>
      <c r="DB3" s="322" t="s">
        <v>100</v>
      </c>
      <c r="DC3" s="322" t="s">
        <v>126</v>
      </c>
      <c r="DD3" s="322" t="s">
        <v>127</v>
      </c>
      <c r="DE3" s="322" t="s">
        <v>128</v>
      </c>
      <c r="DF3" s="322" t="s">
        <v>129</v>
      </c>
      <c r="DG3" s="110"/>
    </row>
    <row r="4" spans="2:111" ht="26.7" customHeight="1" x14ac:dyDescent="0.3">
      <c r="B4" s="108" t="s">
        <v>130</v>
      </c>
      <c r="C4" s="5" t="s">
        <v>131</v>
      </c>
      <c r="D4" s="4" t="s">
        <v>132</v>
      </c>
      <c r="E4" s="1" t="s">
        <v>132</v>
      </c>
      <c r="F4" s="1" t="s">
        <v>132</v>
      </c>
      <c r="G4" s="1" t="s">
        <v>132</v>
      </c>
      <c r="H4" s="1" t="s">
        <v>132</v>
      </c>
      <c r="I4" s="1" t="s">
        <v>132</v>
      </c>
      <c r="J4" s="1" t="s">
        <v>132</v>
      </c>
      <c r="K4" s="1" t="s">
        <v>132</v>
      </c>
      <c r="L4" s="3" t="s">
        <v>132</v>
      </c>
      <c r="M4" s="5" t="s">
        <v>133</v>
      </c>
      <c r="N4" s="109" t="s">
        <v>132</v>
      </c>
      <c r="O4" s="5" t="s">
        <v>131</v>
      </c>
      <c r="P4" s="5" t="s">
        <v>130</v>
      </c>
      <c r="Q4" s="5" t="s">
        <v>134</v>
      </c>
      <c r="R4" s="5" t="s">
        <v>135</v>
      </c>
      <c r="S4" s="4" t="s">
        <v>132</v>
      </c>
      <c r="T4" s="1" t="s">
        <v>132</v>
      </c>
      <c r="U4" s="1" t="s">
        <v>132</v>
      </c>
      <c r="V4" s="1" t="s">
        <v>132</v>
      </c>
      <c r="W4" s="1" t="s">
        <v>132</v>
      </c>
      <c r="X4" s="1" t="s">
        <v>132</v>
      </c>
      <c r="Y4" s="1" t="s">
        <v>132</v>
      </c>
      <c r="Z4" s="1" t="s">
        <v>132</v>
      </c>
      <c r="AA4" s="1" t="s">
        <v>132</v>
      </c>
      <c r="AB4" s="1" t="s">
        <v>132</v>
      </c>
      <c r="AC4" s="1" t="s">
        <v>132</v>
      </c>
      <c r="AD4" s="1" t="s">
        <v>132</v>
      </c>
      <c r="AE4" s="1" t="s">
        <v>132</v>
      </c>
      <c r="AF4" s="1" t="s">
        <v>132</v>
      </c>
      <c r="AG4" s="1" t="s">
        <v>132</v>
      </c>
      <c r="AH4" s="1" t="s">
        <v>132</v>
      </c>
      <c r="AI4" s="1" t="s">
        <v>132</v>
      </c>
      <c r="AJ4" s="1" t="s">
        <v>136</v>
      </c>
      <c r="AK4" s="1" t="s">
        <v>132</v>
      </c>
      <c r="AL4" s="1" t="s">
        <v>136</v>
      </c>
      <c r="AM4" s="1" t="s">
        <v>132</v>
      </c>
      <c r="AN4" s="1" t="s">
        <v>132</v>
      </c>
      <c r="AO4" s="1" t="s">
        <v>132</v>
      </c>
      <c r="AP4" s="1" t="s">
        <v>132</v>
      </c>
      <c r="AQ4" s="1" t="s">
        <v>132</v>
      </c>
      <c r="AR4" s="1" t="s">
        <v>132</v>
      </c>
      <c r="AS4" s="1" t="s">
        <v>132</v>
      </c>
      <c r="AT4" s="1" t="s">
        <v>132</v>
      </c>
      <c r="AU4" s="1" t="s">
        <v>132</v>
      </c>
      <c r="AV4" s="1" t="s">
        <v>132</v>
      </c>
      <c r="AW4" s="214"/>
      <c r="AX4" s="114" t="s">
        <v>130</v>
      </c>
      <c r="AY4" s="114" t="s">
        <v>130</v>
      </c>
      <c r="AZ4" s="114" t="s">
        <v>130</v>
      </c>
      <c r="BA4" s="114" t="s">
        <v>130</v>
      </c>
      <c r="BB4" s="114" t="s">
        <v>130</v>
      </c>
      <c r="BC4" s="115" t="s">
        <v>130</v>
      </c>
      <c r="BD4" s="110"/>
      <c r="BE4" s="323"/>
      <c r="BF4" s="335"/>
      <c r="BG4" s="335"/>
      <c r="BH4" s="335"/>
      <c r="BI4" s="335"/>
      <c r="BJ4" s="335"/>
      <c r="BK4" s="335"/>
      <c r="BL4" s="335"/>
      <c r="BM4" s="335"/>
      <c r="BN4" s="335"/>
      <c r="BO4" s="320"/>
      <c r="BP4" s="341"/>
      <c r="BQ4" s="338"/>
      <c r="BR4" s="338"/>
      <c r="BS4" s="341"/>
      <c r="BT4" s="338"/>
      <c r="BU4" s="326"/>
      <c r="BV4" s="326"/>
      <c r="BW4" s="326"/>
      <c r="BX4" s="326"/>
      <c r="BY4" s="326"/>
      <c r="BZ4" s="326"/>
      <c r="CA4" s="326"/>
      <c r="CB4" s="326"/>
      <c r="CC4" s="326"/>
      <c r="CD4" s="326"/>
      <c r="CE4" s="326"/>
      <c r="CF4" s="326"/>
      <c r="CG4" s="326"/>
      <c r="CH4" s="326"/>
      <c r="CI4" s="326"/>
      <c r="CJ4" s="326"/>
      <c r="CK4" s="326"/>
      <c r="CL4" s="326"/>
      <c r="CM4" s="329"/>
      <c r="CN4" s="329"/>
      <c r="CO4" s="329"/>
      <c r="CP4" s="329"/>
      <c r="CQ4" s="329"/>
      <c r="CR4" s="332"/>
      <c r="CS4" s="323"/>
      <c r="CT4" s="323"/>
      <c r="CU4" s="323"/>
      <c r="CV4" s="323"/>
      <c r="CW4" s="323"/>
      <c r="CX4" s="323"/>
      <c r="CY4" s="323"/>
      <c r="CZ4" s="323"/>
      <c r="DA4" s="323"/>
      <c r="DB4" s="323"/>
      <c r="DC4" s="323"/>
      <c r="DD4" s="323"/>
      <c r="DE4" s="323"/>
      <c r="DF4" s="323"/>
      <c r="DG4" s="110"/>
    </row>
    <row r="5" spans="2:111" ht="39" customHeight="1" thickBot="1" x14ac:dyDescent="0.3">
      <c r="B5" s="6" t="s">
        <v>137</v>
      </c>
      <c r="C5" s="125" t="s">
        <v>138</v>
      </c>
      <c r="D5" s="126" t="s">
        <v>92</v>
      </c>
      <c r="E5" s="127" t="s">
        <v>94</v>
      </c>
      <c r="F5" s="127"/>
      <c r="G5" s="127"/>
      <c r="H5" s="127"/>
      <c r="I5" s="127"/>
      <c r="J5" s="127"/>
      <c r="K5" s="127"/>
      <c r="L5" s="128"/>
      <c r="M5" s="125" t="s">
        <v>139</v>
      </c>
      <c r="N5" s="129" t="s">
        <v>140</v>
      </c>
      <c r="O5" s="125">
        <v>3000</v>
      </c>
      <c r="P5" s="125" t="s">
        <v>141</v>
      </c>
      <c r="Q5" s="125"/>
      <c r="R5" s="211" t="s">
        <v>142</v>
      </c>
      <c r="S5" s="126" t="s">
        <v>143</v>
      </c>
      <c r="T5" s="127" t="s">
        <v>144</v>
      </c>
      <c r="U5" s="126"/>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215"/>
      <c r="AX5" s="117"/>
      <c r="AY5" s="116"/>
      <c r="AZ5" s="117"/>
      <c r="BA5" s="117"/>
      <c r="BB5" s="117"/>
      <c r="BC5" s="118"/>
      <c r="BD5" s="110"/>
      <c r="BE5" s="324"/>
      <c r="BF5" s="336"/>
      <c r="BG5" s="336"/>
      <c r="BH5" s="336"/>
      <c r="BI5" s="336"/>
      <c r="BJ5" s="336"/>
      <c r="BK5" s="336"/>
      <c r="BL5" s="336"/>
      <c r="BM5" s="336"/>
      <c r="BN5" s="336"/>
      <c r="BO5" s="321"/>
      <c r="BP5" s="342"/>
      <c r="BQ5" s="339"/>
      <c r="BR5" s="339"/>
      <c r="BS5" s="342"/>
      <c r="BT5" s="339"/>
      <c r="BU5" s="327"/>
      <c r="BV5" s="327"/>
      <c r="BW5" s="327"/>
      <c r="BX5" s="327"/>
      <c r="BY5" s="327"/>
      <c r="BZ5" s="327"/>
      <c r="CA5" s="327"/>
      <c r="CB5" s="327"/>
      <c r="CC5" s="327"/>
      <c r="CD5" s="327"/>
      <c r="CE5" s="327"/>
      <c r="CF5" s="327"/>
      <c r="CG5" s="327"/>
      <c r="CH5" s="327"/>
      <c r="CI5" s="327"/>
      <c r="CJ5" s="327"/>
      <c r="CK5" s="327"/>
      <c r="CL5" s="327"/>
      <c r="CM5" s="330"/>
      <c r="CN5" s="330"/>
      <c r="CO5" s="330"/>
      <c r="CP5" s="330"/>
      <c r="CQ5" s="330"/>
      <c r="CR5" s="333"/>
      <c r="CS5" s="324"/>
      <c r="CT5" s="324"/>
      <c r="CU5" s="324"/>
      <c r="CV5" s="324"/>
      <c r="CW5" s="324"/>
      <c r="CX5" s="324"/>
      <c r="CY5" s="324"/>
      <c r="CZ5" s="324"/>
      <c r="DA5" s="324"/>
      <c r="DB5" s="324"/>
      <c r="DC5" s="324"/>
      <c r="DD5" s="324"/>
      <c r="DE5" s="324"/>
      <c r="DF5" s="324"/>
      <c r="DG5" s="110"/>
    </row>
    <row r="6" spans="2:111" ht="16.8" thickTop="1" x14ac:dyDescent="0.4">
      <c r="B6" s="284">
        <v>1</v>
      </c>
      <c r="C6" s="12"/>
      <c r="D6" s="9"/>
      <c r="E6" s="10"/>
      <c r="F6" s="10"/>
      <c r="G6" s="10"/>
      <c r="H6" s="10"/>
      <c r="I6" s="10"/>
      <c r="J6" s="10"/>
      <c r="K6" s="10"/>
      <c r="L6" s="11"/>
      <c r="M6" s="12"/>
      <c r="N6" s="8"/>
      <c r="O6" s="12"/>
      <c r="P6" s="98" t="str">
        <f xml:space="preserve"> IF(ISBLANK(M6),"",VLOOKUP(M6,ComboValue!$D$2:$H$18,5,FALSE))</f>
        <v/>
      </c>
      <c r="Q6" s="8"/>
      <c r="R6" s="251" t="str" cm="1">
        <f t="array" ref="R6">IF(OR(ISNUMBER(SEARCH("SGH05",$D6:$L6)),ISNUMBER(SEARCH("SGH06",$D6:$L6)),ISNUMBER(SEARCH("SGH07",$D6:$L6)),ISNUMBER(SEARCH("SGH08",$D6:$L6)),ISNUMBER(SEARCH("pas de pictogramme",$D6:$L6)),ISNUMBER(SEARCH("SGH09",$D6:$L6)),ISNUMBER(SEARCH("SGH03",$D6:$L6))),"OUI","NON")</f>
        <v>NON</v>
      </c>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X6" s="120" t="str" cm="1">
        <f t="array" ref="AX6">_xlfn.TEXTJOIN(",", TRUE, IF(D6:L6="","",VLOOKUP(D6:L6, ComboValue!$A$2:$C$11, 3, FALSE)))</f>
        <v/>
      </c>
      <c r="AY6" s="120" t="str">
        <f>IF(ISNUMBER(SEARCH("04",AX6)),"Gaz_Fr","Tous_Fr")</f>
        <v>Tous_Fr</v>
      </c>
      <c r="AZ6" s="120" t="str">
        <f>IF(ISBLANK(M6),"",VLOOKUP(M6,ComboValue!$D$2:$F$18,3,FALSE))</f>
        <v/>
      </c>
      <c r="BA6" s="120" t="str">
        <f>IF(ISBLANK(N6),"",VLOOKUP(N6,ComboValue!$J$2:$L$5,3,FALSE))</f>
        <v/>
      </c>
      <c r="BB6" s="130" t="str" cm="1">
        <f t="array" ref="BB6">_xlfn.TEXTJOIN(",", TRUE, IF(S6:AV6="","",VLOOKUP(S6:AV6, ComboValue!$M$2:$O$100, 3, FALSE)))</f>
        <v/>
      </c>
      <c r="BC6" s="124" t="str">
        <f>IF(AND(ISNUMBER(SEARCH("04",AX6)),NOT(OR("C_01"=AZ6,"C_01b"=AZ6,"C_02"=AZ6,"C_03"=AZ6))),"01,","") &amp; IF(OR(AND("C_01"=AZ6,NOT("04"=BA6)),AND("C_02"=AZ6,NOT("04"=BA6)),AND("C_03"=AZ6,NOT("04"=BA6)),AND("C_04"=AZ6,NOT("01"=BA6)),AND("C_05"=AZ6,NOT("01"=BA6)),AND("C_06"=AZ6,OR("04"=BA6,BA6="")),AND("C_07"=AZ6,OR("04"=BA6,BA6="")),AND("C_08"=AZ6,NOT("03"=BA6)),AND("C_09"=AZ6,NOT("03"=BA6)),AND("C_10"=AZ6,NOT("04"=BA6)),AND("C_11"=AZ6,NOT("04"=BA6)),AND("C_12"=AZ6,NOT("04"=BA6)),AND("C_13"=AZ6,NOT("04"=BA6)),AND("C_14"=AZ6,NOT("04"=BA6))),"02,","") &amp; IF(AND(OR(ISNUMBER(SEARCH("11",BB6)),ISNUMBER(SEARCH("12",BB6))),NOT("01"=BA6)),"03,","") &amp; IF(AND(ISNUMBER(SEARCH("13",BB6)),NOT("02"=BA6)),"04,","")</f>
        <v/>
      </c>
      <c r="BD6" s="110"/>
      <c r="BE6" s="119" t="str">
        <f t="shared" ref="BE6:BE69" si="0">IF(ISNUMBER(SEARCH("01",AX6)),O6,"")</f>
        <v/>
      </c>
      <c r="BF6" s="120" t="str">
        <f t="shared" ref="BF6:BF69" si="1">IF(ISNUMBER(SEARCH("02",AX6)),O6,"")</f>
        <v/>
      </c>
      <c r="BG6" s="120" t="str">
        <f t="shared" ref="BG6:BG69" si="2">IF(ISNUMBER(SEARCH("03",AX6)),O6,"")</f>
        <v/>
      </c>
      <c r="BH6" s="120" t="str">
        <f t="shared" ref="BH6:BH69" si="3">IF(ISNUMBER(SEARCH("04",AX6)),O6,"")</f>
        <v/>
      </c>
      <c r="BI6" s="120" t="str">
        <f t="shared" ref="BI6:BI69" si="4">IF(ISNUMBER(SEARCH("05",AX6)),O6,"")</f>
        <v/>
      </c>
      <c r="BJ6" s="120" t="str">
        <f t="shared" ref="BJ6:BJ69" si="5">IF(ISNUMBER(SEARCH("06",AX6)),O6,"")</f>
        <v/>
      </c>
      <c r="BK6" s="120" t="str">
        <f t="shared" ref="BK6:BK69" si="6">IF(ISNUMBER(SEARCH("07",AX6)),O6,"")</f>
        <v/>
      </c>
      <c r="BL6" s="120" t="str">
        <f t="shared" ref="BL6:BL69" si="7">IF(ISNUMBER(SEARCH("08",AX6)),O6,"")</f>
        <v/>
      </c>
      <c r="BM6" s="120" t="str">
        <f t="shared" ref="BM6:BM69" si="8">IF(ISNUMBER(SEARCH("09",AX6)),O6,"")</f>
        <v/>
      </c>
      <c r="BN6" s="120" t="str">
        <f t="shared" ref="BN6:BN69" si="9">IF(ISNUMBER(SEARCH("10",AX6)),O6,"")</f>
        <v/>
      </c>
      <c r="BO6" s="120">
        <f>IF(BF6="",0,BF6)</f>
        <v>0</v>
      </c>
      <c r="BP6" s="120">
        <f t="shared" ref="BP6:BP69" si="10">IF(BI6="",0,BI6-BQ6-BO6)</f>
        <v>0</v>
      </c>
      <c r="BQ6" s="120">
        <f>IF(BJ6="",0,BJ6-BO6)</f>
        <v>0</v>
      </c>
      <c r="BR6" s="120">
        <f t="shared" ref="BR6:BR69" si="11">IF(BK6="",0,BK6-BS6-BP6-BQ6-BO6)</f>
        <v>0</v>
      </c>
      <c r="BS6" s="120">
        <f t="shared" ref="BS6:BS69" si="12">IF(BK6="",0,BK6-BP6-BQ6-BO6)</f>
        <v>0</v>
      </c>
      <c r="BT6" s="120">
        <f t="shared" ref="BT6:BT69" si="13">IF(BL6="",0,BL6-BR6-BS6-BP6-BQ6-BO6)</f>
        <v>0</v>
      </c>
      <c r="BU6" s="120" t="str">
        <f t="shared" ref="BU6:BU8" si="14">IF(AZ6="C_01",O6,"")</f>
        <v/>
      </c>
      <c r="BV6" s="120" t="str">
        <f>IF(AZ6="C_01b",O6,"")</f>
        <v/>
      </c>
      <c r="BW6" s="120" t="str">
        <f t="shared" ref="BW6:BW8" si="15">IF(AZ6="C_02",O6,"")</f>
        <v/>
      </c>
      <c r="BX6" s="120" t="str">
        <f t="shared" ref="BX6:BX69" si="16">IF(AZ6="C_03",O6,"")</f>
        <v/>
      </c>
      <c r="BY6" s="120" t="str">
        <f t="shared" ref="BY6:BY69" si="17">IF(AND(OR(AZ6="C_04",AZ6="C_06"),BA6="01"),O6,"")</f>
        <v/>
      </c>
      <c r="BZ6" s="120" t="str">
        <f t="shared" ref="BZ6:BZ69" si="18">IF(AND(OR(AZ6="C_05",AZ6="C_07"),BA6="01"),O6,"")</f>
        <v/>
      </c>
      <c r="CA6" s="120" t="str">
        <f t="shared" ref="CA6:CA69" si="19">IF(AND(AZ6="C_06",BA6="02"),O6,"")</f>
        <v/>
      </c>
      <c r="CB6" s="120" t="str">
        <f t="shared" ref="CB6:CB69" si="20">IF(AND(AZ6="C_07",BA6="02"),O6,"")</f>
        <v/>
      </c>
      <c r="CC6" s="120" t="str">
        <f t="shared" ref="CC6:CC69" si="21">IF(AND(OR(AZ6="C_06",AZ6="C_08"),BA6="03"),O6,"")</f>
        <v/>
      </c>
      <c r="CD6" s="120" t="str">
        <f t="shared" ref="CD6:CD69" si="22">IF(AND(OR(AZ6="C_07",AZ6="C_09"),BA6="03"),O6,"")</f>
        <v/>
      </c>
      <c r="CE6" s="120" t="str">
        <f t="shared" ref="CE6:CE69" si="23">IF(AZ6="C_10",O6,"")</f>
        <v/>
      </c>
      <c r="CF6" s="120" t="str">
        <f t="shared" ref="CF6:CF8" si="24">IF(AZ6="C_11",O6,"")</f>
        <v/>
      </c>
      <c r="CG6" s="120" t="str">
        <f t="shared" ref="CG6:CG8" si="25">IF(AZ6="C_12",O6,"")</f>
        <v/>
      </c>
      <c r="CH6" s="120" t="str">
        <f>IF(AZ6="C_13",O6,"")</f>
        <v/>
      </c>
      <c r="CI6" s="120" t="str">
        <f>IF(AZ6="C_14",O6,"")</f>
        <v/>
      </c>
      <c r="CJ6" s="271" t="str">
        <f>IF(AZ6="C_15",O6,"")</f>
        <v/>
      </c>
      <c r="CK6" s="120" t="str" cm="1">
        <f t="array" ref="CK6">IF(AND(AZ6="C_16",
        SUMPRODUCT(--ISNUMBER(SEARCH({"14","34","38","40","41","42","43","46","48","56","64","65"},BB6)))&gt;0),
    O6-IF(ISNUMBER(CL6),CL6,0),
    "")</f>
        <v/>
      </c>
      <c r="CL6" s="120" t="str" cm="1">
        <f t="array" ref="CL6">IF(AND(AZ6="C_16",
        SUMPRODUCT(--ISNUMBER(SEARCH({"01";"02";"03";"04";"05";"06";"07";"08";"09";"10";"11";"12";"13";"15";"16";"17";"19";"20";"21";"22";"23";"24";"25";"26";"27";"28";"29";"30";"31";"32";"33";"35";"36";"37";"39";"44";"45";"47";"49";"50";"51";"52";"53";"54";"55";"57";"58";"59";"60";"61";"62";"63";"66";"67";"68";"69";"70";"71";"72";"73";"74";"75"}, BB6)))&gt;0),
    O6,
    "")</f>
        <v/>
      </c>
      <c r="CM6" s="131" t="str" cm="1">
        <f t="array" ref="CM6">IF(SUMPRODUCT(--ISNUMBER(SEARCH({"32";"35";"36";"44";"45";"47";"50";"51";"52";"53";"54";"55";"57";"58";"59";"60"}, BB6)))&gt;0,
    B6,
    "")</f>
        <v/>
      </c>
      <c r="CN6" s="123" t="str" cm="1">
        <f t="array" ref="CN6">IF(SUMPRODUCT(--ISNUMBER(SEARCH({"61";"62"}, BB6)))&gt;0,
    B6,
    "")</f>
        <v/>
      </c>
      <c r="CO6" s="299" t="str" cm="1">
        <f t="array" ref="CO6">IF(SUMPRODUCT(--ISNUMBER(SEARCH({"68";"69";"70";"71"}, BB6)))&gt;0,
    B6,
    "")</f>
        <v/>
      </c>
      <c r="CP6" s="123" t="str" cm="1">
        <f t="array" ref="CP6">IF(SUMPRODUCT(--ISNUMBER(SEARCH({"72";"73";"74";"75"}, BB6)))&gt;0,
    B6,
    "")</f>
        <v/>
      </c>
      <c r="CQ6" s="123" t="str">
        <f>IF(ISNUMBER(SEARCH("REACH",M6)),B6,"")</f>
        <v/>
      </c>
      <c r="CR6" s="225" t="str">
        <f>IF(OR(AZ6="C_15", CM6&lt;&gt;"",CN6&lt;&gt;"",CO6&lt;&gt;"",CP6&lt;&gt;""), "YES", "NO")</f>
        <v>NO</v>
      </c>
      <c r="CS6" s="119" t="str">
        <f>IF(ISNUMBER(SEARCH("01",AX6)),B6,"")</f>
        <v/>
      </c>
      <c r="CT6" s="120" t="str">
        <f>IF(ISNUMBER(SEARCH("02",AX6)),B6,"")</f>
        <v/>
      </c>
      <c r="CU6" s="120" t="str">
        <f>IF(ISNUMBER(SEARCH("03",AX6)),B6,"")</f>
        <v/>
      </c>
      <c r="CV6" s="120" t="str">
        <f>IF(ISNUMBER(SEARCH("04",AX6)),B6,"")</f>
        <v/>
      </c>
      <c r="CW6" s="120" t="str">
        <f>IF(ISNUMBER(SEARCH("05",AX6)),B6,"")</f>
        <v/>
      </c>
      <c r="CX6" s="120" t="str">
        <f>IF(ISNUMBER(SEARCH("06",AX6)),B6,"")</f>
        <v/>
      </c>
      <c r="CY6" s="120" t="str">
        <f>IF(ISNUMBER(SEARCH("07",AX6)),B6,"")</f>
        <v/>
      </c>
      <c r="CZ6" s="120" t="str">
        <f>IF(ISNUMBER(SEARCH("08",AX6)),B6,"")</f>
        <v/>
      </c>
      <c r="DA6" s="120" t="str">
        <f>IF(ISNUMBER(SEARCH("09",AX6)),B6,"")</f>
        <v/>
      </c>
      <c r="DB6" s="121" t="str">
        <f>IF(ISNUMBER(SEARCH("10",AX6)),B6,"")</f>
        <v/>
      </c>
      <c r="DC6" s="132" t="str">
        <f>IF(ISNUMBER(SEARCH("01",BC6)),B6,"")</f>
        <v/>
      </c>
      <c r="DD6" s="133" t="str">
        <f>IF(ISNUMBER(SEARCH("02",BC6)),B6,"")</f>
        <v/>
      </c>
      <c r="DE6" s="133" t="str">
        <f>IF(ISNUMBER(SEARCH("03",BC6)),B6,"")</f>
        <v/>
      </c>
      <c r="DF6" s="134" t="str">
        <f>IF(ISNUMBER(SEARCH("04",BC6)),B6,"")</f>
        <v/>
      </c>
      <c r="DG6" s="110"/>
    </row>
    <row r="7" spans="2:111" ht="16.2" x14ac:dyDescent="0.4">
      <c r="B7" s="7">
        <v>2</v>
      </c>
      <c r="C7" s="12"/>
      <c r="D7" s="13"/>
      <c r="E7" s="14"/>
      <c r="F7" s="14"/>
      <c r="G7" s="14"/>
      <c r="H7" s="14"/>
      <c r="I7" s="14"/>
      <c r="J7" s="14"/>
      <c r="K7" s="14"/>
      <c r="L7" s="15"/>
      <c r="M7" s="12"/>
      <c r="N7" s="12"/>
      <c r="O7" s="12"/>
      <c r="P7" s="98" t="str">
        <f xml:space="preserve"> IF(ISBLANK(M7),"",VLOOKUP(M7,ComboValue!$D$2:$H$18,5,FALSE))</f>
        <v/>
      </c>
      <c r="Q7" s="12"/>
      <c r="R7" s="252" t="str" cm="1">
        <f t="array" ref="R7">IF(OR(ISNUMBER(SEARCH("SGH05",$D7:$L7)),ISNUMBER(SEARCH("SGH06",$D7:$L7)),ISNUMBER(SEARCH("SGH07",$D7:$L7)),ISNUMBER(SEARCH("SGH08",$D7:$L7)),ISNUMBER(SEARCH("pas de pictogramme",$D7:$L7)),ISNUMBER(SEARCH("SGH09",$D7:$L7)),ISNUMBER(SEARCH("SGH03",$D7:$L7))),"OUI","NON")</f>
        <v>NON</v>
      </c>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X7" s="123" t="str" cm="1">
        <f t="array" ref="AX7">_xlfn.TEXTJOIN(",", TRUE, IF(D7:L7="","",VLOOKUP(D7:L7, ComboValue!$A$2:$C$11, 3, FALSE)))</f>
        <v/>
      </c>
      <c r="AY7" s="123" t="str">
        <f t="shared" ref="AY7:AY70" si="26">IF(ISNUMBER(SEARCH("04",AX7)),"Gaz_Fr","Tous_Fr")</f>
        <v>Tous_Fr</v>
      </c>
      <c r="AZ7" s="123" t="str">
        <f>IF(ISBLANK(M7),"",VLOOKUP(M7,ComboValue!$D$2:$F$18,3,FALSE))</f>
        <v/>
      </c>
      <c r="BA7" s="123" t="str">
        <f>IF(ISBLANK(N7),"",VLOOKUP(N7,ComboValue!$J$2:$L$5,3,FALSE))</f>
        <v/>
      </c>
      <c r="BB7" s="130" t="str" cm="1">
        <f t="array" ref="BB7">_xlfn.TEXTJOIN(",", TRUE, IF(S7:AV7="","",VLOOKUP(S7:AV7, ComboValue!$M$2:$O$100, 3, FALSE)))</f>
        <v/>
      </c>
      <c r="BC7" s="124" t="str">
        <f t="shared" ref="BC7:BC70" si="27">IF(AND(ISNUMBER(SEARCH("04",AX7)),NOT(OR("C_01"=AZ7,"C_01b"=AZ7,"C_02"=AZ7,"C_03"=AZ7))),"01,","") &amp; IF(OR(AND("C_01"=AZ7,NOT("04"=BA7)),AND("C_02"=AZ7,NOT("04"=BA7)),AND("C_03"=AZ7,NOT("04"=BA7)),AND("C_04"=AZ7,NOT("01"=BA7)),AND("C_05"=AZ7,NOT("01"=BA7)),AND("C_06"=AZ7,OR("04"=BA7,BA7="")),AND("C_07"=AZ7,OR("04"=BA7,BA7="")),AND("C_08"=AZ7,NOT("03"=BA7)),AND("C_09"=AZ7,NOT("03"=BA7)),AND("C_10"=AZ7,NOT("04"=BA7)),AND("C_11"=AZ7,NOT("04"=BA7)),AND("C_12"=AZ7,NOT("04"=BA7)),AND("C_13"=AZ7,NOT("04"=BA7)),AND("C_14"=AZ7,NOT("04"=BA7))),"02,","") &amp; IF(AND(OR(ISNUMBER(SEARCH("11",BB7)),ISNUMBER(SEARCH("12",BB7))),NOT("01"=BA7)),"03,","") &amp; IF(AND(ISNUMBER(SEARCH("13",BB7)),NOT("02"=BA7)),"04,","")</f>
        <v/>
      </c>
      <c r="BD7" s="110"/>
      <c r="BE7" s="122" t="str">
        <f t="shared" ref="BE7:BE8" si="28">IF(ISNUMBER(SEARCH("01",AX7)),O7,"")</f>
        <v/>
      </c>
      <c r="BF7" s="123" t="str">
        <f t="shared" ref="BF7:BF8" si="29">IF(ISNUMBER(SEARCH("02",AX7)),O7,"")</f>
        <v/>
      </c>
      <c r="BG7" s="123" t="str">
        <f t="shared" ref="BG7:BG8" si="30">IF(ISNUMBER(SEARCH("03",AX7)),O7,"")</f>
        <v/>
      </c>
      <c r="BH7" s="123" t="str">
        <f t="shared" ref="BH7:BH8" si="31">IF(ISNUMBER(SEARCH("04",AX7)),O7,"")</f>
        <v/>
      </c>
      <c r="BI7" s="123" t="str">
        <f t="shared" ref="BI7:BI8" si="32">IF(ISNUMBER(SEARCH("05",AX7)),O7,"")</f>
        <v/>
      </c>
      <c r="BJ7" s="123" t="str">
        <f t="shared" ref="BJ7:BJ8" si="33">IF(ISNUMBER(SEARCH("06",AX7)),O7,"")</f>
        <v/>
      </c>
      <c r="BK7" s="123" t="str">
        <f t="shared" ref="BK7:BK8" si="34">IF(ISNUMBER(SEARCH("07",AX7)),O7,"")</f>
        <v/>
      </c>
      <c r="BL7" s="123" t="str">
        <f t="shared" ref="BL7:BL8" si="35">IF(ISNUMBER(SEARCH("08",AX7)),O7,"")</f>
        <v/>
      </c>
      <c r="BM7" s="123" t="str">
        <f t="shared" ref="BM7:BM8" si="36">IF(ISNUMBER(SEARCH("09",AX7)),O7,"")</f>
        <v/>
      </c>
      <c r="BN7" s="123" t="str">
        <f t="shared" ref="BN7:BN8" si="37">IF(ISNUMBER(SEARCH("10",AX7)),O7,"")</f>
        <v/>
      </c>
      <c r="BO7" s="123">
        <f t="shared" ref="BO7:BO8" si="38">IF(BF7="",0,BF7)</f>
        <v>0</v>
      </c>
      <c r="BP7" s="123">
        <f t="shared" ref="BP7:BP8" si="39">IF(BI7="",0,BI7-BQ7-BO7)</f>
        <v>0</v>
      </c>
      <c r="BQ7" s="123">
        <f t="shared" ref="BQ7:BQ8" si="40">IF(BJ7="",0,BJ7-BO7)</f>
        <v>0</v>
      </c>
      <c r="BR7" s="123">
        <f t="shared" ref="BR7:BR8" si="41">IF(BK7="",0,BK7-BS7-BP7-BQ7-BO7)</f>
        <v>0</v>
      </c>
      <c r="BS7" s="123">
        <f t="shared" ref="BS7:BS8" si="42">IF(BK7="",0,BK7-BP7-BQ7-BO7)</f>
        <v>0</v>
      </c>
      <c r="BT7" s="123">
        <f t="shared" ref="BT7:BT8" si="43">IF(BL7="",0,BL7-BR7-BS7-BP7-BQ7-BO7)</f>
        <v>0</v>
      </c>
      <c r="BU7" s="123" t="str">
        <f t="shared" si="14"/>
        <v/>
      </c>
      <c r="BV7" s="123" t="str">
        <f t="shared" ref="BV7:BV8" si="44">IF(AZ7="C_01b",O7,"")</f>
        <v/>
      </c>
      <c r="BW7" s="123" t="str">
        <f t="shared" si="15"/>
        <v/>
      </c>
      <c r="BX7" s="123" t="str">
        <f t="shared" ref="BX7:BX8" si="45">IF(AZ7="C_03",O7,"")</f>
        <v/>
      </c>
      <c r="BY7" s="123" t="str">
        <f t="shared" ref="BY7:BY8" si="46">IF(AND(OR(AZ7="C_04",AZ7="C_06"),BA7="01"),O7,"")</f>
        <v/>
      </c>
      <c r="BZ7" s="123" t="str">
        <f t="shared" ref="BZ7:BZ8" si="47">IF(AND(OR(AZ7="C_05",AZ7="C_07"),BA7="01"),O7,"")</f>
        <v/>
      </c>
      <c r="CA7" s="123" t="str">
        <f t="shared" ref="CA7:CA8" si="48">IF(AND(AZ7="C_06",BA7="02"),O7,"")</f>
        <v/>
      </c>
      <c r="CB7" s="123" t="str">
        <f t="shared" ref="CB7:CB8" si="49">IF(AND(AZ7="C_07",BA7="02"),O7,"")</f>
        <v/>
      </c>
      <c r="CC7" s="123" t="str">
        <f t="shared" ref="CC7:CC8" si="50">IF(AND(OR(AZ7="C_06",AZ7="C_08"),BA7="03"),O7,"")</f>
        <v/>
      </c>
      <c r="CD7" s="123" t="str">
        <f t="shared" ref="CD7:CD8" si="51">IF(AND(OR(AZ7="C_07",AZ7="C_09"),BA7="03"),O7,"")</f>
        <v/>
      </c>
      <c r="CE7" s="123" t="str">
        <f t="shared" ref="CE7:CE8" si="52">IF(AZ7="C_10",O7,"")</f>
        <v/>
      </c>
      <c r="CF7" s="123" t="str">
        <f t="shared" si="24"/>
        <v/>
      </c>
      <c r="CG7" s="123" t="str">
        <f t="shared" si="25"/>
        <v/>
      </c>
      <c r="CH7" s="123" t="str">
        <f t="shared" ref="CH7:CH8" si="53">IF(AZ7="C_13",O7,"")</f>
        <v/>
      </c>
      <c r="CI7" s="123" t="str">
        <f t="shared" ref="CI7:CI8" si="54">IF(AZ7="C_14",O7,"")</f>
        <v/>
      </c>
      <c r="CJ7" s="131" t="str">
        <f t="shared" ref="CJ7:CJ8" si="55">IF(AZ7="C_15",O7,"")</f>
        <v/>
      </c>
      <c r="CK7" s="123" t="str" cm="1">
        <f t="array" ref="CK7">IF(AND(AZ7="C_16",
        SUMPRODUCT(--ISNUMBER(SEARCH({"14","34","38","40","41","42","43","46","48","56","64","65"},BB7)))&gt;0),
    O7-IF(ISNUMBER(CL7),CL7,0),
    "")</f>
        <v/>
      </c>
      <c r="CL7" s="123" t="str" cm="1">
        <f t="array" ref="CL7">IF(AND(AZ7="C_16",
        SUMPRODUCT(--ISNUMBER(SEARCH({"01";"02";"03";"04";"05";"06";"07";"08";"09";"10";"11";"12";"13";"15";"16";"17";"19";"20";"21";"22";"23";"24";"25";"26";"27";"28";"29";"30";"31";"32";"33";"35";"36";"37";"39";"44";"45";"47";"49";"50";"51";"52";"53";"54";"55";"57";"58";"59";"60";"61";"62";"63";"66";"67";"68";"69";"70";"71";"72";"73";"74";"75"}, BB7)))&gt;0),
    O7,
    "")</f>
        <v/>
      </c>
      <c r="CM7" s="131" t="str" cm="1">
        <f t="array" ref="CM7">IF(SUMPRODUCT(--ISNUMBER(SEARCH({"32";"35";"36";"44";"45";"47";"50";"51";"52";"53";"54";"55";"57";"58";"59";"60"}, BB7)))&gt;0,
    B7,
    "")</f>
        <v/>
      </c>
      <c r="CN7" s="123" t="str" cm="1">
        <f t="array" ref="CN7">IF(SUMPRODUCT(--ISNUMBER(SEARCH({"61";"62"}, BB7)))&gt;0,
    B7,
    "")</f>
        <v/>
      </c>
      <c r="CO7" s="226" t="str" cm="1">
        <f t="array" ref="CO7">IF(SUMPRODUCT(--ISNUMBER(SEARCH({"68";"69";"70";"71"}, BB7)))&gt;0,
    B7,
    "")</f>
        <v/>
      </c>
      <c r="CP7" s="123" t="str" cm="1">
        <f t="array" ref="CP7">IF(SUMPRODUCT(--ISNUMBER(SEARCH({"72";"73";"74";"75"}, BB7)))&gt;0,
    B7,
    "")</f>
        <v/>
      </c>
      <c r="CQ7" s="123" t="str">
        <f t="shared" ref="CQ7:CQ70" si="56">IF(ISNUMBER(SEARCH("REACH",M7)),B7,"")</f>
        <v/>
      </c>
      <c r="CR7" s="226" t="str">
        <f t="shared" ref="CR7:CR70" si="57">IF(OR(AZ7="C_15", CM7&lt;&gt;"",CN7&lt;&gt;"",CO7&lt;&gt;"",CP7&lt;&gt;""), "YES", "NO")</f>
        <v>NO</v>
      </c>
      <c r="CS7" s="122" t="str">
        <f>IF(ISNUMBER(SEARCH("01",AX7)),B7,"")</f>
        <v/>
      </c>
      <c r="CT7" s="123" t="str">
        <f>IF(ISNUMBER(SEARCH("02",AX7)),B7,"")</f>
        <v/>
      </c>
      <c r="CU7" s="123" t="str">
        <f>IF(ISNUMBER(SEARCH("03",AX7)),B7,"")</f>
        <v/>
      </c>
      <c r="CV7" s="123" t="str">
        <f>IF(ISNUMBER(SEARCH("04",AX7)),B7,"")</f>
        <v/>
      </c>
      <c r="CW7" s="123" t="str">
        <f>IF(ISNUMBER(SEARCH("05",AX7)),B7,"")</f>
        <v/>
      </c>
      <c r="CX7" s="123" t="str">
        <f>IF(ISNUMBER(SEARCH("06",AX7)),B7,"")</f>
        <v/>
      </c>
      <c r="CY7" s="123" t="str">
        <f>IF(ISNUMBER(SEARCH("07",AX7)),B7,"")</f>
        <v/>
      </c>
      <c r="CZ7" s="123" t="str">
        <f>IF(ISNUMBER(SEARCH("08",AX7)),B7,"")</f>
        <v/>
      </c>
      <c r="DA7" s="123" t="str">
        <f>IF(ISNUMBER(SEARCH("09",AX7)),B7,"")</f>
        <v/>
      </c>
      <c r="DB7" s="124" t="str">
        <f>IF(ISNUMBER(SEARCH("10",AX7)),B7,"")</f>
        <v/>
      </c>
      <c r="DC7" s="122" t="str">
        <f>IF(ISNUMBER(SEARCH("01",BC7)),B7,"")</f>
        <v/>
      </c>
      <c r="DD7" s="123" t="str">
        <f>IF(ISNUMBER(SEARCH("02",BC7)),B7,"")</f>
        <v/>
      </c>
      <c r="DE7" s="123" t="str">
        <f>IF(ISNUMBER(SEARCH("03",BC7)),B7,"")</f>
        <v/>
      </c>
      <c r="DF7" s="124" t="str">
        <f>IF(ISNUMBER(SEARCH("04",BC7)),B7,"")</f>
        <v/>
      </c>
      <c r="DG7" s="110"/>
    </row>
    <row r="8" spans="2:111" ht="16.2" x14ac:dyDescent="0.4">
      <c r="B8" s="7">
        <v>3</v>
      </c>
      <c r="C8" s="12"/>
      <c r="D8" s="13"/>
      <c r="E8" s="14"/>
      <c r="F8" s="14"/>
      <c r="G8" s="14"/>
      <c r="H8" s="14"/>
      <c r="I8" s="14"/>
      <c r="J8" s="14"/>
      <c r="K8" s="14"/>
      <c r="L8" s="15"/>
      <c r="M8" s="12"/>
      <c r="N8" s="12"/>
      <c r="O8" s="12"/>
      <c r="P8" s="98" t="str">
        <f xml:space="preserve"> IF(ISBLANK(M8),"",VLOOKUP(M8,ComboValue!$D$2:$H$18,5,FALSE))</f>
        <v/>
      </c>
      <c r="Q8" s="12"/>
      <c r="R8" s="252" t="str" cm="1">
        <f t="array" ref="R8">IF(OR(ISNUMBER(SEARCH("SGH05",$D8:$L8)),ISNUMBER(SEARCH("SGH06",$D8:$L8)),ISNUMBER(SEARCH("SGH07",$D8:$L8)),ISNUMBER(SEARCH("SGH08",$D8:$L8)),ISNUMBER(SEARCH("pas de pictogramme",$D8:$L8)),ISNUMBER(SEARCH("SGH09",$D8:$L8)),ISNUMBER(SEARCH("SGH03",$D8:$L8))),"OUI","NON")</f>
        <v>NON</v>
      </c>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X8" s="123" t="str" cm="1">
        <f t="array" ref="AX8">_xlfn.TEXTJOIN(",", TRUE, IF(D8:L8="","",VLOOKUP(D8:L8, ComboValue!$A$2:$C$11, 3, FALSE)))</f>
        <v/>
      </c>
      <c r="AY8" s="123" t="str">
        <f t="shared" ref="AY8" si="58">IF(ISNUMBER(SEARCH("04",AX8)),"Gaz_Fr","Tous_Fr")</f>
        <v>Tous_Fr</v>
      </c>
      <c r="AZ8" s="123" t="str">
        <f>IF(ISBLANK(M8),"",VLOOKUP(M8,ComboValue!$D$2:$F$18,3,FALSE))</f>
        <v/>
      </c>
      <c r="BA8" s="123" t="str">
        <f>IF(ISBLANK(N8),"",VLOOKUP(N8,ComboValue!$J$2:$L$5,3,FALSE))</f>
        <v/>
      </c>
      <c r="BB8" s="130" t="str" cm="1">
        <f t="array" ref="BB8">_xlfn.TEXTJOIN(",", TRUE, IF(S8:AV8="","",VLOOKUP(S8:AV8, ComboValue!$M$2:$O$100, 3, FALSE)))</f>
        <v/>
      </c>
      <c r="BC8" s="124" t="str">
        <f t="shared" si="27"/>
        <v/>
      </c>
      <c r="BD8" s="110"/>
      <c r="BE8" s="122" t="str">
        <f t="shared" si="28"/>
        <v/>
      </c>
      <c r="BF8" s="123" t="str">
        <f t="shared" si="29"/>
        <v/>
      </c>
      <c r="BG8" s="123" t="str">
        <f t="shared" si="30"/>
        <v/>
      </c>
      <c r="BH8" s="123" t="str">
        <f t="shared" si="31"/>
        <v/>
      </c>
      <c r="BI8" s="123" t="str">
        <f t="shared" si="32"/>
        <v/>
      </c>
      <c r="BJ8" s="123" t="str">
        <f t="shared" si="33"/>
        <v/>
      </c>
      <c r="BK8" s="123" t="str">
        <f t="shared" si="34"/>
        <v/>
      </c>
      <c r="BL8" s="123" t="str">
        <f t="shared" si="35"/>
        <v/>
      </c>
      <c r="BM8" s="123" t="str">
        <f t="shared" si="36"/>
        <v/>
      </c>
      <c r="BN8" s="123" t="str">
        <f t="shared" si="37"/>
        <v/>
      </c>
      <c r="BO8" s="123">
        <f t="shared" si="38"/>
        <v>0</v>
      </c>
      <c r="BP8" s="123">
        <f t="shared" si="39"/>
        <v>0</v>
      </c>
      <c r="BQ8" s="123">
        <f t="shared" si="40"/>
        <v>0</v>
      </c>
      <c r="BR8" s="123">
        <f t="shared" si="41"/>
        <v>0</v>
      </c>
      <c r="BS8" s="123">
        <f t="shared" si="42"/>
        <v>0</v>
      </c>
      <c r="BT8" s="123">
        <f t="shared" si="43"/>
        <v>0</v>
      </c>
      <c r="BU8" s="123" t="str">
        <f t="shared" si="14"/>
        <v/>
      </c>
      <c r="BV8" s="123" t="str">
        <f t="shared" si="44"/>
        <v/>
      </c>
      <c r="BW8" s="123" t="str">
        <f t="shared" si="15"/>
        <v/>
      </c>
      <c r="BX8" s="123" t="str">
        <f t="shared" si="45"/>
        <v/>
      </c>
      <c r="BY8" s="123" t="str">
        <f t="shared" si="46"/>
        <v/>
      </c>
      <c r="BZ8" s="123" t="str">
        <f t="shared" si="47"/>
        <v/>
      </c>
      <c r="CA8" s="123" t="str">
        <f t="shared" si="48"/>
        <v/>
      </c>
      <c r="CB8" s="123" t="str">
        <f t="shared" si="49"/>
        <v/>
      </c>
      <c r="CC8" s="123" t="str">
        <f t="shared" si="50"/>
        <v/>
      </c>
      <c r="CD8" s="123" t="str">
        <f t="shared" si="51"/>
        <v/>
      </c>
      <c r="CE8" s="123" t="str">
        <f t="shared" si="52"/>
        <v/>
      </c>
      <c r="CF8" s="123" t="str">
        <f t="shared" si="24"/>
        <v/>
      </c>
      <c r="CG8" s="123" t="str">
        <f t="shared" si="25"/>
        <v/>
      </c>
      <c r="CH8" s="123" t="str">
        <f t="shared" si="53"/>
        <v/>
      </c>
      <c r="CI8" s="123" t="str">
        <f t="shared" si="54"/>
        <v/>
      </c>
      <c r="CJ8" s="131" t="str">
        <f t="shared" si="55"/>
        <v/>
      </c>
      <c r="CK8" s="123" t="str" cm="1">
        <f t="array" ref="CK8">IF(AND(AZ8="C_16",
        SUMPRODUCT(--ISNUMBER(SEARCH({"14","34","38","40","41","42","43","46","48","56","64","65"},BB8)))&gt;0),
    O8-IF(ISNUMBER(CL8),CL8,0),
    "")</f>
        <v/>
      </c>
      <c r="CL8" s="123" t="str" cm="1">
        <f t="array" ref="CL8">IF(AND(AZ8="C_16",
        SUMPRODUCT(--ISNUMBER(SEARCH({"01";"02";"03";"04";"05";"06";"07";"08";"09";"10";"11";"12";"13";"15";"16";"17";"19";"20";"21";"22";"23";"24";"25";"26";"27";"28";"29";"30";"31";"32";"33";"35";"36";"37";"39";"44";"45";"47";"49";"50";"51";"52";"53";"54";"55";"57";"58";"59";"60";"61";"62";"63";"66";"67";"68";"69";"70";"71";"72";"73";"74";"75"}, BB8)))&gt;0),
    O8,
    "")</f>
        <v/>
      </c>
      <c r="CM8" s="131" t="str" cm="1">
        <f t="array" ref="CM8">IF(SUMPRODUCT(--ISNUMBER(SEARCH({"32";"35";"36";"44";"45";"47";"50";"51";"52";"53";"54";"55";"57";"58";"59";"60"}, BB8)))&gt;0,
    B8,
    "")</f>
        <v/>
      </c>
      <c r="CN8" s="123" t="str" cm="1">
        <f t="array" ref="CN8">IF(SUMPRODUCT(--ISNUMBER(SEARCH({"61";"62"}, BB8)))&gt;0,
    B8,
    "")</f>
        <v/>
      </c>
      <c r="CO8" s="226" t="str" cm="1">
        <f t="array" ref="CO8">IF(SUMPRODUCT(--ISNUMBER(SEARCH({"68";"69";"70";"71"}, BB8)))&gt;0,
    B8,
    "")</f>
        <v/>
      </c>
      <c r="CP8" s="123" t="str" cm="1">
        <f t="array" ref="CP8">IF(SUMPRODUCT(--ISNUMBER(SEARCH({"72";"73";"74";"75"}, BB8)))&gt;0,
    B8,
    "")</f>
        <v/>
      </c>
      <c r="CQ8" s="123" t="str">
        <f t="shared" si="56"/>
        <v/>
      </c>
      <c r="CR8" s="226" t="str">
        <f t="shared" si="57"/>
        <v>NO</v>
      </c>
      <c r="CS8" s="122" t="str">
        <f t="shared" ref="CS8:CS71" si="59">IF(ISNUMBER(SEARCH("01",AX8)),B8,"")</f>
        <v/>
      </c>
      <c r="CT8" s="123" t="str">
        <f t="shared" ref="CT8:CT71" si="60">IF(ISNUMBER(SEARCH("02",AX8)),B8,"")</f>
        <v/>
      </c>
      <c r="CU8" s="123" t="str">
        <f t="shared" ref="CU8:CU71" si="61">IF(ISNUMBER(SEARCH("03",AX8)),B8,"")</f>
        <v/>
      </c>
      <c r="CV8" s="123" t="str">
        <f t="shared" ref="CV8:CV71" si="62">IF(ISNUMBER(SEARCH("04",AX8)),B8,"")</f>
        <v/>
      </c>
      <c r="CW8" s="123" t="str">
        <f t="shared" ref="CW8:CW71" si="63">IF(ISNUMBER(SEARCH("05",AX8)),B8,"")</f>
        <v/>
      </c>
      <c r="CX8" s="123" t="str">
        <f t="shared" ref="CX8:CX71" si="64">IF(ISNUMBER(SEARCH("06",AX8)),B8,"")</f>
        <v/>
      </c>
      <c r="CY8" s="123" t="str">
        <f t="shared" ref="CY8:CY71" si="65">IF(ISNUMBER(SEARCH("07",AX8)),B8,"")</f>
        <v/>
      </c>
      <c r="CZ8" s="123" t="str">
        <f t="shared" ref="CZ8:CZ71" si="66">IF(ISNUMBER(SEARCH("08",AX8)),B8,"")</f>
        <v/>
      </c>
      <c r="DA8" s="123" t="str">
        <f t="shared" ref="DA8:DA71" si="67">IF(ISNUMBER(SEARCH("09",AX8)),B8,"")</f>
        <v/>
      </c>
      <c r="DB8" s="124" t="str">
        <f t="shared" ref="DB8:DB71" si="68">IF(ISNUMBER(SEARCH("10",AX8)),B8,"")</f>
        <v/>
      </c>
      <c r="DC8" s="122" t="str">
        <f t="shared" ref="DC8:DC71" si="69">IF(ISNUMBER(SEARCH("01",BC8)),B8,"")</f>
        <v/>
      </c>
      <c r="DD8" s="123" t="str">
        <f t="shared" ref="DD8:DD71" si="70">IF(ISNUMBER(SEARCH("02",BC8)),B8,"")</f>
        <v/>
      </c>
      <c r="DE8" s="123" t="str">
        <f t="shared" ref="DE8:DE71" si="71">IF(ISNUMBER(SEARCH("03",BC8)),B8,"")</f>
        <v/>
      </c>
      <c r="DF8" s="124" t="str">
        <f t="shared" ref="DF8:DF71" si="72">IF(ISNUMBER(SEARCH("04",BC8)),B8,"")</f>
        <v/>
      </c>
      <c r="DG8" s="110"/>
    </row>
    <row r="9" spans="2:111" ht="16.2" x14ac:dyDescent="0.4">
      <c r="B9" s="7">
        <v>4</v>
      </c>
      <c r="C9" s="12"/>
      <c r="D9" s="13"/>
      <c r="E9" s="14"/>
      <c r="F9" s="14"/>
      <c r="G9" s="14"/>
      <c r="H9" s="14"/>
      <c r="I9" s="14"/>
      <c r="J9" s="14"/>
      <c r="K9" s="14"/>
      <c r="L9" s="15"/>
      <c r="M9" s="12"/>
      <c r="N9" s="12"/>
      <c r="O9" s="12"/>
      <c r="P9" s="98" t="str">
        <f xml:space="preserve"> IF(ISBLANK(M9),"",VLOOKUP(M9,ComboValue!$D$2:$H$18,5,FALSE))</f>
        <v/>
      </c>
      <c r="Q9" s="12"/>
      <c r="R9" s="252" t="str" cm="1">
        <f t="array" ref="R9">IF(OR(ISNUMBER(SEARCH("SGH05",$D9:$L9)),ISNUMBER(SEARCH("SGH06",$D9:$L9)),ISNUMBER(SEARCH("SGH07",$D9:$L9)),ISNUMBER(SEARCH("SGH08",$D9:$L9)),ISNUMBER(SEARCH("pas de pictogramme",$D9:$L9)),ISNUMBER(SEARCH("SGH09",$D9:$L9)),ISNUMBER(SEARCH("SGH03",$D9:$L9))),"OUI","NON")</f>
        <v>NON</v>
      </c>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X9" s="123" t="str" cm="1">
        <f t="array" ref="AX9">_xlfn.TEXTJOIN(",", TRUE, IF(D9:L9="","",VLOOKUP(D9:L9, ComboValue!$A$2:$C$11, 3, FALSE)))</f>
        <v/>
      </c>
      <c r="AY9" s="123" t="str">
        <f t="shared" si="26"/>
        <v>Tous_Fr</v>
      </c>
      <c r="AZ9" s="123" t="str">
        <f>IF(ISBLANK(M9),"",VLOOKUP(M9,ComboValue!$D$2:$F$18,3,FALSE))</f>
        <v/>
      </c>
      <c r="BA9" s="123" t="str">
        <f>IF(ISBLANK(N9),"",VLOOKUP(N9,ComboValue!$J$2:$L$5,3,FALSE))</f>
        <v/>
      </c>
      <c r="BB9" s="130" t="str" cm="1">
        <f t="array" ref="BB9">_xlfn.TEXTJOIN(",", TRUE, IF(S9:AV9="","",VLOOKUP(S9:AV9, ComboValue!$M$2:$O$100, 3, FALSE)))</f>
        <v/>
      </c>
      <c r="BC9" s="124" t="str">
        <f t="shared" si="27"/>
        <v/>
      </c>
      <c r="BD9" s="110"/>
      <c r="BE9" s="122" t="str">
        <f t="shared" si="0"/>
        <v/>
      </c>
      <c r="BF9" s="123" t="str">
        <f t="shared" si="1"/>
        <v/>
      </c>
      <c r="BG9" s="123" t="str">
        <f t="shared" si="2"/>
        <v/>
      </c>
      <c r="BH9" s="123" t="str">
        <f t="shared" si="3"/>
        <v/>
      </c>
      <c r="BI9" s="123" t="str">
        <f t="shared" si="4"/>
        <v/>
      </c>
      <c r="BJ9" s="123" t="str">
        <f t="shared" si="5"/>
        <v/>
      </c>
      <c r="BK9" s="123" t="str">
        <f t="shared" si="6"/>
        <v/>
      </c>
      <c r="BL9" s="123" t="str">
        <f t="shared" si="7"/>
        <v/>
      </c>
      <c r="BM9" s="123" t="str">
        <f t="shared" si="8"/>
        <v/>
      </c>
      <c r="BN9" s="123" t="str">
        <f t="shared" si="9"/>
        <v/>
      </c>
      <c r="BO9" s="123">
        <f t="shared" ref="BO9:BO10" si="73">IF(BF9="",0,BF9)</f>
        <v>0</v>
      </c>
      <c r="BP9" s="123">
        <f t="shared" si="10"/>
        <v>0</v>
      </c>
      <c r="BQ9" s="123">
        <f t="shared" ref="BQ9:BQ10" si="74">IF(BJ9="",0,BJ9-BO9)</f>
        <v>0</v>
      </c>
      <c r="BR9" s="123">
        <f t="shared" si="11"/>
        <v>0</v>
      </c>
      <c r="BS9" s="123">
        <f t="shared" si="12"/>
        <v>0</v>
      </c>
      <c r="BT9" s="123">
        <f t="shared" si="13"/>
        <v>0</v>
      </c>
      <c r="BU9" s="123" t="str">
        <f t="shared" ref="BU9:BU71" si="75">IF(AZ9="C_01",O9,"")</f>
        <v/>
      </c>
      <c r="BV9" s="123" t="str">
        <f t="shared" ref="BV9:BV71" si="76">IF(AZ9="C_01b",O9,"")</f>
        <v/>
      </c>
      <c r="BW9" s="123" t="str">
        <f t="shared" ref="BW9:BW71" si="77">IF(AZ9="C_02",O9,"")</f>
        <v/>
      </c>
      <c r="BX9" s="123" t="str">
        <f t="shared" si="16"/>
        <v/>
      </c>
      <c r="BY9" s="123" t="str">
        <f t="shared" si="17"/>
        <v/>
      </c>
      <c r="BZ9" s="123" t="str">
        <f t="shared" si="18"/>
        <v/>
      </c>
      <c r="CA9" s="123" t="str">
        <f t="shared" si="19"/>
        <v/>
      </c>
      <c r="CB9" s="123" t="str">
        <f t="shared" si="20"/>
        <v/>
      </c>
      <c r="CC9" s="123" t="str">
        <f t="shared" si="21"/>
        <v/>
      </c>
      <c r="CD9" s="123" t="str">
        <f t="shared" si="22"/>
        <v/>
      </c>
      <c r="CE9" s="123" t="str">
        <f t="shared" si="23"/>
        <v/>
      </c>
      <c r="CF9" s="123" t="str">
        <f t="shared" ref="CF9:CF71" si="78">IF(AZ9="C_11",O9,"")</f>
        <v/>
      </c>
      <c r="CG9" s="123" t="str">
        <f t="shared" ref="CG9:CG71" si="79">IF(AZ9="C_12",O9,"")</f>
        <v/>
      </c>
      <c r="CH9" s="123" t="str">
        <f t="shared" ref="CH9:CH71" si="80">IF(AZ9="C_13",O9,"")</f>
        <v/>
      </c>
      <c r="CI9" s="123" t="str">
        <f t="shared" ref="CI9:CI71" si="81">IF(AZ9="C_14",O9,"")</f>
        <v/>
      </c>
      <c r="CJ9" s="131" t="str">
        <f t="shared" ref="CJ9:CJ71" si="82">IF(AZ9="C_15",O9,"")</f>
        <v/>
      </c>
      <c r="CK9" s="123" t="str" cm="1">
        <f t="array" ref="CK9">IF(AND(AZ9="C_16",
        SUMPRODUCT(--ISNUMBER(SEARCH({"14","34","38","40","41","42","43","46","48","56","64","65"},BB9)))&gt;0),
    O9-IF(ISNUMBER(CL9),CL9,0),
    "")</f>
        <v/>
      </c>
      <c r="CL9" s="123" t="str" cm="1">
        <f t="array" ref="CL9">IF(AND(AZ9="C_16",
        SUMPRODUCT(--ISNUMBER(SEARCH({"01";"02";"03";"04";"05";"06";"07";"08";"09";"10";"11";"12";"13";"15";"16";"17";"19";"20";"21";"22";"23";"24";"25";"26";"27";"28";"29";"30";"31";"32";"33";"35";"36";"37";"39";"44";"45";"47";"49";"50";"51";"52";"53";"54";"55";"57";"58";"59";"60";"61";"62";"63";"66";"67";"68";"69";"70";"71";"72";"73";"74";"75"}, BB9)))&gt;0),
    O9,
    "")</f>
        <v/>
      </c>
      <c r="CM9" s="131" t="str" cm="1">
        <f t="array" ref="CM9">IF(SUMPRODUCT(--ISNUMBER(SEARCH({"32";"35";"36";"44";"45";"47";"50";"51";"52";"53";"54";"55";"57";"58";"59";"60"}, BB9)))&gt;0,
    B9,
    "")</f>
        <v/>
      </c>
      <c r="CN9" s="123" t="str" cm="1">
        <f t="array" ref="CN9">IF(SUMPRODUCT(--ISNUMBER(SEARCH({"61";"62"}, BB9)))&gt;0,
    B9,
    "")</f>
        <v/>
      </c>
      <c r="CO9" s="226" t="str" cm="1">
        <f t="array" ref="CO9">IF(SUMPRODUCT(--ISNUMBER(SEARCH({"68";"69";"70";"71"}, BB9)))&gt;0,
    B9,
    "")</f>
        <v/>
      </c>
      <c r="CP9" s="123" t="str" cm="1">
        <f t="array" ref="CP9">IF(SUMPRODUCT(--ISNUMBER(SEARCH({"72";"73";"74";"75"}, BB9)))&gt;0,
    B9,
    "")</f>
        <v/>
      </c>
      <c r="CQ9" s="123" t="str">
        <f t="shared" si="56"/>
        <v/>
      </c>
      <c r="CR9" s="226" t="str">
        <f t="shared" si="57"/>
        <v>NO</v>
      </c>
      <c r="CS9" s="122" t="str">
        <f t="shared" si="59"/>
        <v/>
      </c>
      <c r="CT9" s="123" t="str">
        <f t="shared" si="60"/>
        <v/>
      </c>
      <c r="CU9" s="123" t="str">
        <f t="shared" si="61"/>
        <v/>
      </c>
      <c r="CV9" s="123" t="str">
        <f t="shared" si="62"/>
        <v/>
      </c>
      <c r="CW9" s="123" t="str">
        <f t="shared" si="63"/>
        <v/>
      </c>
      <c r="CX9" s="123" t="str">
        <f t="shared" si="64"/>
        <v/>
      </c>
      <c r="CY9" s="123" t="str">
        <f t="shared" si="65"/>
        <v/>
      </c>
      <c r="CZ9" s="123" t="str">
        <f t="shared" si="66"/>
        <v/>
      </c>
      <c r="DA9" s="123" t="str">
        <f t="shared" si="67"/>
        <v/>
      </c>
      <c r="DB9" s="124" t="str">
        <f t="shared" si="68"/>
        <v/>
      </c>
      <c r="DC9" s="122" t="str">
        <f t="shared" si="69"/>
        <v/>
      </c>
      <c r="DD9" s="123" t="str">
        <f t="shared" si="70"/>
        <v/>
      </c>
      <c r="DE9" s="123" t="str">
        <f t="shared" si="71"/>
        <v/>
      </c>
      <c r="DF9" s="124" t="str">
        <f t="shared" si="72"/>
        <v/>
      </c>
      <c r="DG9" s="110"/>
    </row>
    <row r="10" spans="2:111" ht="16.2" x14ac:dyDescent="0.4">
      <c r="B10" s="7">
        <v>5</v>
      </c>
      <c r="C10" s="12"/>
      <c r="D10" s="13"/>
      <c r="E10" s="14"/>
      <c r="F10" s="14"/>
      <c r="G10" s="14"/>
      <c r="H10" s="14"/>
      <c r="I10" s="14"/>
      <c r="J10" s="14"/>
      <c r="K10" s="14"/>
      <c r="L10" s="15"/>
      <c r="M10" s="12"/>
      <c r="N10" s="12"/>
      <c r="O10" s="12"/>
      <c r="P10" s="98" t="str">
        <f xml:space="preserve"> IF(ISBLANK(M10),"",VLOOKUP(M10,ComboValue!$D$2:$H$18,5,FALSE))</f>
        <v/>
      </c>
      <c r="Q10" s="12"/>
      <c r="R10" s="252" t="str" cm="1">
        <f t="array" ref="R10">IF(OR(ISNUMBER(SEARCH("SGH05",$D10:$L10)),ISNUMBER(SEARCH("SGH06",$D10:$L10)),ISNUMBER(SEARCH("SGH07",$D10:$L10)),ISNUMBER(SEARCH("SGH08",$D10:$L10)),ISNUMBER(SEARCH("pas de pictogramme",$D10:$L10)),ISNUMBER(SEARCH("SGH09",$D10:$L10)),ISNUMBER(SEARCH("SGH03",$D10:$L10))),"OUI","NON")</f>
        <v>NON</v>
      </c>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X10" s="123" t="str" cm="1">
        <f t="array" ref="AX10">_xlfn.TEXTJOIN(",", TRUE, IF(D10:L10="","",VLOOKUP(D10:L10, ComboValue!$A$2:$C$11, 3, FALSE)))</f>
        <v/>
      </c>
      <c r="AY10" s="123" t="str">
        <f t="shared" si="26"/>
        <v>Tous_Fr</v>
      </c>
      <c r="AZ10" s="123" t="str">
        <f>IF(ISBLANK(M10),"",VLOOKUP(M10,ComboValue!$D$2:$F$18,3,FALSE))</f>
        <v/>
      </c>
      <c r="BA10" s="123" t="str">
        <f>IF(ISBLANK(N10),"",VLOOKUP(N10,ComboValue!$J$2:$L$5,3,FALSE))</f>
        <v/>
      </c>
      <c r="BB10" s="130" t="str" cm="1">
        <f t="array" ref="BB10">_xlfn.TEXTJOIN(",", TRUE, IF(S10:AV10="","",VLOOKUP(S10:AV10, ComboValue!$M$2:$O$100, 3, FALSE)))</f>
        <v/>
      </c>
      <c r="BC10" s="124" t="str">
        <f t="shared" si="27"/>
        <v/>
      </c>
      <c r="BD10" s="110"/>
      <c r="BE10" s="122" t="str">
        <f t="shared" si="0"/>
        <v/>
      </c>
      <c r="BF10" s="123" t="str">
        <f t="shared" si="1"/>
        <v/>
      </c>
      <c r="BG10" s="123" t="str">
        <f t="shared" si="2"/>
        <v/>
      </c>
      <c r="BH10" s="123" t="str">
        <f t="shared" si="3"/>
        <v/>
      </c>
      <c r="BI10" s="123" t="str">
        <f t="shared" si="4"/>
        <v/>
      </c>
      <c r="BJ10" s="123" t="str">
        <f t="shared" si="5"/>
        <v/>
      </c>
      <c r="BK10" s="123" t="str">
        <f t="shared" si="6"/>
        <v/>
      </c>
      <c r="BL10" s="123" t="str">
        <f t="shared" si="7"/>
        <v/>
      </c>
      <c r="BM10" s="123" t="str">
        <f t="shared" si="8"/>
        <v/>
      </c>
      <c r="BN10" s="123" t="str">
        <f t="shared" si="9"/>
        <v/>
      </c>
      <c r="BO10" s="123">
        <f t="shared" si="73"/>
        <v>0</v>
      </c>
      <c r="BP10" s="123">
        <f t="shared" si="10"/>
        <v>0</v>
      </c>
      <c r="BQ10" s="123">
        <f t="shared" si="74"/>
        <v>0</v>
      </c>
      <c r="BR10" s="123">
        <f t="shared" si="11"/>
        <v>0</v>
      </c>
      <c r="BS10" s="123">
        <f t="shared" si="12"/>
        <v>0</v>
      </c>
      <c r="BT10" s="123">
        <f t="shared" si="13"/>
        <v>0</v>
      </c>
      <c r="BU10" s="123" t="str">
        <f t="shared" si="75"/>
        <v/>
      </c>
      <c r="BV10" s="123" t="str">
        <f t="shared" si="76"/>
        <v/>
      </c>
      <c r="BW10" s="123" t="str">
        <f t="shared" si="77"/>
        <v/>
      </c>
      <c r="BX10" s="123" t="str">
        <f t="shared" si="16"/>
        <v/>
      </c>
      <c r="BY10" s="123" t="str">
        <f t="shared" si="17"/>
        <v/>
      </c>
      <c r="BZ10" s="123" t="str">
        <f t="shared" si="18"/>
        <v/>
      </c>
      <c r="CA10" s="123" t="str">
        <f t="shared" si="19"/>
        <v/>
      </c>
      <c r="CB10" s="123" t="str">
        <f t="shared" si="20"/>
        <v/>
      </c>
      <c r="CC10" s="123" t="str">
        <f t="shared" si="21"/>
        <v/>
      </c>
      <c r="CD10" s="123" t="str">
        <f t="shared" si="22"/>
        <v/>
      </c>
      <c r="CE10" s="123" t="str">
        <f t="shared" si="23"/>
        <v/>
      </c>
      <c r="CF10" s="123" t="str">
        <f t="shared" si="78"/>
        <v/>
      </c>
      <c r="CG10" s="123" t="str">
        <f t="shared" si="79"/>
        <v/>
      </c>
      <c r="CH10" s="123" t="str">
        <f t="shared" si="80"/>
        <v/>
      </c>
      <c r="CI10" s="123" t="str">
        <f t="shared" si="81"/>
        <v/>
      </c>
      <c r="CJ10" s="131" t="str">
        <f t="shared" si="82"/>
        <v/>
      </c>
      <c r="CK10" s="123" t="str" cm="1">
        <f t="array" ref="CK10">IF(AND(AZ10="C_16",
        SUMPRODUCT(--ISNUMBER(SEARCH({"14","34","38","40","41","42","43","46","48","56","64","65"},BB10)))&gt;0),
    O10-IF(ISNUMBER(CL10),CL10,0),
    "")</f>
        <v/>
      </c>
      <c r="CL10" s="123" t="str" cm="1">
        <f t="array" ref="CL10">IF(AND(AZ10="C_16",
        SUMPRODUCT(--ISNUMBER(SEARCH({"01";"02";"03";"04";"05";"06";"07";"08";"09";"10";"11";"12";"13";"15";"16";"17";"19";"20";"21";"22";"23";"24";"25";"26";"27";"28";"29";"30";"31";"32";"33";"35";"36";"37";"39";"44";"45";"47";"49";"50";"51";"52";"53";"54";"55";"57";"58";"59";"60";"61";"62";"63";"66";"67";"68";"69";"70";"71";"72";"73";"74";"75"}, BB10)))&gt;0),
    O10,
    "")</f>
        <v/>
      </c>
      <c r="CM10" s="131" t="str" cm="1">
        <f t="array" ref="CM10">IF(SUMPRODUCT(--ISNUMBER(SEARCH({"32";"35";"36";"44";"45";"47";"50";"51";"52";"53";"54";"55";"57";"58";"59";"60"}, BB10)))&gt;0,
    B10,
    "")</f>
        <v/>
      </c>
      <c r="CN10" s="123" t="str" cm="1">
        <f t="array" ref="CN10">IF(SUMPRODUCT(--ISNUMBER(SEARCH({"61";"62"}, BB10)))&gt;0,
    B10,
    "")</f>
        <v/>
      </c>
      <c r="CO10" s="226" t="str" cm="1">
        <f t="array" ref="CO10">IF(SUMPRODUCT(--ISNUMBER(SEARCH({"68";"69";"70";"71"}, BB10)))&gt;0,
    B10,
    "")</f>
        <v/>
      </c>
      <c r="CP10" s="123" t="str" cm="1">
        <f t="array" ref="CP10">IF(SUMPRODUCT(--ISNUMBER(SEARCH({"72";"73";"74";"75"}, BB10)))&gt;0,
    B10,
    "")</f>
        <v/>
      </c>
      <c r="CQ10" s="123" t="str">
        <f t="shared" si="56"/>
        <v/>
      </c>
      <c r="CR10" s="226" t="str">
        <f t="shared" si="57"/>
        <v>NO</v>
      </c>
      <c r="CS10" s="122" t="str">
        <f t="shared" si="59"/>
        <v/>
      </c>
      <c r="CT10" s="123" t="str">
        <f t="shared" si="60"/>
        <v/>
      </c>
      <c r="CU10" s="123" t="str">
        <f t="shared" si="61"/>
        <v/>
      </c>
      <c r="CV10" s="123" t="str">
        <f t="shared" si="62"/>
        <v/>
      </c>
      <c r="CW10" s="123" t="str">
        <f t="shared" si="63"/>
        <v/>
      </c>
      <c r="CX10" s="123" t="str">
        <f t="shared" si="64"/>
        <v/>
      </c>
      <c r="CY10" s="123" t="str">
        <f t="shared" si="65"/>
        <v/>
      </c>
      <c r="CZ10" s="123" t="str">
        <f t="shared" si="66"/>
        <v/>
      </c>
      <c r="DA10" s="123" t="str">
        <f t="shared" si="67"/>
        <v/>
      </c>
      <c r="DB10" s="124" t="str">
        <f t="shared" si="68"/>
        <v/>
      </c>
      <c r="DC10" s="122" t="str">
        <f t="shared" si="69"/>
        <v/>
      </c>
      <c r="DD10" s="123" t="str">
        <f t="shared" si="70"/>
        <v/>
      </c>
      <c r="DE10" s="123" t="str">
        <f t="shared" si="71"/>
        <v/>
      </c>
      <c r="DF10" s="124" t="str">
        <f t="shared" si="72"/>
        <v/>
      </c>
      <c r="DG10" s="110"/>
    </row>
    <row r="11" spans="2:111" ht="16.2" x14ac:dyDescent="0.4">
      <c r="B11" s="7">
        <v>6</v>
      </c>
      <c r="C11" s="12"/>
      <c r="D11" s="13"/>
      <c r="E11" s="14"/>
      <c r="F11" s="14"/>
      <c r="G11" s="14"/>
      <c r="H11" s="14"/>
      <c r="I11" s="14"/>
      <c r="J11" s="14"/>
      <c r="K11" s="14"/>
      <c r="L11" s="15"/>
      <c r="M11" s="12"/>
      <c r="N11" s="12"/>
      <c r="O11" s="12"/>
      <c r="P11" s="98" t="str">
        <f xml:space="preserve"> IF(ISBLANK(M11),"",VLOOKUP(M11,ComboValue!$D$2:$H$18,5,FALSE))</f>
        <v/>
      </c>
      <c r="Q11" s="12"/>
      <c r="R11" s="252" t="str" cm="1">
        <f t="array" ref="R11">IF(OR(ISNUMBER(SEARCH("SGH05",$D11:$L11)),ISNUMBER(SEARCH("SGH06",$D11:$L11)),ISNUMBER(SEARCH("SGH07",$D11:$L11)),ISNUMBER(SEARCH("SGH08",$D11:$L11)),ISNUMBER(SEARCH("pas de pictogramme",$D11:$L11)),ISNUMBER(SEARCH("SGH09",$D11:$L11)),ISNUMBER(SEARCH("SGH03",$D11:$L11))),"OUI","NON")</f>
        <v>NON</v>
      </c>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X11" s="123" t="str" cm="1">
        <f t="array" ref="AX11">_xlfn.TEXTJOIN(",", TRUE, IF(D11:L11="","",VLOOKUP(D11:L11, ComboValue!$A$2:$C$11, 3, FALSE)))</f>
        <v/>
      </c>
      <c r="AY11" s="123" t="str">
        <f t="shared" si="26"/>
        <v>Tous_Fr</v>
      </c>
      <c r="AZ11" s="123" t="str">
        <f>IF(ISBLANK(M11),"",VLOOKUP(M11,ComboValue!$D$2:$F$18,3,FALSE))</f>
        <v/>
      </c>
      <c r="BA11" s="123" t="str">
        <f>IF(ISBLANK(N11),"",VLOOKUP(N11,ComboValue!$J$2:$L$5,3,FALSE))</f>
        <v/>
      </c>
      <c r="BB11" s="130" t="str" cm="1">
        <f t="array" ref="BB11">_xlfn.TEXTJOIN(",", TRUE, IF(S11:AV11="","",VLOOKUP(S11:AV11, ComboValue!$M$2:$O$100, 3, FALSE)))</f>
        <v/>
      </c>
      <c r="BC11" s="124" t="str">
        <f t="shared" si="27"/>
        <v/>
      </c>
      <c r="BD11" s="110"/>
      <c r="BE11" s="122" t="str">
        <f t="shared" si="0"/>
        <v/>
      </c>
      <c r="BF11" s="123" t="str">
        <f t="shared" si="1"/>
        <v/>
      </c>
      <c r="BG11" s="123" t="str">
        <f t="shared" si="2"/>
        <v/>
      </c>
      <c r="BH11" s="123" t="str">
        <f t="shared" si="3"/>
        <v/>
      </c>
      <c r="BI11" s="123" t="str">
        <f t="shared" si="4"/>
        <v/>
      </c>
      <c r="BJ11" s="123" t="str">
        <f t="shared" si="5"/>
        <v/>
      </c>
      <c r="BK11" s="123" t="str">
        <f t="shared" si="6"/>
        <v/>
      </c>
      <c r="BL11" s="123" t="str">
        <f t="shared" si="7"/>
        <v/>
      </c>
      <c r="BM11" s="123" t="str">
        <f t="shared" si="8"/>
        <v/>
      </c>
      <c r="BN11" s="123" t="str">
        <f t="shared" si="9"/>
        <v/>
      </c>
      <c r="BO11" s="123">
        <f t="shared" ref="BO11:BO14" si="83">IF(BF11="",0,BF11)</f>
        <v>0</v>
      </c>
      <c r="BP11" s="123">
        <f t="shared" si="10"/>
        <v>0</v>
      </c>
      <c r="BQ11" s="123">
        <f t="shared" ref="BQ11:BQ14" si="84">IF(BJ11="",0,BJ11-BO11)</f>
        <v>0</v>
      </c>
      <c r="BR11" s="123">
        <f t="shared" si="11"/>
        <v>0</v>
      </c>
      <c r="BS11" s="123">
        <f t="shared" si="12"/>
        <v>0</v>
      </c>
      <c r="BT11" s="123">
        <f t="shared" si="13"/>
        <v>0</v>
      </c>
      <c r="BU11" s="123" t="str">
        <f t="shared" si="75"/>
        <v/>
      </c>
      <c r="BV11" s="123" t="str">
        <f t="shared" si="76"/>
        <v/>
      </c>
      <c r="BW11" s="123" t="str">
        <f t="shared" si="77"/>
        <v/>
      </c>
      <c r="BX11" s="123" t="str">
        <f t="shared" si="16"/>
        <v/>
      </c>
      <c r="BY11" s="123" t="str">
        <f t="shared" si="17"/>
        <v/>
      </c>
      <c r="BZ11" s="123" t="str">
        <f t="shared" si="18"/>
        <v/>
      </c>
      <c r="CA11" s="123" t="str">
        <f t="shared" si="19"/>
        <v/>
      </c>
      <c r="CB11" s="123" t="str">
        <f t="shared" si="20"/>
        <v/>
      </c>
      <c r="CC11" s="123" t="str">
        <f t="shared" si="21"/>
        <v/>
      </c>
      <c r="CD11" s="123" t="str">
        <f t="shared" si="22"/>
        <v/>
      </c>
      <c r="CE11" s="123" t="str">
        <f t="shared" si="23"/>
        <v/>
      </c>
      <c r="CF11" s="123" t="str">
        <f t="shared" si="78"/>
        <v/>
      </c>
      <c r="CG11" s="123" t="str">
        <f t="shared" si="79"/>
        <v/>
      </c>
      <c r="CH11" s="123" t="str">
        <f t="shared" si="80"/>
        <v/>
      </c>
      <c r="CI11" s="123" t="str">
        <f t="shared" si="81"/>
        <v/>
      </c>
      <c r="CJ11" s="131" t="str">
        <f t="shared" si="82"/>
        <v/>
      </c>
      <c r="CK11" s="123" t="str" cm="1">
        <f t="array" ref="CK11">IF(AND(AZ11="C_16",
        SUMPRODUCT(--ISNUMBER(SEARCH({"14","34","38","40","41","42","43","46","48","56","64","65"},BB11)))&gt;0),
    O11-IF(ISNUMBER(CL11),CL11,0),
    "")</f>
        <v/>
      </c>
      <c r="CL11" s="123" t="str" cm="1">
        <f t="array" ref="CL11">IF(AND(AZ11="C_16",
        SUMPRODUCT(--ISNUMBER(SEARCH({"01";"02";"03";"04";"05";"06";"07";"08";"09";"10";"11";"12";"13";"15";"16";"17";"19";"20";"21";"22";"23";"24";"25";"26";"27";"28";"29";"30";"31";"32";"33";"35";"36";"37";"39";"44";"45";"47";"49";"50";"51";"52";"53";"54";"55";"57";"58";"59";"60";"61";"62";"63";"66";"67";"68";"69";"70";"71";"72";"73";"74";"75"}, BB11)))&gt;0),
    O11,
    "")</f>
        <v/>
      </c>
      <c r="CM11" s="131" t="str" cm="1">
        <f t="array" ref="CM11">IF(SUMPRODUCT(--ISNUMBER(SEARCH({"32";"35";"36";"44";"45";"47";"50";"51";"52";"53";"54";"55";"57";"58";"59";"60"}, BB11)))&gt;0,
    B11,
    "")</f>
        <v/>
      </c>
      <c r="CN11" s="123" t="str" cm="1">
        <f t="array" ref="CN11">IF(SUMPRODUCT(--ISNUMBER(SEARCH({"61";"62"}, BB11)))&gt;0,
    B11,
    "")</f>
        <v/>
      </c>
      <c r="CO11" s="226" t="str" cm="1">
        <f t="array" ref="CO11">IF(SUMPRODUCT(--ISNUMBER(SEARCH({"68";"69";"70";"71"}, BB11)))&gt;0,
    B11,
    "")</f>
        <v/>
      </c>
      <c r="CP11" s="123" t="str" cm="1">
        <f t="array" ref="CP11">IF(SUMPRODUCT(--ISNUMBER(SEARCH({"72";"73";"74";"75"}, BB11)))&gt;0,
    B11,
    "")</f>
        <v/>
      </c>
      <c r="CQ11" s="123" t="str">
        <f t="shared" si="56"/>
        <v/>
      </c>
      <c r="CR11" s="226" t="str">
        <f t="shared" si="57"/>
        <v>NO</v>
      </c>
      <c r="CS11" s="122" t="str">
        <f t="shared" si="59"/>
        <v/>
      </c>
      <c r="CT11" s="123" t="str">
        <f t="shared" si="60"/>
        <v/>
      </c>
      <c r="CU11" s="123" t="str">
        <f t="shared" si="61"/>
        <v/>
      </c>
      <c r="CV11" s="123" t="str">
        <f t="shared" si="62"/>
        <v/>
      </c>
      <c r="CW11" s="123" t="str">
        <f t="shared" si="63"/>
        <v/>
      </c>
      <c r="CX11" s="123" t="str">
        <f t="shared" si="64"/>
        <v/>
      </c>
      <c r="CY11" s="123" t="str">
        <f t="shared" si="65"/>
        <v/>
      </c>
      <c r="CZ11" s="123" t="str">
        <f t="shared" si="66"/>
        <v/>
      </c>
      <c r="DA11" s="123" t="str">
        <f t="shared" si="67"/>
        <v/>
      </c>
      <c r="DB11" s="124" t="str">
        <f t="shared" si="68"/>
        <v/>
      </c>
      <c r="DC11" s="122" t="str">
        <f t="shared" si="69"/>
        <v/>
      </c>
      <c r="DD11" s="123" t="str">
        <f t="shared" si="70"/>
        <v/>
      </c>
      <c r="DE11" s="123" t="str">
        <f t="shared" si="71"/>
        <v/>
      </c>
      <c r="DF11" s="124" t="str">
        <f t="shared" si="72"/>
        <v/>
      </c>
      <c r="DG11" s="110"/>
    </row>
    <row r="12" spans="2:111" ht="16.2" x14ac:dyDescent="0.4">
      <c r="B12" s="7">
        <v>7</v>
      </c>
      <c r="C12" s="12"/>
      <c r="D12" s="13"/>
      <c r="E12" s="14"/>
      <c r="F12" s="14"/>
      <c r="G12" s="14"/>
      <c r="H12" s="14"/>
      <c r="I12" s="14"/>
      <c r="J12" s="14"/>
      <c r="K12" s="14"/>
      <c r="L12" s="15"/>
      <c r="M12" s="12"/>
      <c r="N12" s="12"/>
      <c r="O12" s="12"/>
      <c r="P12" s="98" t="str">
        <f xml:space="preserve"> IF(ISBLANK(M12),"",VLOOKUP(M12,ComboValue!$D$2:$H$18,5,FALSE))</f>
        <v/>
      </c>
      <c r="Q12" s="12"/>
      <c r="R12" s="252" t="str" cm="1">
        <f t="array" ref="R12">IF(OR(ISNUMBER(SEARCH("SGH05",$D12:$L12)),ISNUMBER(SEARCH("SGH06",$D12:$L12)),ISNUMBER(SEARCH("SGH07",$D12:$L12)),ISNUMBER(SEARCH("SGH08",$D12:$L12)),ISNUMBER(SEARCH("pas de pictogramme",$D12:$L12)),ISNUMBER(SEARCH("SGH09",$D12:$L12)),ISNUMBER(SEARCH("SGH03",$D12:$L12))),"OUI","NON")</f>
        <v>NON</v>
      </c>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X12" s="123" t="str" cm="1">
        <f t="array" ref="AX12">_xlfn.TEXTJOIN(",", TRUE, IF(D12:L12="","",VLOOKUP(D12:L12, ComboValue!$A$2:$C$11, 3, FALSE)))</f>
        <v/>
      </c>
      <c r="AY12" s="123" t="str">
        <f t="shared" si="26"/>
        <v>Tous_Fr</v>
      </c>
      <c r="AZ12" s="123" t="str">
        <f>IF(ISBLANK(M12),"",VLOOKUP(M12,ComboValue!$D$2:$F$18,3,FALSE))</f>
        <v/>
      </c>
      <c r="BA12" s="123" t="str">
        <f>IF(ISBLANK(N12),"",VLOOKUP(N12,ComboValue!$J$2:$L$5,3,FALSE))</f>
        <v/>
      </c>
      <c r="BB12" s="130" t="str" cm="1">
        <f t="array" ref="BB12">_xlfn.TEXTJOIN(",", TRUE, IF(S12:AV12="","",VLOOKUP(S12:AV12, ComboValue!$M$2:$O$100, 3, FALSE)))</f>
        <v/>
      </c>
      <c r="BC12" s="124" t="str">
        <f t="shared" si="27"/>
        <v/>
      </c>
      <c r="BD12" s="110"/>
      <c r="BE12" s="122" t="str">
        <f t="shared" si="0"/>
        <v/>
      </c>
      <c r="BF12" s="123" t="str">
        <f t="shared" si="1"/>
        <v/>
      </c>
      <c r="BG12" s="123" t="str">
        <f t="shared" si="2"/>
        <v/>
      </c>
      <c r="BH12" s="123" t="str">
        <f t="shared" si="3"/>
        <v/>
      </c>
      <c r="BI12" s="123" t="str">
        <f t="shared" si="4"/>
        <v/>
      </c>
      <c r="BJ12" s="123" t="str">
        <f t="shared" si="5"/>
        <v/>
      </c>
      <c r="BK12" s="123" t="str">
        <f t="shared" si="6"/>
        <v/>
      </c>
      <c r="BL12" s="123" t="str">
        <f t="shared" si="7"/>
        <v/>
      </c>
      <c r="BM12" s="123" t="str">
        <f t="shared" si="8"/>
        <v/>
      </c>
      <c r="BN12" s="123" t="str">
        <f t="shared" si="9"/>
        <v/>
      </c>
      <c r="BO12" s="123">
        <f t="shared" si="83"/>
        <v>0</v>
      </c>
      <c r="BP12" s="123">
        <f t="shared" si="10"/>
        <v>0</v>
      </c>
      <c r="BQ12" s="123">
        <f t="shared" si="84"/>
        <v>0</v>
      </c>
      <c r="BR12" s="123">
        <f t="shared" si="11"/>
        <v>0</v>
      </c>
      <c r="BS12" s="123">
        <f t="shared" si="12"/>
        <v>0</v>
      </c>
      <c r="BT12" s="123">
        <f t="shared" si="13"/>
        <v>0</v>
      </c>
      <c r="BU12" s="123" t="str">
        <f t="shared" si="75"/>
        <v/>
      </c>
      <c r="BV12" s="123" t="str">
        <f t="shared" si="76"/>
        <v/>
      </c>
      <c r="BW12" s="123" t="str">
        <f t="shared" si="77"/>
        <v/>
      </c>
      <c r="BX12" s="123" t="str">
        <f t="shared" si="16"/>
        <v/>
      </c>
      <c r="BY12" s="123" t="str">
        <f t="shared" si="17"/>
        <v/>
      </c>
      <c r="BZ12" s="123" t="str">
        <f t="shared" si="18"/>
        <v/>
      </c>
      <c r="CA12" s="123" t="str">
        <f t="shared" si="19"/>
        <v/>
      </c>
      <c r="CB12" s="123" t="str">
        <f t="shared" si="20"/>
        <v/>
      </c>
      <c r="CC12" s="123" t="str">
        <f t="shared" si="21"/>
        <v/>
      </c>
      <c r="CD12" s="123" t="str">
        <f t="shared" si="22"/>
        <v/>
      </c>
      <c r="CE12" s="123" t="str">
        <f t="shared" si="23"/>
        <v/>
      </c>
      <c r="CF12" s="123" t="str">
        <f t="shared" si="78"/>
        <v/>
      </c>
      <c r="CG12" s="123" t="str">
        <f t="shared" si="79"/>
        <v/>
      </c>
      <c r="CH12" s="123" t="str">
        <f t="shared" si="80"/>
        <v/>
      </c>
      <c r="CI12" s="123" t="str">
        <f t="shared" si="81"/>
        <v/>
      </c>
      <c r="CJ12" s="131" t="str">
        <f t="shared" si="82"/>
        <v/>
      </c>
      <c r="CK12" s="123" t="str" cm="1">
        <f t="array" ref="CK12">IF(AND(AZ12="C_16",
        SUMPRODUCT(--ISNUMBER(SEARCH({"14","34","38","40","41","42","43","46","48","56","64","65"},BB12)))&gt;0),
    O12-IF(ISNUMBER(CL12),CL12,0),
    "")</f>
        <v/>
      </c>
      <c r="CL12" s="123" t="str" cm="1">
        <f t="array" ref="CL12">IF(AND(AZ12="C_16",
        SUMPRODUCT(--ISNUMBER(SEARCH({"01";"02";"03";"04";"05";"06";"07";"08";"09";"10";"11";"12";"13";"15";"16";"17";"19";"20";"21";"22";"23";"24";"25";"26";"27";"28";"29";"30";"31";"32";"33";"35";"36";"37";"39";"44";"45";"47";"49";"50";"51";"52";"53";"54";"55";"57";"58";"59";"60";"61";"62";"63";"66";"67";"68";"69";"70";"71";"72";"73";"74";"75"}, BB12)))&gt;0),
    O12,
    "")</f>
        <v/>
      </c>
      <c r="CM12" s="131" t="str" cm="1">
        <f t="array" ref="CM12">IF(SUMPRODUCT(--ISNUMBER(SEARCH({"32";"35";"36";"44";"45";"47";"50";"51";"52";"53";"54";"55";"57";"58";"59";"60"}, BB12)))&gt;0,
    B12,
    "")</f>
        <v/>
      </c>
      <c r="CN12" s="123" t="str" cm="1">
        <f t="array" ref="CN12">IF(SUMPRODUCT(--ISNUMBER(SEARCH({"61";"62"}, BB12)))&gt;0,
    B12,
    "")</f>
        <v/>
      </c>
      <c r="CO12" s="226" t="str" cm="1">
        <f t="array" ref="CO12">IF(SUMPRODUCT(--ISNUMBER(SEARCH({"68";"69";"70";"71"}, BB12)))&gt;0,
    B12,
    "")</f>
        <v/>
      </c>
      <c r="CP12" s="123" t="str" cm="1">
        <f t="array" ref="CP12">IF(SUMPRODUCT(--ISNUMBER(SEARCH({"72";"73";"74";"75"}, BB12)))&gt;0,
    B12,
    "")</f>
        <v/>
      </c>
      <c r="CQ12" s="123" t="str">
        <f t="shared" si="56"/>
        <v/>
      </c>
      <c r="CR12" s="226" t="str">
        <f t="shared" si="57"/>
        <v>NO</v>
      </c>
      <c r="CS12" s="122" t="str">
        <f t="shared" si="59"/>
        <v/>
      </c>
      <c r="CT12" s="123" t="str">
        <f t="shared" si="60"/>
        <v/>
      </c>
      <c r="CU12" s="123" t="str">
        <f t="shared" si="61"/>
        <v/>
      </c>
      <c r="CV12" s="123" t="str">
        <f t="shared" si="62"/>
        <v/>
      </c>
      <c r="CW12" s="123" t="str">
        <f t="shared" si="63"/>
        <v/>
      </c>
      <c r="CX12" s="123" t="str">
        <f t="shared" si="64"/>
        <v/>
      </c>
      <c r="CY12" s="123" t="str">
        <f t="shared" si="65"/>
        <v/>
      </c>
      <c r="CZ12" s="123" t="str">
        <f t="shared" si="66"/>
        <v/>
      </c>
      <c r="DA12" s="123" t="str">
        <f t="shared" si="67"/>
        <v/>
      </c>
      <c r="DB12" s="124" t="str">
        <f t="shared" si="68"/>
        <v/>
      </c>
      <c r="DC12" s="122" t="str">
        <f t="shared" si="69"/>
        <v/>
      </c>
      <c r="DD12" s="123" t="str">
        <f t="shared" si="70"/>
        <v/>
      </c>
      <c r="DE12" s="123" t="str">
        <f t="shared" si="71"/>
        <v/>
      </c>
      <c r="DF12" s="124" t="str">
        <f t="shared" si="72"/>
        <v/>
      </c>
      <c r="DG12" s="110"/>
    </row>
    <row r="13" spans="2:111" ht="16.2" x14ac:dyDescent="0.4">
      <c r="B13" s="7">
        <v>8</v>
      </c>
      <c r="C13" s="12"/>
      <c r="D13" s="13"/>
      <c r="E13" s="14"/>
      <c r="F13" s="14"/>
      <c r="G13" s="14"/>
      <c r="H13" s="14"/>
      <c r="I13" s="14"/>
      <c r="J13" s="14"/>
      <c r="K13" s="14"/>
      <c r="L13" s="15"/>
      <c r="M13" s="12"/>
      <c r="N13" s="12"/>
      <c r="O13" s="12"/>
      <c r="P13" s="98" t="str">
        <f xml:space="preserve"> IF(ISBLANK(M13),"",VLOOKUP(M13,ComboValue!$D$2:$H$18,5,FALSE))</f>
        <v/>
      </c>
      <c r="Q13" s="12"/>
      <c r="R13" s="252" t="str" cm="1">
        <f t="array" ref="R13">IF(OR(ISNUMBER(SEARCH("SGH05",$D13:$L13)),ISNUMBER(SEARCH("SGH06",$D13:$L13)),ISNUMBER(SEARCH("SGH07",$D13:$L13)),ISNUMBER(SEARCH("SGH08",$D13:$L13)),ISNUMBER(SEARCH("pas de pictogramme",$D13:$L13)),ISNUMBER(SEARCH("SGH09",$D13:$L13)),ISNUMBER(SEARCH("SGH03",$D13:$L13))),"OUI","NON")</f>
        <v>NON</v>
      </c>
      <c r="S13" s="13"/>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X13" s="123" t="str" cm="1">
        <f t="array" ref="AX13">_xlfn.TEXTJOIN(",", TRUE, IF(D13:L13="","",VLOOKUP(D13:L13, ComboValue!$A$2:$C$11, 3, FALSE)))</f>
        <v/>
      </c>
      <c r="AY13" s="123" t="str">
        <f t="shared" si="26"/>
        <v>Tous_Fr</v>
      </c>
      <c r="AZ13" s="123" t="str">
        <f>IF(ISBLANK(M13),"",VLOOKUP(M13,ComboValue!$D$2:$F$18,3,FALSE))</f>
        <v/>
      </c>
      <c r="BA13" s="123" t="str">
        <f>IF(ISBLANK(N13),"",VLOOKUP(N13,ComboValue!$J$2:$L$5,3,FALSE))</f>
        <v/>
      </c>
      <c r="BB13" s="130" t="str" cm="1">
        <f t="array" ref="BB13">_xlfn.TEXTJOIN(",", TRUE, IF(S13:AV13="","",VLOOKUP(S13:AV13, ComboValue!$M$2:$O$100, 3, FALSE)))</f>
        <v/>
      </c>
      <c r="BC13" s="124" t="str">
        <f t="shared" si="27"/>
        <v/>
      </c>
      <c r="BD13" s="110"/>
      <c r="BE13" s="122" t="str">
        <f t="shared" si="0"/>
        <v/>
      </c>
      <c r="BF13" s="123" t="str">
        <f t="shared" si="1"/>
        <v/>
      </c>
      <c r="BG13" s="123" t="str">
        <f t="shared" si="2"/>
        <v/>
      </c>
      <c r="BH13" s="123" t="str">
        <f t="shared" si="3"/>
        <v/>
      </c>
      <c r="BI13" s="123" t="str">
        <f t="shared" si="4"/>
        <v/>
      </c>
      <c r="BJ13" s="123" t="str">
        <f t="shared" si="5"/>
        <v/>
      </c>
      <c r="BK13" s="123" t="str">
        <f t="shared" si="6"/>
        <v/>
      </c>
      <c r="BL13" s="123" t="str">
        <f t="shared" si="7"/>
        <v/>
      </c>
      <c r="BM13" s="123" t="str">
        <f t="shared" si="8"/>
        <v/>
      </c>
      <c r="BN13" s="123" t="str">
        <f t="shared" si="9"/>
        <v/>
      </c>
      <c r="BO13" s="123">
        <f t="shared" si="83"/>
        <v>0</v>
      </c>
      <c r="BP13" s="123">
        <f t="shared" si="10"/>
        <v>0</v>
      </c>
      <c r="BQ13" s="123">
        <f t="shared" si="84"/>
        <v>0</v>
      </c>
      <c r="BR13" s="123">
        <f t="shared" si="11"/>
        <v>0</v>
      </c>
      <c r="BS13" s="123">
        <f t="shared" si="12"/>
        <v>0</v>
      </c>
      <c r="BT13" s="123">
        <f t="shared" si="13"/>
        <v>0</v>
      </c>
      <c r="BU13" s="123" t="str">
        <f t="shared" si="75"/>
        <v/>
      </c>
      <c r="BV13" s="123" t="str">
        <f t="shared" si="76"/>
        <v/>
      </c>
      <c r="BW13" s="123" t="str">
        <f t="shared" si="77"/>
        <v/>
      </c>
      <c r="BX13" s="123" t="str">
        <f t="shared" si="16"/>
        <v/>
      </c>
      <c r="BY13" s="123" t="str">
        <f t="shared" si="17"/>
        <v/>
      </c>
      <c r="BZ13" s="123" t="str">
        <f t="shared" si="18"/>
        <v/>
      </c>
      <c r="CA13" s="123" t="str">
        <f t="shared" si="19"/>
        <v/>
      </c>
      <c r="CB13" s="123" t="str">
        <f t="shared" si="20"/>
        <v/>
      </c>
      <c r="CC13" s="123" t="str">
        <f t="shared" si="21"/>
        <v/>
      </c>
      <c r="CD13" s="123" t="str">
        <f t="shared" si="22"/>
        <v/>
      </c>
      <c r="CE13" s="123" t="str">
        <f t="shared" si="23"/>
        <v/>
      </c>
      <c r="CF13" s="123" t="str">
        <f t="shared" si="78"/>
        <v/>
      </c>
      <c r="CG13" s="123" t="str">
        <f t="shared" si="79"/>
        <v/>
      </c>
      <c r="CH13" s="123" t="str">
        <f t="shared" si="80"/>
        <v/>
      </c>
      <c r="CI13" s="123" t="str">
        <f t="shared" si="81"/>
        <v/>
      </c>
      <c r="CJ13" s="131" t="str">
        <f t="shared" si="82"/>
        <v/>
      </c>
      <c r="CK13" s="123" t="str" cm="1">
        <f t="array" ref="CK13">IF(AND(AZ13="C_16",
        SUMPRODUCT(--ISNUMBER(SEARCH({"14","34","38","40","41","42","43","46","48","56","64","65"},BB13)))&gt;0),
    O13-IF(ISNUMBER(CL13),CL13,0),
    "")</f>
        <v/>
      </c>
      <c r="CL13" s="123" t="str" cm="1">
        <f t="array" ref="CL13">IF(AND(AZ13="C_16",
        SUMPRODUCT(--ISNUMBER(SEARCH({"01";"02";"03";"04";"05";"06";"07";"08";"09";"10";"11";"12";"13";"15";"16";"17";"19";"20";"21";"22";"23";"24";"25";"26";"27";"28";"29";"30";"31";"32";"33";"35";"36";"37";"39";"44";"45";"47";"49";"50";"51";"52";"53";"54";"55";"57";"58";"59";"60";"61";"62";"63";"66";"67";"68";"69";"70";"71";"72";"73";"74";"75"}, BB13)))&gt;0),
    O13,
    "")</f>
        <v/>
      </c>
      <c r="CM13" s="131" t="str" cm="1">
        <f t="array" ref="CM13">IF(SUMPRODUCT(--ISNUMBER(SEARCH({"32";"35";"36";"44";"45";"47";"50";"51";"52";"53";"54";"55";"57";"58";"59";"60"}, BB13)))&gt;0,
    B13,
    "")</f>
        <v/>
      </c>
      <c r="CN13" s="123" t="str" cm="1">
        <f t="array" ref="CN13">IF(SUMPRODUCT(--ISNUMBER(SEARCH({"61";"62"}, BB13)))&gt;0,
    B13,
    "")</f>
        <v/>
      </c>
      <c r="CO13" s="226" t="str" cm="1">
        <f t="array" ref="CO13">IF(SUMPRODUCT(--ISNUMBER(SEARCH({"68";"69";"70";"71"}, BB13)))&gt;0,
    B13,
    "")</f>
        <v/>
      </c>
      <c r="CP13" s="123" t="str" cm="1">
        <f t="array" ref="CP13">IF(SUMPRODUCT(--ISNUMBER(SEARCH({"72";"73";"74";"75"}, BB13)))&gt;0,
    B13,
    "")</f>
        <v/>
      </c>
      <c r="CQ13" s="123" t="str">
        <f t="shared" si="56"/>
        <v/>
      </c>
      <c r="CR13" s="226" t="str">
        <f t="shared" si="57"/>
        <v>NO</v>
      </c>
      <c r="CS13" s="122" t="str">
        <f t="shared" si="59"/>
        <v/>
      </c>
      <c r="CT13" s="123" t="str">
        <f t="shared" si="60"/>
        <v/>
      </c>
      <c r="CU13" s="123" t="str">
        <f t="shared" si="61"/>
        <v/>
      </c>
      <c r="CV13" s="123" t="str">
        <f t="shared" si="62"/>
        <v/>
      </c>
      <c r="CW13" s="123" t="str">
        <f t="shared" si="63"/>
        <v/>
      </c>
      <c r="CX13" s="123" t="str">
        <f t="shared" si="64"/>
        <v/>
      </c>
      <c r="CY13" s="123" t="str">
        <f t="shared" si="65"/>
        <v/>
      </c>
      <c r="CZ13" s="123" t="str">
        <f t="shared" si="66"/>
        <v/>
      </c>
      <c r="DA13" s="123" t="str">
        <f t="shared" si="67"/>
        <v/>
      </c>
      <c r="DB13" s="124" t="str">
        <f t="shared" si="68"/>
        <v/>
      </c>
      <c r="DC13" s="122" t="str">
        <f t="shared" si="69"/>
        <v/>
      </c>
      <c r="DD13" s="123" t="str">
        <f t="shared" si="70"/>
        <v/>
      </c>
      <c r="DE13" s="123" t="str">
        <f t="shared" si="71"/>
        <v/>
      </c>
      <c r="DF13" s="124" t="str">
        <f t="shared" si="72"/>
        <v/>
      </c>
      <c r="DG13" s="110"/>
    </row>
    <row r="14" spans="2:111" ht="16.2" x14ac:dyDescent="0.4">
      <c r="B14" s="7">
        <v>9</v>
      </c>
      <c r="C14" s="12"/>
      <c r="D14" s="13"/>
      <c r="E14" s="14"/>
      <c r="F14" s="14"/>
      <c r="G14" s="14"/>
      <c r="H14" s="14"/>
      <c r="I14" s="14"/>
      <c r="J14" s="14"/>
      <c r="K14" s="14"/>
      <c r="L14" s="15"/>
      <c r="M14" s="12"/>
      <c r="N14" s="12"/>
      <c r="O14" s="12"/>
      <c r="P14" s="98" t="str">
        <f xml:space="preserve"> IF(ISBLANK(M14),"",VLOOKUP(M14,ComboValue!$D$2:$H$18,5,FALSE))</f>
        <v/>
      </c>
      <c r="Q14" s="12"/>
      <c r="R14" s="252" t="str" cm="1">
        <f t="array" ref="R14">IF(OR(ISNUMBER(SEARCH("SGH05",$D14:$L14)),ISNUMBER(SEARCH("SGH06",$D14:$L14)),ISNUMBER(SEARCH("SGH07",$D14:$L14)),ISNUMBER(SEARCH("SGH08",$D14:$L14)),ISNUMBER(SEARCH("pas de pictogramme",$D14:$L14)),ISNUMBER(SEARCH("SGH09",$D14:$L14)),ISNUMBER(SEARCH("SGH03",$D14:$L14))),"OUI","NON")</f>
        <v>NON</v>
      </c>
      <c r="S14" s="13"/>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X14" s="123" t="str" cm="1">
        <f t="array" ref="AX14">_xlfn.TEXTJOIN(",", TRUE, IF(D14:L14="","",VLOOKUP(D14:L14, ComboValue!$A$2:$C$11, 3, FALSE)))</f>
        <v/>
      </c>
      <c r="AY14" s="123" t="str">
        <f t="shared" si="26"/>
        <v>Tous_Fr</v>
      </c>
      <c r="AZ14" s="123" t="str">
        <f>IF(ISBLANK(M14),"",VLOOKUP(M14,ComboValue!$D$2:$F$18,3,FALSE))</f>
        <v/>
      </c>
      <c r="BA14" s="123" t="str">
        <f>IF(ISBLANK(N14),"",VLOOKUP(N14,ComboValue!$J$2:$L$5,3,FALSE))</f>
        <v/>
      </c>
      <c r="BB14" s="130" t="str" cm="1">
        <f t="array" ref="BB14">_xlfn.TEXTJOIN(",", TRUE, IF(S14:AV14="","",VLOOKUP(S14:AV14, ComboValue!$M$2:$O$100, 3, FALSE)))</f>
        <v/>
      </c>
      <c r="BC14" s="124" t="str">
        <f t="shared" si="27"/>
        <v/>
      </c>
      <c r="BD14" s="110"/>
      <c r="BE14" s="122" t="str">
        <f t="shared" si="0"/>
        <v/>
      </c>
      <c r="BF14" s="123" t="str">
        <f t="shared" si="1"/>
        <v/>
      </c>
      <c r="BG14" s="123" t="str">
        <f t="shared" si="2"/>
        <v/>
      </c>
      <c r="BH14" s="123" t="str">
        <f t="shared" si="3"/>
        <v/>
      </c>
      <c r="BI14" s="123" t="str">
        <f t="shared" si="4"/>
        <v/>
      </c>
      <c r="BJ14" s="123" t="str">
        <f t="shared" si="5"/>
        <v/>
      </c>
      <c r="BK14" s="123" t="str">
        <f t="shared" si="6"/>
        <v/>
      </c>
      <c r="BL14" s="123" t="str">
        <f t="shared" si="7"/>
        <v/>
      </c>
      <c r="BM14" s="123" t="str">
        <f t="shared" si="8"/>
        <v/>
      </c>
      <c r="BN14" s="123" t="str">
        <f t="shared" si="9"/>
        <v/>
      </c>
      <c r="BO14" s="123">
        <f t="shared" si="83"/>
        <v>0</v>
      </c>
      <c r="BP14" s="123">
        <f t="shared" si="10"/>
        <v>0</v>
      </c>
      <c r="BQ14" s="123">
        <f t="shared" si="84"/>
        <v>0</v>
      </c>
      <c r="BR14" s="123">
        <f t="shared" si="11"/>
        <v>0</v>
      </c>
      <c r="BS14" s="123">
        <f t="shared" si="12"/>
        <v>0</v>
      </c>
      <c r="BT14" s="123">
        <f t="shared" si="13"/>
        <v>0</v>
      </c>
      <c r="BU14" s="123" t="str">
        <f t="shared" si="75"/>
        <v/>
      </c>
      <c r="BV14" s="123" t="str">
        <f t="shared" si="76"/>
        <v/>
      </c>
      <c r="BW14" s="123" t="str">
        <f t="shared" si="77"/>
        <v/>
      </c>
      <c r="BX14" s="123" t="str">
        <f t="shared" si="16"/>
        <v/>
      </c>
      <c r="BY14" s="123" t="str">
        <f t="shared" si="17"/>
        <v/>
      </c>
      <c r="BZ14" s="123" t="str">
        <f t="shared" si="18"/>
        <v/>
      </c>
      <c r="CA14" s="123" t="str">
        <f t="shared" si="19"/>
        <v/>
      </c>
      <c r="CB14" s="123" t="str">
        <f t="shared" si="20"/>
        <v/>
      </c>
      <c r="CC14" s="123" t="str">
        <f t="shared" si="21"/>
        <v/>
      </c>
      <c r="CD14" s="123" t="str">
        <f t="shared" si="22"/>
        <v/>
      </c>
      <c r="CE14" s="123" t="str">
        <f t="shared" si="23"/>
        <v/>
      </c>
      <c r="CF14" s="123" t="str">
        <f t="shared" si="78"/>
        <v/>
      </c>
      <c r="CG14" s="123" t="str">
        <f t="shared" si="79"/>
        <v/>
      </c>
      <c r="CH14" s="123" t="str">
        <f t="shared" si="80"/>
        <v/>
      </c>
      <c r="CI14" s="123" t="str">
        <f t="shared" si="81"/>
        <v/>
      </c>
      <c r="CJ14" s="131" t="str">
        <f t="shared" si="82"/>
        <v/>
      </c>
      <c r="CK14" s="123" t="str" cm="1">
        <f t="array" ref="CK14">IF(AND(AZ14="C_16",
        SUMPRODUCT(--ISNUMBER(SEARCH({"14","34","38","40","41","42","43","46","48","56","64","65"},BB14)))&gt;0),
    O14-IF(ISNUMBER(CL14),CL14,0),
    "")</f>
        <v/>
      </c>
      <c r="CL14" s="123" t="str" cm="1">
        <f t="array" ref="CL14">IF(AND(AZ14="C_16",
        SUMPRODUCT(--ISNUMBER(SEARCH({"01";"02";"03";"04";"05";"06";"07";"08";"09";"10";"11";"12";"13";"15";"16";"17";"19";"20";"21";"22";"23";"24";"25";"26";"27";"28";"29";"30";"31";"32";"33";"35";"36";"37";"39";"44";"45";"47";"49";"50";"51";"52";"53";"54";"55";"57";"58";"59";"60";"61";"62";"63";"66";"67";"68";"69";"70";"71";"72";"73";"74";"75"}, BB14)))&gt;0),
    O14,
    "")</f>
        <v/>
      </c>
      <c r="CM14" s="131" t="str" cm="1">
        <f t="array" ref="CM14">IF(SUMPRODUCT(--ISNUMBER(SEARCH({"32";"35";"36";"44";"45";"47";"50";"51";"52";"53";"54";"55";"57";"58";"59";"60"}, BB14)))&gt;0,
    B14,
    "")</f>
        <v/>
      </c>
      <c r="CN14" s="123" t="str" cm="1">
        <f t="array" ref="CN14">IF(SUMPRODUCT(--ISNUMBER(SEARCH({"61";"62"}, BB14)))&gt;0,
    B14,
    "")</f>
        <v/>
      </c>
      <c r="CO14" s="226" t="str" cm="1">
        <f t="array" ref="CO14">IF(SUMPRODUCT(--ISNUMBER(SEARCH({"68";"69";"70";"71"}, BB14)))&gt;0,
    B14,
    "")</f>
        <v/>
      </c>
      <c r="CP14" s="123" t="str" cm="1">
        <f t="array" ref="CP14">IF(SUMPRODUCT(--ISNUMBER(SEARCH({"72";"73";"74";"75"}, BB14)))&gt;0,
    B14,
    "")</f>
        <v/>
      </c>
      <c r="CQ14" s="123" t="str">
        <f t="shared" si="56"/>
        <v/>
      </c>
      <c r="CR14" s="226" t="str">
        <f t="shared" si="57"/>
        <v>NO</v>
      </c>
      <c r="CS14" s="122" t="str">
        <f t="shared" si="59"/>
        <v/>
      </c>
      <c r="CT14" s="123" t="str">
        <f t="shared" si="60"/>
        <v/>
      </c>
      <c r="CU14" s="123" t="str">
        <f t="shared" si="61"/>
        <v/>
      </c>
      <c r="CV14" s="123" t="str">
        <f t="shared" si="62"/>
        <v/>
      </c>
      <c r="CW14" s="123" t="str">
        <f t="shared" si="63"/>
        <v/>
      </c>
      <c r="CX14" s="123" t="str">
        <f t="shared" si="64"/>
        <v/>
      </c>
      <c r="CY14" s="123" t="str">
        <f t="shared" si="65"/>
        <v/>
      </c>
      <c r="CZ14" s="123" t="str">
        <f t="shared" si="66"/>
        <v/>
      </c>
      <c r="DA14" s="123" t="str">
        <f t="shared" si="67"/>
        <v/>
      </c>
      <c r="DB14" s="124" t="str">
        <f t="shared" si="68"/>
        <v/>
      </c>
      <c r="DC14" s="122" t="str">
        <f t="shared" si="69"/>
        <v/>
      </c>
      <c r="DD14" s="123" t="str">
        <f t="shared" si="70"/>
        <v/>
      </c>
      <c r="DE14" s="123" t="str">
        <f t="shared" si="71"/>
        <v/>
      </c>
      <c r="DF14" s="124" t="str">
        <f t="shared" si="72"/>
        <v/>
      </c>
      <c r="DG14" s="110"/>
    </row>
    <row r="15" spans="2:111" ht="16.2" x14ac:dyDescent="0.4">
      <c r="B15" s="7">
        <v>10</v>
      </c>
      <c r="C15" s="12"/>
      <c r="D15" s="13"/>
      <c r="E15" s="14"/>
      <c r="F15" s="14"/>
      <c r="G15" s="14"/>
      <c r="H15" s="14"/>
      <c r="I15" s="14"/>
      <c r="J15" s="14"/>
      <c r="K15" s="14"/>
      <c r="L15" s="15"/>
      <c r="M15" s="12"/>
      <c r="N15" s="12"/>
      <c r="O15" s="12"/>
      <c r="P15" s="98" t="str">
        <f xml:space="preserve"> IF(ISBLANK(M15),"",VLOOKUP(M15,ComboValue!$D$2:$H$18,5,FALSE))</f>
        <v/>
      </c>
      <c r="Q15" s="12"/>
      <c r="R15" s="252" t="str" cm="1">
        <f t="array" ref="R15">IF(OR(ISNUMBER(SEARCH("SGH05",$D15:$L15)),ISNUMBER(SEARCH("SGH06",$D15:$L15)),ISNUMBER(SEARCH("SGH07",$D15:$L15)),ISNUMBER(SEARCH("SGH08",$D15:$L15)),ISNUMBER(SEARCH("pas de pictogramme",$D15:$L15)),ISNUMBER(SEARCH("SGH09",$D15:$L15)),ISNUMBER(SEARCH("SGH03",$D15:$L15))),"OUI","NON")</f>
        <v>NON</v>
      </c>
      <c r="S15" s="13"/>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X15" s="123" t="str" cm="1">
        <f t="array" ref="AX15">_xlfn.TEXTJOIN(",", TRUE, IF(D15:L15="","",VLOOKUP(D15:L15, ComboValue!$A$2:$C$11, 3, FALSE)))</f>
        <v/>
      </c>
      <c r="AY15" s="123" t="str">
        <f t="shared" si="26"/>
        <v>Tous_Fr</v>
      </c>
      <c r="AZ15" s="123" t="str">
        <f>IF(ISBLANK(M15),"",VLOOKUP(M15,ComboValue!$D$2:$F$18,3,FALSE))</f>
        <v/>
      </c>
      <c r="BA15" s="123" t="str">
        <f>IF(ISBLANK(N15),"",VLOOKUP(N15,ComboValue!$J$2:$L$5,3,FALSE))</f>
        <v/>
      </c>
      <c r="BB15" s="130" t="str" cm="1">
        <f t="array" ref="BB15">_xlfn.TEXTJOIN(",", TRUE, IF(S15:AV15="","",VLOOKUP(S15:AV15, ComboValue!$M$2:$O$100, 3, FALSE)))</f>
        <v/>
      </c>
      <c r="BC15" s="124" t="str">
        <f t="shared" si="27"/>
        <v/>
      </c>
      <c r="BD15" s="110"/>
      <c r="BE15" s="122" t="str">
        <f t="shared" si="0"/>
        <v/>
      </c>
      <c r="BF15" s="123" t="str">
        <f t="shared" si="1"/>
        <v/>
      </c>
      <c r="BG15" s="123" t="str">
        <f t="shared" si="2"/>
        <v/>
      </c>
      <c r="BH15" s="123" t="str">
        <f t="shared" si="3"/>
        <v/>
      </c>
      <c r="BI15" s="123" t="str">
        <f t="shared" si="4"/>
        <v/>
      </c>
      <c r="BJ15" s="123" t="str">
        <f t="shared" si="5"/>
        <v/>
      </c>
      <c r="BK15" s="123" t="str">
        <f t="shared" si="6"/>
        <v/>
      </c>
      <c r="BL15" s="123" t="str">
        <f t="shared" si="7"/>
        <v/>
      </c>
      <c r="BM15" s="123" t="str">
        <f t="shared" si="8"/>
        <v/>
      </c>
      <c r="BN15" s="123" t="str">
        <f t="shared" si="9"/>
        <v/>
      </c>
      <c r="BO15" s="123">
        <f t="shared" ref="BO15:BO78" si="85">IF(BF15="",0,BF15)</f>
        <v>0</v>
      </c>
      <c r="BP15" s="123">
        <f t="shared" si="10"/>
        <v>0</v>
      </c>
      <c r="BQ15" s="123">
        <f t="shared" ref="BQ15:BQ78" si="86">IF(BJ15="",0,BJ15-BO15)</f>
        <v>0</v>
      </c>
      <c r="BR15" s="123">
        <f t="shared" si="11"/>
        <v>0</v>
      </c>
      <c r="BS15" s="123">
        <f t="shared" si="12"/>
        <v>0</v>
      </c>
      <c r="BT15" s="123">
        <f t="shared" si="13"/>
        <v>0</v>
      </c>
      <c r="BU15" s="123" t="str">
        <f t="shared" si="75"/>
        <v/>
      </c>
      <c r="BV15" s="123" t="str">
        <f t="shared" si="76"/>
        <v/>
      </c>
      <c r="BW15" s="123" t="str">
        <f t="shared" si="77"/>
        <v/>
      </c>
      <c r="BX15" s="123" t="str">
        <f t="shared" si="16"/>
        <v/>
      </c>
      <c r="BY15" s="123" t="str">
        <f t="shared" si="17"/>
        <v/>
      </c>
      <c r="BZ15" s="123" t="str">
        <f t="shared" si="18"/>
        <v/>
      </c>
      <c r="CA15" s="123" t="str">
        <f t="shared" si="19"/>
        <v/>
      </c>
      <c r="CB15" s="123" t="str">
        <f t="shared" si="20"/>
        <v/>
      </c>
      <c r="CC15" s="123" t="str">
        <f t="shared" si="21"/>
        <v/>
      </c>
      <c r="CD15" s="123" t="str">
        <f t="shared" si="22"/>
        <v/>
      </c>
      <c r="CE15" s="123" t="str">
        <f t="shared" si="23"/>
        <v/>
      </c>
      <c r="CF15" s="123" t="str">
        <f t="shared" si="78"/>
        <v/>
      </c>
      <c r="CG15" s="123" t="str">
        <f t="shared" si="79"/>
        <v/>
      </c>
      <c r="CH15" s="123" t="str">
        <f t="shared" si="80"/>
        <v/>
      </c>
      <c r="CI15" s="123" t="str">
        <f t="shared" si="81"/>
        <v/>
      </c>
      <c r="CJ15" s="131" t="str">
        <f t="shared" si="82"/>
        <v/>
      </c>
      <c r="CK15" s="123" t="str" cm="1">
        <f t="array" ref="CK15">IF(AND(AZ15="C_16",
        SUMPRODUCT(--ISNUMBER(SEARCH({"14","34","38","40","41","42","43","46","48","56","64","65"},BB15)))&gt;0),
    O15-IF(ISNUMBER(CL15),CL15,0),
    "")</f>
        <v/>
      </c>
      <c r="CL15" s="123" t="str" cm="1">
        <f t="array" ref="CL15">IF(AND(AZ15="C_16",
        SUMPRODUCT(--ISNUMBER(SEARCH({"01";"02";"03";"04";"05";"06";"07";"08";"09";"10";"11";"12";"13";"15";"16";"17";"19";"20";"21";"22";"23";"24";"25";"26";"27";"28";"29";"30";"31";"32";"33";"35";"36";"37";"39";"44";"45";"47";"49";"50";"51";"52";"53";"54";"55";"57";"58";"59";"60";"61";"62";"63";"66";"67";"68";"69";"70";"71";"72";"73";"74";"75"}, BB15)))&gt;0),
    O15,
    "")</f>
        <v/>
      </c>
      <c r="CM15" s="131" t="str" cm="1">
        <f t="array" ref="CM15">IF(SUMPRODUCT(--ISNUMBER(SEARCH({"32";"35";"36";"44";"45";"47";"50";"51";"52";"53";"54";"55";"57";"58";"59";"60"}, BB15)))&gt;0,
    B15,
    "")</f>
        <v/>
      </c>
      <c r="CN15" s="123" t="str" cm="1">
        <f t="array" ref="CN15">IF(SUMPRODUCT(--ISNUMBER(SEARCH({"61";"62"}, BB15)))&gt;0,
    B15,
    "")</f>
        <v/>
      </c>
      <c r="CO15" s="226" t="str" cm="1">
        <f t="array" ref="CO15">IF(SUMPRODUCT(--ISNUMBER(SEARCH({"68";"69";"70";"71"}, BB15)))&gt;0,
    B15,
    "")</f>
        <v/>
      </c>
      <c r="CP15" s="123" t="str" cm="1">
        <f t="array" ref="CP15">IF(SUMPRODUCT(--ISNUMBER(SEARCH({"72";"73";"74";"75"}, BB15)))&gt;0,
    B15,
    "")</f>
        <v/>
      </c>
      <c r="CQ15" s="123" t="str">
        <f t="shared" si="56"/>
        <v/>
      </c>
      <c r="CR15" s="226" t="str">
        <f t="shared" si="57"/>
        <v>NO</v>
      </c>
      <c r="CS15" s="122" t="str">
        <f t="shared" si="59"/>
        <v/>
      </c>
      <c r="CT15" s="123" t="str">
        <f t="shared" si="60"/>
        <v/>
      </c>
      <c r="CU15" s="123" t="str">
        <f t="shared" si="61"/>
        <v/>
      </c>
      <c r="CV15" s="123" t="str">
        <f t="shared" si="62"/>
        <v/>
      </c>
      <c r="CW15" s="123" t="str">
        <f t="shared" si="63"/>
        <v/>
      </c>
      <c r="CX15" s="123" t="str">
        <f t="shared" si="64"/>
        <v/>
      </c>
      <c r="CY15" s="123" t="str">
        <f t="shared" si="65"/>
        <v/>
      </c>
      <c r="CZ15" s="123" t="str">
        <f t="shared" si="66"/>
        <v/>
      </c>
      <c r="DA15" s="123" t="str">
        <f t="shared" si="67"/>
        <v/>
      </c>
      <c r="DB15" s="124" t="str">
        <f t="shared" si="68"/>
        <v/>
      </c>
      <c r="DC15" s="122" t="str">
        <f t="shared" si="69"/>
        <v/>
      </c>
      <c r="DD15" s="123" t="str">
        <f t="shared" si="70"/>
        <v/>
      </c>
      <c r="DE15" s="123" t="str">
        <f t="shared" si="71"/>
        <v/>
      </c>
      <c r="DF15" s="124" t="str">
        <f t="shared" si="72"/>
        <v/>
      </c>
      <c r="DG15" s="110"/>
    </row>
    <row r="16" spans="2:111" ht="16.2" x14ac:dyDescent="0.4">
      <c r="B16" s="7">
        <v>11</v>
      </c>
      <c r="C16" s="12"/>
      <c r="D16" s="13"/>
      <c r="E16" s="14"/>
      <c r="F16" s="14"/>
      <c r="G16" s="14"/>
      <c r="H16" s="14"/>
      <c r="I16" s="14"/>
      <c r="J16" s="14"/>
      <c r="K16" s="14"/>
      <c r="L16" s="15"/>
      <c r="M16" s="12"/>
      <c r="N16" s="12"/>
      <c r="O16" s="12"/>
      <c r="P16" s="98" t="str">
        <f xml:space="preserve"> IF(ISBLANK(M16),"",VLOOKUP(M16,ComboValue!$D$2:$H$18,5,FALSE))</f>
        <v/>
      </c>
      <c r="Q16" s="12"/>
      <c r="R16" s="252" t="str" cm="1">
        <f t="array" ref="R16">IF(OR(ISNUMBER(SEARCH("SGH05",$D16:$L16)),ISNUMBER(SEARCH("SGH06",$D16:$L16)),ISNUMBER(SEARCH("SGH07",$D16:$L16)),ISNUMBER(SEARCH("SGH08",$D16:$L16)),ISNUMBER(SEARCH("pas de pictogramme",$D16:$L16)),ISNUMBER(SEARCH("SGH09",$D16:$L16)),ISNUMBER(SEARCH("SGH03",$D16:$L16))),"OUI","NON")</f>
        <v>NON</v>
      </c>
      <c r="S16" s="13"/>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X16" s="123" t="str" cm="1">
        <f t="array" ref="AX16">_xlfn.TEXTJOIN(",", TRUE, IF(D16:L16="","",VLOOKUP(D16:L16, ComboValue!$A$2:$C$11, 3, FALSE)))</f>
        <v/>
      </c>
      <c r="AY16" s="123" t="str">
        <f t="shared" si="26"/>
        <v>Tous_Fr</v>
      </c>
      <c r="AZ16" s="123" t="str">
        <f>IF(ISBLANK(M16),"",VLOOKUP(M16,ComboValue!$D$2:$F$18,3,FALSE))</f>
        <v/>
      </c>
      <c r="BA16" s="123" t="str">
        <f>IF(ISBLANK(N16),"",VLOOKUP(N16,ComboValue!$J$2:$L$5,3,FALSE))</f>
        <v/>
      </c>
      <c r="BB16" s="130" t="str" cm="1">
        <f t="array" ref="BB16">_xlfn.TEXTJOIN(",", TRUE, IF(S16:AV16="","",VLOOKUP(S16:AV16, ComboValue!$M$2:$O$100, 3, FALSE)))</f>
        <v/>
      </c>
      <c r="BC16" s="124" t="str">
        <f t="shared" si="27"/>
        <v/>
      </c>
      <c r="BD16" s="110"/>
      <c r="BE16" s="122" t="str">
        <f t="shared" si="0"/>
        <v/>
      </c>
      <c r="BF16" s="123" t="str">
        <f t="shared" si="1"/>
        <v/>
      </c>
      <c r="BG16" s="123" t="str">
        <f t="shared" si="2"/>
        <v/>
      </c>
      <c r="BH16" s="123" t="str">
        <f t="shared" si="3"/>
        <v/>
      </c>
      <c r="BI16" s="123" t="str">
        <f t="shared" si="4"/>
        <v/>
      </c>
      <c r="BJ16" s="123" t="str">
        <f t="shared" si="5"/>
        <v/>
      </c>
      <c r="BK16" s="123" t="str">
        <f t="shared" si="6"/>
        <v/>
      </c>
      <c r="BL16" s="123" t="str">
        <f t="shared" si="7"/>
        <v/>
      </c>
      <c r="BM16" s="123" t="str">
        <f t="shared" si="8"/>
        <v/>
      </c>
      <c r="BN16" s="123" t="str">
        <f t="shared" si="9"/>
        <v/>
      </c>
      <c r="BO16" s="123">
        <f t="shared" si="85"/>
        <v>0</v>
      </c>
      <c r="BP16" s="123">
        <f t="shared" si="10"/>
        <v>0</v>
      </c>
      <c r="BQ16" s="123">
        <f t="shared" si="86"/>
        <v>0</v>
      </c>
      <c r="BR16" s="123">
        <f t="shared" si="11"/>
        <v>0</v>
      </c>
      <c r="BS16" s="123">
        <f t="shared" si="12"/>
        <v>0</v>
      </c>
      <c r="BT16" s="123">
        <f t="shared" si="13"/>
        <v>0</v>
      </c>
      <c r="BU16" s="123" t="str">
        <f t="shared" si="75"/>
        <v/>
      </c>
      <c r="BV16" s="123" t="str">
        <f t="shared" si="76"/>
        <v/>
      </c>
      <c r="BW16" s="123" t="str">
        <f t="shared" si="77"/>
        <v/>
      </c>
      <c r="BX16" s="123" t="str">
        <f t="shared" si="16"/>
        <v/>
      </c>
      <c r="BY16" s="123" t="str">
        <f t="shared" si="17"/>
        <v/>
      </c>
      <c r="BZ16" s="123" t="str">
        <f t="shared" si="18"/>
        <v/>
      </c>
      <c r="CA16" s="123" t="str">
        <f t="shared" si="19"/>
        <v/>
      </c>
      <c r="CB16" s="123" t="str">
        <f t="shared" si="20"/>
        <v/>
      </c>
      <c r="CC16" s="123" t="str">
        <f t="shared" si="21"/>
        <v/>
      </c>
      <c r="CD16" s="123" t="str">
        <f t="shared" si="22"/>
        <v/>
      </c>
      <c r="CE16" s="123" t="str">
        <f t="shared" si="23"/>
        <v/>
      </c>
      <c r="CF16" s="123" t="str">
        <f t="shared" si="78"/>
        <v/>
      </c>
      <c r="CG16" s="123" t="str">
        <f t="shared" si="79"/>
        <v/>
      </c>
      <c r="CH16" s="123" t="str">
        <f t="shared" si="80"/>
        <v/>
      </c>
      <c r="CI16" s="123" t="str">
        <f t="shared" si="81"/>
        <v/>
      </c>
      <c r="CJ16" s="131" t="str">
        <f t="shared" si="82"/>
        <v/>
      </c>
      <c r="CK16" s="123" t="str" cm="1">
        <f t="array" ref="CK16">IF(AND(AZ16="C_16",
        SUMPRODUCT(--ISNUMBER(SEARCH({"14","34","38","40","41","42","43","46","48","56","64","65"},BB16)))&gt;0),
    O16-IF(ISNUMBER(CL16),CL16,0),
    "")</f>
        <v/>
      </c>
      <c r="CL16" s="123" t="str" cm="1">
        <f t="array" ref="CL16">IF(AND(AZ16="C_16",
        SUMPRODUCT(--ISNUMBER(SEARCH({"01";"02";"03";"04";"05";"06";"07";"08";"09";"10";"11";"12";"13";"15";"16";"17";"19";"20";"21";"22";"23";"24";"25";"26";"27";"28";"29";"30";"31";"32";"33";"35";"36";"37";"39";"44";"45";"47";"49";"50";"51";"52";"53";"54";"55";"57";"58";"59";"60";"61";"62";"63";"66";"67";"68";"69";"70";"71";"72";"73";"74";"75"}, BB16)))&gt;0),
    O16,
    "")</f>
        <v/>
      </c>
      <c r="CM16" s="131" t="str" cm="1">
        <f t="array" ref="CM16">IF(SUMPRODUCT(--ISNUMBER(SEARCH({"32";"35";"36";"44";"45";"47";"50";"51";"52";"53";"54";"55";"57";"58";"59";"60"}, BB16)))&gt;0,
    B16,
    "")</f>
        <v/>
      </c>
      <c r="CN16" s="123" t="str" cm="1">
        <f t="array" ref="CN16">IF(SUMPRODUCT(--ISNUMBER(SEARCH({"61";"62"}, BB16)))&gt;0,
    B16,
    "")</f>
        <v/>
      </c>
      <c r="CO16" s="226" t="str" cm="1">
        <f t="array" ref="CO16">IF(SUMPRODUCT(--ISNUMBER(SEARCH({"68";"69";"70";"71"}, BB16)))&gt;0,
    B16,
    "")</f>
        <v/>
      </c>
      <c r="CP16" s="123" t="str" cm="1">
        <f t="array" ref="CP16">IF(SUMPRODUCT(--ISNUMBER(SEARCH({"72";"73";"74";"75"}, BB16)))&gt;0,
    B16,
    "")</f>
        <v/>
      </c>
      <c r="CQ16" s="123" t="str">
        <f t="shared" si="56"/>
        <v/>
      </c>
      <c r="CR16" s="226" t="str">
        <f t="shared" si="57"/>
        <v>NO</v>
      </c>
      <c r="CS16" s="122" t="str">
        <f t="shared" si="59"/>
        <v/>
      </c>
      <c r="CT16" s="123" t="str">
        <f t="shared" si="60"/>
        <v/>
      </c>
      <c r="CU16" s="123" t="str">
        <f t="shared" si="61"/>
        <v/>
      </c>
      <c r="CV16" s="123" t="str">
        <f t="shared" si="62"/>
        <v/>
      </c>
      <c r="CW16" s="123" t="str">
        <f t="shared" si="63"/>
        <v/>
      </c>
      <c r="CX16" s="123" t="str">
        <f t="shared" si="64"/>
        <v/>
      </c>
      <c r="CY16" s="123" t="str">
        <f t="shared" si="65"/>
        <v/>
      </c>
      <c r="CZ16" s="123" t="str">
        <f t="shared" si="66"/>
        <v/>
      </c>
      <c r="DA16" s="123" t="str">
        <f t="shared" si="67"/>
        <v/>
      </c>
      <c r="DB16" s="124" t="str">
        <f t="shared" si="68"/>
        <v/>
      </c>
      <c r="DC16" s="122" t="str">
        <f t="shared" si="69"/>
        <v/>
      </c>
      <c r="DD16" s="123" t="str">
        <f t="shared" si="70"/>
        <v/>
      </c>
      <c r="DE16" s="123" t="str">
        <f t="shared" si="71"/>
        <v/>
      </c>
      <c r="DF16" s="124" t="str">
        <f t="shared" si="72"/>
        <v/>
      </c>
      <c r="DG16" s="110"/>
    </row>
    <row r="17" spans="2:111" ht="16.2" x14ac:dyDescent="0.4">
      <c r="B17" s="7">
        <v>12</v>
      </c>
      <c r="C17" s="12"/>
      <c r="D17" s="13"/>
      <c r="E17" s="14"/>
      <c r="F17" s="14"/>
      <c r="G17" s="14"/>
      <c r="H17" s="14"/>
      <c r="I17" s="14"/>
      <c r="J17" s="14"/>
      <c r="K17" s="14"/>
      <c r="L17" s="15"/>
      <c r="M17" s="12"/>
      <c r="N17" s="12"/>
      <c r="O17" s="12"/>
      <c r="P17" s="98" t="str">
        <f xml:space="preserve"> IF(ISBLANK(M17),"",VLOOKUP(M17,ComboValue!$D$2:$H$18,5,FALSE))</f>
        <v/>
      </c>
      <c r="Q17" s="12"/>
      <c r="R17" s="252" t="str" cm="1">
        <f t="array" ref="R17">IF(OR(ISNUMBER(SEARCH("SGH05",$D17:$L17)),ISNUMBER(SEARCH("SGH06",$D17:$L17)),ISNUMBER(SEARCH("SGH07",$D17:$L17)),ISNUMBER(SEARCH("SGH08",$D17:$L17)),ISNUMBER(SEARCH("pas de pictogramme",$D17:$L17)),ISNUMBER(SEARCH("SGH09",$D17:$L17)),ISNUMBER(SEARCH("SGH03",$D17:$L17))),"OUI","NON")</f>
        <v>NON</v>
      </c>
      <c r="S17" s="13"/>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X17" s="123" t="str" cm="1">
        <f t="array" ref="AX17">_xlfn.TEXTJOIN(",", TRUE, IF(D17:L17="","",VLOOKUP(D17:L17, ComboValue!$A$2:$C$11, 3, FALSE)))</f>
        <v/>
      </c>
      <c r="AY17" s="123" t="str">
        <f t="shared" si="26"/>
        <v>Tous_Fr</v>
      </c>
      <c r="AZ17" s="123" t="str">
        <f>IF(ISBLANK(M17),"",VLOOKUP(M17,ComboValue!$D$2:$F$18,3,FALSE))</f>
        <v/>
      </c>
      <c r="BA17" s="123" t="str">
        <f>IF(ISBLANK(N17),"",VLOOKUP(N17,ComboValue!$J$2:$L$5,3,FALSE))</f>
        <v/>
      </c>
      <c r="BB17" s="130" t="str" cm="1">
        <f t="array" ref="BB17">_xlfn.TEXTJOIN(",", TRUE, IF(S17:AV17="","",VLOOKUP(S17:AV17, ComboValue!$M$2:$O$100, 3, FALSE)))</f>
        <v/>
      </c>
      <c r="BC17" s="124" t="str">
        <f t="shared" si="27"/>
        <v/>
      </c>
      <c r="BD17" s="110"/>
      <c r="BE17" s="122" t="str">
        <f t="shared" si="0"/>
        <v/>
      </c>
      <c r="BF17" s="123" t="str">
        <f t="shared" si="1"/>
        <v/>
      </c>
      <c r="BG17" s="123" t="str">
        <f t="shared" si="2"/>
        <v/>
      </c>
      <c r="BH17" s="123" t="str">
        <f t="shared" si="3"/>
        <v/>
      </c>
      <c r="BI17" s="123" t="str">
        <f t="shared" si="4"/>
        <v/>
      </c>
      <c r="BJ17" s="123" t="str">
        <f t="shared" si="5"/>
        <v/>
      </c>
      <c r="BK17" s="123" t="str">
        <f t="shared" si="6"/>
        <v/>
      </c>
      <c r="BL17" s="123" t="str">
        <f t="shared" si="7"/>
        <v/>
      </c>
      <c r="BM17" s="123" t="str">
        <f t="shared" si="8"/>
        <v/>
      </c>
      <c r="BN17" s="123" t="str">
        <f t="shared" si="9"/>
        <v/>
      </c>
      <c r="BO17" s="123">
        <f t="shared" si="85"/>
        <v>0</v>
      </c>
      <c r="BP17" s="123">
        <f t="shared" si="10"/>
        <v>0</v>
      </c>
      <c r="BQ17" s="123">
        <f t="shared" si="86"/>
        <v>0</v>
      </c>
      <c r="BR17" s="123">
        <f t="shared" si="11"/>
        <v>0</v>
      </c>
      <c r="BS17" s="123">
        <f t="shared" si="12"/>
        <v>0</v>
      </c>
      <c r="BT17" s="123">
        <f t="shared" si="13"/>
        <v>0</v>
      </c>
      <c r="BU17" s="123" t="str">
        <f t="shared" si="75"/>
        <v/>
      </c>
      <c r="BV17" s="123" t="str">
        <f t="shared" si="76"/>
        <v/>
      </c>
      <c r="BW17" s="123" t="str">
        <f t="shared" si="77"/>
        <v/>
      </c>
      <c r="BX17" s="123" t="str">
        <f t="shared" si="16"/>
        <v/>
      </c>
      <c r="BY17" s="123" t="str">
        <f t="shared" si="17"/>
        <v/>
      </c>
      <c r="BZ17" s="123" t="str">
        <f t="shared" si="18"/>
        <v/>
      </c>
      <c r="CA17" s="123" t="str">
        <f t="shared" si="19"/>
        <v/>
      </c>
      <c r="CB17" s="123" t="str">
        <f t="shared" si="20"/>
        <v/>
      </c>
      <c r="CC17" s="123" t="str">
        <f t="shared" si="21"/>
        <v/>
      </c>
      <c r="CD17" s="123" t="str">
        <f t="shared" si="22"/>
        <v/>
      </c>
      <c r="CE17" s="123" t="str">
        <f t="shared" si="23"/>
        <v/>
      </c>
      <c r="CF17" s="123" t="str">
        <f t="shared" si="78"/>
        <v/>
      </c>
      <c r="CG17" s="123" t="str">
        <f t="shared" si="79"/>
        <v/>
      </c>
      <c r="CH17" s="123" t="str">
        <f t="shared" si="80"/>
        <v/>
      </c>
      <c r="CI17" s="123" t="str">
        <f t="shared" si="81"/>
        <v/>
      </c>
      <c r="CJ17" s="131" t="str">
        <f t="shared" si="82"/>
        <v/>
      </c>
      <c r="CK17" s="123" t="str" cm="1">
        <f t="array" ref="CK17">IF(AND(AZ17="C_16",
        SUMPRODUCT(--ISNUMBER(SEARCH({"14","34","38","40","41","42","43","46","48","56","64","65"},BB17)))&gt;0),
    O17-IF(ISNUMBER(CL17),CL17,0),
    "")</f>
        <v/>
      </c>
      <c r="CL17" s="123" t="str" cm="1">
        <f t="array" ref="CL17">IF(AND(AZ17="C_16",
        SUMPRODUCT(--ISNUMBER(SEARCH({"01";"02";"03";"04";"05";"06";"07";"08";"09";"10";"11";"12";"13";"15";"16";"17";"19";"20";"21";"22";"23";"24";"25";"26";"27";"28";"29";"30";"31";"32";"33";"35";"36";"37";"39";"44";"45";"47";"49";"50";"51";"52";"53";"54";"55";"57";"58";"59";"60";"61";"62";"63";"66";"67";"68";"69";"70";"71";"72";"73";"74";"75"}, BB17)))&gt;0),
    O17,
    "")</f>
        <v/>
      </c>
      <c r="CM17" s="131" t="str" cm="1">
        <f t="array" ref="CM17">IF(SUMPRODUCT(--ISNUMBER(SEARCH({"32";"35";"36";"44";"45";"47";"50";"51";"52";"53";"54";"55";"57";"58";"59";"60"}, BB17)))&gt;0,
    B17,
    "")</f>
        <v/>
      </c>
      <c r="CN17" s="123" t="str" cm="1">
        <f t="array" ref="CN17">IF(SUMPRODUCT(--ISNUMBER(SEARCH({"61";"62"}, BB17)))&gt;0,
    B17,
    "")</f>
        <v/>
      </c>
      <c r="CO17" s="226" t="str" cm="1">
        <f t="array" ref="CO17">IF(SUMPRODUCT(--ISNUMBER(SEARCH({"68";"69";"70";"71"}, BB17)))&gt;0,
    B17,
    "")</f>
        <v/>
      </c>
      <c r="CP17" s="123" t="str" cm="1">
        <f t="array" ref="CP17">IF(SUMPRODUCT(--ISNUMBER(SEARCH({"72";"73";"74";"75"}, BB17)))&gt;0,
    B17,
    "")</f>
        <v/>
      </c>
      <c r="CQ17" s="123" t="str">
        <f t="shared" si="56"/>
        <v/>
      </c>
      <c r="CR17" s="226" t="str">
        <f t="shared" si="57"/>
        <v>NO</v>
      </c>
      <c r="CS17" s="122" t="str">
        <f t="shared" si="59"/>
        <v/>
      </c>
      <c r="CT17" s="123" t="str">
        <f t="shared" si="60"/>
        <v/>
      </c>
      <c r="CU17" s="123" t="str">
        <f t="shared" si="61"/>
        <v/>
      </c>
      <c r="CV17" s="123" t="str">
        <f t="shared" si="62"/>
        <v/>
      </c>
      <c r="CW17" s="123" t="str">
        <f t="shared" si="63"/>
        <v/>
      </c>
      <c r="CX17" s="123" t="str">
        <f t="shared" si="64"/>
        <v/>
      </c>
      <c r="CY17" s="123" t="str">
        <f t="shared" si="65"/>
        <v/>
      </c>
      <c r="CZ17" s="123" t="str">
        <f t="shared" si="66"/>
        <v/>
      </c>
      <c r="DA17" s="123" t="str">
        <f t="shared" si="67"/>
        <v/>
      </c>
      <c r="DB17" s="124" t="str">
        <f t="shared" si="68"/>
        <v/>
      </c>
      <c r="DC17" s="122" t="str">
        <f t="shared" si="69"/>
        <v/>
      </c>
      <c r="DD17" s="123" t="str">
        <f t="shared" si="70"/>
        <v/>
      </c>
      <c r="DE17" s="123" t="str">
        <f t="shared" si="71"/>
        <v/>
      </c>
      <c r="DF17" s="124" t="str">
        <f t="shared" si="72"/>
        <v/>
      </c>
      <c r="DG17" s="110"/>
    </row>
    <row r="18" spans="2:111" ht="16.2" x14ac:dyDescent="0.4">
      <c r="B18" s="7">
        <v>13</v>
      </c>
      <c r="C18" s="12"/>
      <c r="D18" s="13"/>
      <c r="E18" s="14"/>
      <c r="F18" s="14"/>
      <c r="G18" s="14"/>
      <c r="H18" s="14"/>
      <c r="I18" s="14"/>
      <c r="J18" s="14"/>
      <c r="K18" s="14"/>
      <c r="L18" s="15"/>
      <c r="M18" s="12"/>
      <c r="N18" s="12"/>
      <c r="O18" s="12"/>
      <c r="P18" s="98" t="str">
        <f xml:space="preserve"> IF(ISBLANK(M18),"",VLOOKUP(M18,ComboValue!$D$2:$H$18,5,FALSE))</f>
        <v/>
      </c>
      <c r="Q18" s="12"/>
      <c r="R18" s="252" t="str" cm="1">
        <f t="array" ref="R18">IF(OR(ISNUMBER(SEARCH("SGH05",$D18:$L18)),ISNUMBER(SEARCH("SGH06",$D18:$L18)),ISNUMBER(SEARCH("SGH07",$D18:$L18)),ISNUMBER(SEARCH("SGH08",$D18:$L18)),ISNUMBER(SEARCH("pas de pictogramme",$D18:$L18)),ISNUMBER(SEARCH("SGH09",$D18:$L18)),ISNUMBER(SEARCH("SGH03",$D18:$L18))),"OUI","NON")</f>
        <v>NON</v>
      </c>
      <c r="S18" s="13"/>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X18" s="123" t="str" cm="1">
        <f t="array" ref="AX18">_xlfn.TEXTJOIN(",", TRUE, IF(D18:L18="","",VLOOKUP(D18:L18, ComboValue!$A$2:$C$11, 3, FALSE)))</f>
        <v/>
      </c>
      <c r="AY18" s="123" t="str">
        <f t="shared" si="26"/>
        <v>Tous_Fr</v>
      </c>
      <c r="AZ18" s="123" t="str">
        <f>IF(ISBLANK(M18),"",VLOOKUP(M18,ComboValue!$D$2:$F$18,3,FALSE))</f>
        <v/>
      </c>
      <c r="BA18" s="123" t="str">
        <f>IF(ISBLANK(N18),"",VLOOKUP(N18,ComboValue!$J$2:$L$5,3,FALSE))</f>
        <v/>
      </c>
      <c r="BB18" s="130" t="str" cm="1">
        <f t="array" ref="BB18">_xlfn.TEXTJOIN(",", TRUE, IF(S18:AV18="","",VLOOKUP(S18:AV18, ComboValue!$M$2:$O$100, 3, FALSE)))</f>
        <v/>
      </c>
      <c r="BC18" s="124" t="str">
        <f t="shared" si="27"/>
        <v/>
      </c>
      <c r="BD18" s="110"/>
      <c r="BE18" s="122" t="str">
        <f t="shared" si="0"/>
        <v/>
      </c>
      <c r="BF18" s="123" t="str">
        <f t="shared" si="1"/>
        <v/>
      </c>
      <c r="BG18" s="123" t="str">
        <f t="shared" si="2"/>
        <v/>
      </c>
      <c r="BH18" s="123" t="str">
        <f t="shared" si="3"/>
        <v/>
      </c>
      <c r="BI18" s="123" t="str">
        <f t="shared" si="4"/>
        <v/>
      </c>
      <c r="BJ18" s="123" t="str">
        <f t="shared" si="5"/>
        <v/>
      </c>
      <c r="BK18" s="123" t="str">
        <f t="shared" si="6"/>
        <v/>
      </c>
      <c r="BL18" s="123" t="str">
        <f t="shared" si="7"/>
        <v/>
      </c>
      <c r="BM18" s="123" t="str">
        <f t="shared" si="8"/>
        <v/>
      </c>
      <c r="BN18" s="123" t="str">
        <f t="shared" si="9"/>
        <v/>
      </c>
      <c r="BO18" s="123">
        <f t="shared" si="85"/>
        <v>0</v>
      </c>
      <c r="BP18" s="123">
        <f t="shared" si="10"/>
        <v>0</v>
      </c>
      <c r="BQ18" s="123">
        <f t="shared" si="86"/>
        <v>0</v>
      </c>
      <c r="BR18" s="123">
        <f t="shared" si="11"/>
        <v>0</v>
      </c>
      <c r="BS18" s="123">
        <f t="shared" si="12"/>
        <v>0</v>
      </c>
      <c r="BT18" s="123">
        <f t="shared" si="13"/>
        <v>0</v>
      </c>
      <c r="BU18" s="123" t="str">
        <f t="shared" si="75"/>
        <v/>
      </c>
      <c r="BV18" s="123" t="str">
        <f t="shared" si="76"/>
        <v/>
      </c>
      <c r="BW18" s="123" t="str">
        <f t="shared" si="77"/>
        <v/>
      </c>
      <c r="BX18" s="123" t="str">
        <f t="shared" si="16"/>
        <v/>
      </c>
      <c r="BY18" s="123" t="str">
        <f t="shared" si="17"/>
        <v/>
      </c>
      <c r="BZ18" s="123" t="str">
        <f t="shared" si="18"/>
        <v/>
      </c>
      <c r="CA18" s="123" t="str">
        <f t="shared" si="19"/>
        <v/>
      </c>
      <c r="CB18" s="123" t="str">
        <f t="shared" si="20"/>
        <v/>
      </c>
      <c r="CC18" s="123" t="str">
        <f t="shared" si="21"/>
        <v/>
      </c>
      <c r="CD18" s="123" t="str">
        <f t="shared" si="22"/>
        <v/>
      </c>
      <c r="CE18" s="123" t="str">
        <f t="shared" si="23"/>
        <v/>
      </c>
      <c r="CF18" s="123" t="str">
        <f t="shared" si="78"/>
        <v/>
      </c>
      <c r="CG18" s="123" t="str">
        <f t="shared" si="79"/>
        <v/>
      </c>
      <c r="CH18" s="123" t="str">
        <f t="shared" si="80"/>
        <v/>
      </c>
      <c r="CI18" s="123" t="str">
        <f t="shared" si="81"/>
        <v/>
      </c>
      <c r="CJ18" s="131" t="str">
        <f t="shared" si="82"/>
        <v/>
      </c>
      <c r="CK18" s="123" t="str" cm="1">
        <f t="array" ref="CK18">IF(AND(AZ18="C_16",
        SUMPRODUCT(--ISNUMBER(SEARCH({"14","34","38","40","41","42","43","46","48","56","64","65"},BB18)))&gt;0),
    O18-IF(ISNUMBER(CL18),CL18,0),
    "")</f>
        <v/>
      </c>
      <c r="CL18" s="123" t="str" cm="1">
        <f t="array" ref="CL18">IF(AND(AZ18="C_16",
        SUMPRODUCT(--ISNUMBER(SEARCH({"01";"02";"03";"04";"05";"06";"07";"08";"09";"10";"11";"12";"13";"15";"16";"17";"19";"20";"21";"22";"23";"24";"25";"26";"27";"28";"29";"30";"31";"32";"33";"35";"36";"37";"39";"44";"45";"47";"49";"50";"51";"52";"53";"54";"55";"57";"58";"59";"60";"61";"62";"63";"66";"67";"68";"69";"70";"71";"72";"73";"74";"75"}, BB18)))&gt;0),
    O18,
    "")</f>
        <v/>
      </c>
      <c r="CM18" s="131" t="str" cm="1">
        <f t="array" ref="CM18">IF(SUMPRODUCT(--ISNUMBER(SEARCH({"32";"35";"36";"44";"45";"47";"50";"51";"52";"53";"54";"55";"57";"58";"59";"60"}, BB18)))&gt;0,
    B18,
    "")</f>
        <v/>
      </c>
      <c r="CN18" s="123" t="str" cm="1">
        <f t="array" ref="CN18">IF(SUMPRODUCT(--ISNUMBER(SEARCH({"61";"62"}, BB18)))&gt;0,
    B18,
    "")</f>
        <v/>
      </c>
      <c r="CO18" s="226" t="str" cm="1">
        <f t="array" ref="CO18">IF(SUMPRODUCT(--ISNUMBER(SEARCH({"68";"69";"70";"71"}, BB18)))&gt;0,
    B18,
    "")</f>
        <v/>
      </c>
      <c r="CP18" s="123" t="str" cm="1">
        <f t="array" ref="CP18">IF(SUMPRODUCT(--ISNUMBER(SEARCH({"72";"73";"74";"75"}, BB18)))&gt;0,
    B18,
    "")</f>
        <v/>
      </c>
      <c r="CQ18" s="123" t="str">
        <f t="shared" si="56"/>
        <v/>
      </c>
      <c r="CR18" s="226" t="str">
        <f t="shared" si="57"/>
        <v>NO</v>
      </c>
      <c r="CS18" s="122" t="str">
        <f t="shared" si="59"/>
        <v/>
      </c>
      <c r="CT18" s="123" t="str">
        <f t="shared" si="60"/>
        <v/>
      </c>
      <c r="CU18" s="123" t="str">
        <f t="shared" si="61"/>
        <v/>
      </c>
      <c r="CV18" s="123" t="str">
        <f t="shared" si="62"/>
        <v/>
      </c>
      <c r="CW18" s="123" t="str">
        <f t="shared" si="63"/>
        <v/>
      </c>
      <c r="CX18" s="123" t="str">
        <f t="shared" si="64"/>
        <v/>
      </c>
      <c r="CY18" s="123" t="str">
        <f t="shared" si="65"/>
        <v/>
      </c>
      <c r="CZ18" s="123" t="str">
        <f t="shared" si="66"/>
        <v/>
      </c>
      <c r="DA18" s="123" t="str">
        <f t="shared" si="67"/>
        <v/>
      </c>
      <c r="DB18" s="124" t="str">
        <f t="shared" si="68"/>
        <v/>
      </c>
      <c r="DC18" s="122" t="str">
        <f t="shared" si="69"/>
        <v/>
      </c>
      <c r="DD18" s="123" t="str">
        <f t="shared" si="70"/>
        <v/>
      </c>
      <c r="DE18" s="123" t="str">
        <f t="shared" si="71"/>
        <v/>
      </c>
      <c r="DF18" s="124" t="str">
        <f t="shared" si="72"/>
        <v/>
      </c>
      <c r="DG18" s="110"/>
    </row>
    <row r="19" spans="2:111" ht="16.2" x14ac:dyDescent="0.4">
      <c r="B19" s="7">
        <v>14</v>
      </c>
      <c r="C19" s="12"/>
      <c r="D19" s="13"/>
      <c r="E19" s="14"/>
      <c r="F19" s="14"/>
      <c r="G19" s="14"/>
      <c r="H19" s="14"/>
      <c r="I19" s="14"/>
      <c r="J19" s="14"/>
      <c r="K19" s="14"/>
      <c r="L19" s="15"/>
      <c r="M19" s="12"/>
      <c r="N19" s="12"/>
      <c r="O19" s="12"/>
      <c r="P19" s="98" t="str">
        <f xml:space="preserve"> IF(ISBLANK(M19),"",VLOOKUP(M19,ComboValue!$D$2:$H$18,5,FALSE))</f>
        <v/>
      </c>
      <c r="Q19" s="12"/>
      <c r="R19" s="252" t="str" cm="1">
        <f t="array" ref="R19">IF(OR(ISNUMBER(SEARCH("SGH05",$D19:$L19)),ISNUMBER(SEARCH("SGH06",$D19:$L19)),ISNUMBER(SEARCH("SGH07",$D19:$L19)),ISNUMBER(SEARCH("SGH08",$D19:$L19)),ISNUMBER(SEARCH("pas de pictogramme",$D19:$L19)),ISNUMBER(SEARCH("SGH09",$D19:$L19)),ISNUMBER(SEARCH("SGH03",$D19:$L19))),"OUI","NON")</f>
        <v>NON</v>
      </c>
      <c r="S19" s="13"/>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X19" s="123" t="str" cm="1">
        <f t="array" ref="AX19">_xlfn.TEXTJOIN(",", TRUE, IF(D19:L19="","",VLOOKUP(D19:L19, ComboValue!$A$2:$C$11, 3, FALSE)))</f>
        <v/>
      </c>
      <c r="AY19" s="123" t="str">
        <f t="shared" si="26"/>
        <v>Tous_Fr</v>
      </c>
      <c r="AZ19" s="123" t="str">
        <f>IF(ISBLANK(M19),"",VLOOKUP(M19,ComboValue!$D$2:$F$18,3,FALSE))</f>
        <v/>
      </c>
      <c r="BA19" s="123" t="str">
        <f>IF(ISBLANK(N19),"",VLOOKUP(N19,ComboValue!$J$2:$L$5,3,FALSE))</f>
        <v/>
      </c>
      <c r="BB19" s="130" t="str" cm="1">
        <f t="array" ref="BB19">_xlfn.TEXTJOIN(",", TRUE, IF(S19:AV19="","",VLOOKUP(S19:AV19, ComboValue!$M$2:$O$100, 3, FALSE)))</f>
        <v/>
      </c>
      <c r="BC19" s="124" t="str">
        <f t="shared" si="27"/>
        <v/>
      </c>
      <c r="BD19" s="110"/>
      <c r="BE19" s="122" t="str">
        <f t="shared" si="0"/>
        <v/>
      </c>
      <c r="BF19" s="123" t="str">
        <f t="shared" si="1"/>
        <v/>
      </c>
      <c r="BG19" s="123" t="str">
        <f t="shared" si="2"/>
        <v/>
      </c>
      <c r="BH19" s="123" t="str">
        <f t="shared" si="3"/>
        <v/>
      </c>
      <c r="BI19" s="123" t="str">
        <f t="shared" si="4"/>
        <v/>
      </c>
      <c r="BJ19" s="123" t="str">
        <f t="shared" si="5"/>
        <v/>
      </c>
      <c r="BK19" s="123" t="str">
        <f t="shared" si="6"/>
        <v/>
      </c>
      <c r="BL19" s="123" t="str">
        <f t="shared" si="7"/>
        <v/>
      </c>
      <c r="BM19" s="123" t="str">
        <f t="shared" si="8"/>
        <v/>
      </c>
      <c r="BN19" s="123" t="str">
        <f t="shared" si="9"/>
        <v/>
      </c>
      <c r="BO19" s="123">
        <f t="shared" si="85"/>
        <v>0</v>
      </c>
      <c r="BP19" s="123">
        <f t="shared" si="10"/>
        <v>0</v>
      </c>
      <c r="BQ19" s="123">
        <f t="shared" si="86"/>
        <v>0</v>
      </c>
      <c r="BR19" s="123">
        <f t="shared" si="11"/>
        <v>0</v>
      </c>
      <c r="BS19" s="123">
        <f t="shared" si="12"/>
        <v>0</v>
      </c>
      <c r="BT19" s="123">
        <f t="shared" si="13"/>
        <v>0</v>
      </c>
      <c r="BU19" s="123" t="str">
        <f t="shared" si="75"/>
        <v/>
      </c>
      <c r="BV19" s="123" t="str">
        <f t="shared" si="76"/>
        <v/>
      </c>
      <c r="BW19" s="123" t="str">
        <f t="shared" si="77"/>
        <v/>
      </c>
      <c r="BX19" s="123" t="str">
        <f t="shared" si="16"/>
        <v/>
      </c>
      <c r="BY19" s="123" t="str">
        <f t="shared" si="17"/>
        <v/>
      </c>
      <c r="BZ19" s="123" t="str">
        <f t="shared" si="18"/>
        <v/>
      </c>
      <c r="CA19" s="123" t="str">
        <f t="shared" si="19"/>
        <v/>
      </c>
      <c r="CB19" s="123" t="str">
        <f t="shared" si="20"/>
        <v/>
      </c>
      <c r="CC19" s="123" t="str">
        <f t="shared" si="21"/>
        <v/>
      </c>
      <c r="CD19" s="123" t="str">
        <f t="shared" si="22"/>
        <v/>
      </c>
      <c r="CE19" s="123" t="str">
        <f t="shared" si="23"/>
        <v/>
      </c>
      <c r="CF19" s="123" t="str">
        <f t="shared" si="78"/>
        <v/>
      </c>
      <c r="CG19" s="123" t="str">
        <f t="shared" si="79"/>
        <v/>
      </c>
      <c r="CH19" s="123" t="str">
        <f t="shared" si="80"/>
        <v/>
      </c>
      <c r="CI19" s="123" t="str">
        <f t="shared" si="81"/>
        <v/>
      </c>
      <c r="CJ19" s="131" t="str">
        <f t="shared" si="82"/>
        <v/>
      </c>
      <c r="CK19" s="123" t="str" cm="1">
        <f t="array" ref="CK19">IF(AND(AZ19="C_16",
        SUMPRODUCT(--ISNUMBER(SEARCH({"14","34","38","40","41","42","43","46","48","56","64","65"},BB19)))&gt;0),
    O19-IF(ISNUMBER(CL19),CL19,0),
    "")</f>
        <v/>
      </c>
      <c r="CL19" s="123" t="str" cm="1">
        <f t="array" ref="CL19">IF(AND(AZ19="C_16",
        SUMPRODUCT(--ISNUMBER(SEARCH({"01";"02";"03";"04";"05";"06";"07";"08";"09";"10";"11";"12";"13";"15";"16";"17";"19";"20";"21";"22";"23";"24";"25";"26";"27";"28";"29";"30";"31";"32";"33";"35";"36";"37";"39";"44";"45";"47";"49";"50";"51";"52";"53";"54";"55";"57";"58";"59";"60";"61";"62";"63";"66";"67";"68";"69";"70";"71";"72";"73";"74";"75"}, BB19)))&gt;0),
    O19,
    "")</f>
        <v/>
      </c>
      <c r="CM19" s="131" t="str" cm="1">
        <f t="array" ref="CM19">IF(SUMPRODUCT(--ISNUMBER(SEARCH({"32";"35";"36";"44";"45";"47";"50";"51";"52";"53";"54";"55";"57";"58";"59";"60"}, BB19)))&gt;0,
    B19,
    "")</f>
        <v/>
      </c>
      <c r="CN19" s="123" t="str" cm="1">
        <f t="array" ref="CN19">IF(SUMPRODUCT(--ISNUMBER(SEARCH({"61";"62"}, BB19)))&gt;0,
    B19,
    "")</f>
        <v/>
      </c>
      <c r="CO19" s="226" t="str" cm="1">
        <f t="array" ref="CO19">IF(SUMPRODUCT(--ISNUMBER(SEARCH({"68";"69";"70";"71"}, BB19)))&gt;0,
    B19,
    "")</f>
        <v/>
      </c>
      <c r="CP19" s="123" t="str" cm="1">
        <f t="array" ref="CP19">IF(SUMPRODUCT(--ISNUMBER(SEARCH({"72";"73";"74";"75"}, BB19)))&gt;0,
    B19,
    "")</f>
        <v/>
      </c>
      <c r="CQ19" s="123" t="str">
        <f t="shared" si="56"/>
        <v/>
      </c>
      <c r="CR19" s="226" t="str">
        <f t="shared" si="57"/>
        <v>NO</v>
      </c>
      <c r="CS19" s="122" t="str">
        <f t="shared" si="59"/>
        <v/>
      </c>
      <c r="CT19" s="123" t="str">
        <f t="shared" si="60"/>
        <v/>
      </c>
      <c r="CU19" s="123" t="str">
        <f t="shared" si="61"/>
        <v/>
      </c>
      <c r="CV19" s="123" t="str">
        <f t="shared" si="62"/>
        <v/>
      </c>
      <c r="CW19" s="123" t="str">
        <f t="shared" si="63"/>
        <v/>
      </c>
      <c r="CX19" s="123" t="str">
        <f t="shared" si="64"/>
        <v/>
      </c>
      <c r="CY19" s="123" t="str">
        <f t="shared" si="65"/>
        <v/>
      </c>
      <c r="CZ19" s="123" t="str">
        <f t="shared" si="66"/>
        <v/>
      </c>
      <c r="DA19" s="123" t="str">
        <f t="shared" si="67"/>
        <v/>
      </c>
      <c r="DB19" s="124" t="str">
        <f t="shared" si="68"/>
        <v/>
      </c>
      <c r="DC19" s="122" t="str">
        <f t="shared" si="69"/>
        <v/>
      </c>
      <c r="DD19" s="123" t="str">
        <f t="shared" si="70"/>
        <v/>
      </c>
      <c r="DE19" s="123" t="str">
        <f t="shared" si="71"/>
        <v/>
      </c>
      <c r="DF19" s="124" t="str">
        <f t="shared" si="72"/>
        <v/>
      </c>
      <c r="DG19" s="110"/>
    </row>
    <row r="20" spans="2:111" ht="16.2" x14ac:dyDescent="0.4">
      <c r="B20" s="7">
        <v>15</v>
      </c>
      <c r="C20" s="12"/>
      <c r="D20" s="13"/>
      <c r="E20" s="14"/>
      <c r="F20" s="14"/>
      <c r="G20" s="14"/>
      <c r="H20" s="14"/>
      <c r="I20" s="14"/>
      <c r="J20" s="14"/>
      <c r="K20" s="14"/>
      <c r="L20" s="15"/>
      <c r="M20" s="12"/>
      <c r="N20" s="12"/>
      <c r="O20" s="12"/>
      <c r="P20" s="98" t="str">
        <f xml:space="preserve"> IF(ISBLANK(M20),"",VLOOKUP(M20,ComboValue!$D$2:$H$18,5,FALSE))</f>
        <v/>
      </c>
      <c r="Q20" s="12"/>
      <c r="R20" s="252" t="str" cm="1">
        <f t="array" ref="R20">IF(OR(ISNUMBER(SEARCH("SGH05",$D20:$L20)),ISNUMBER(SEARCH("SGH06",$D20:$L20)),ISNUMBER(SEARCH("SGH07",$D20:$L20)),ISNUMBER(SEARCH("SGH08",$D20:$L20)),ISNUMBER(SEARCH("pas de pictogramme",$D20:$L20)),ISNUMBER(SEARCH("SGH09",$D20:$L20)),ISNUMBER(SEARCH("SGH03",$D20:$L20))),"OUI","NON")</f>
        <v>NON</v>
      </c>
      <c r="S20" s="13"/>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X20" s="123" t="str" cm="1">
        <f t="array" ref="AX20">_xlfn.TEXTJOIN(",", TRUE, IF(D20:L20="","",VLOOKUP(D20:L20, ComboValue!$A$2:$C$11, 3, FALSE)))</f>
        <v/>
      </c>
      <c r="AY20" s="123" t="str">
        <f t="shared" si="26"/>
        <v>Tous_Fr</v>
      </c>
      <c r="AZ20" s="123" t="str">
        <f>IF(ISBLANK(M20),"",VLOOKUP(M20,ComboValue!$D$2:$F$18,3,FALSE))</f>
        <v/>
      </c>
      <c r="BA20" s="123" t="str">
        <f>IF(ISBLANK(N20),"",VLOOKUP(N20,ComboValue!$J$2:$L$5,3,FALSE))</f>
        <v/>
      </c>
      <c r="BB20" s="130" t="str" cm="1">
        <f t="array" ref="BB20">_xlfn.TEXTJOIN(",", TRUE, IF(S20:AV20="","",VLOOKUP(S20:AV20, ComboValue!$M$2:$O$100, 3, FALSE)))</f>
        <v/>
      </c>
      <c r="BC20" s="124" t="str">
        <f t="shared" si="27"/>
        <v/>
      </c>
      <c r="BD20" s="110"/>
      <c r="BE20" s="122" t="str">
        <f t="shared" si="0"/>
        <v/>
      </c>
      <c r="BF20" s="123" t="str">
        <f t="shared" si="1"/>
        <v/>
      </c>
      <c r="BG20" s="123" t="str">
        <f t="shared" si="2"/>
        <v/>
      </c>
      <c r="BH20" s="123" t="str">
        <f t="shared" si="3"/>
        <v/>
      </c>
      <c r="BI20" s="123" t="str">
        <f t="shared" si="4"/>
        <v/>
      </c>
      <c r="BJ20" s="123" t="str">
        <f t="shared" si="5"/>
        <v/>
      </c>
      <c r="BK20" s="123" t="str">
        <f t="shared" si="6"/>
        <v/>
      </c>
      <c r="BL20" s="123" t="str">
        <f t="shared" si="7"/>
        <v/>
      </c>
      <c r="BM20" s="123" t="str">
        <f t="shared" si="8"/>
        <v/>
      </c>
      <c r="BN20" s="123" t="str">
        <f t="shared" si="9"/>
        <v/>
      </c>
      <c r="BO20" s="123">
        <f t="shared" si="85"/>
        <v>0</v>
      </c>
      <c r="BP20" s="123">
        <f t="shared" si="10"/>
        <v>0</v>
      </c>
      <c r="BQ20" s="123">
        <f t="shared" si="86"/>
        <v>0</v>
      </c>
      <c r="BR20" s="123">
        <f t="shared" si="11"/>
        <v>0</v>
      </c>
      <c r="BS20" s="123">
        <f t="shared" si="12"/>
        <v>0</v>
      </c>
      <c r="BT20" s="123">
        <f t="shared" si="13"/>
        <v>0</v>
      </c>
      <c r="BU20" s="123" t="str">
        <f t="shared" si="75"/>
        <v/>
      </c>
      <c r="BV20" s="123" t="str">
        <f t="shared" si="76"/>
        <v/>
      </c>
      <c r="BW20" s="123" t="str">
        <f t="shared" si="77"/>
        <v/>
      </c>
      <c r="BX20" s="123" t="str">
        <f t="shared" si="16"/>
        <v/>
      </c>
      <c r="BY20" s="123" t="str">
        <f t="shared" si="17"/>
        <v/>
      </c>
      <c r="BZ20" s="123" t="str">
        <f t="shared" si="18"/>
        <v/>
      </c>
      <c r="CA20" s="123" t="str">
        <f t="shared" si="19"/>
        <v/>
      </c>
      <c r="CB20" s="123" t="str">
        <f t="shared" si="20"/>
        <v/>
      </c>
      <c r="CC20" s="123" t="str">
        <f t="shared" si="21"/>
        <v/>
      </c>
      <c r="CD20" s="123" t="str">
        <f t="shared" si="22"/>
        <v/>
      </c>
      <c r="CE20" s="123" t="str">
        <f t="shared" si="23"/>
        <v/>
      </c>
      <c r="CF20" s="123" t="str">
        <f t="shared" si="78"/>
        <v/>
      </c>
      <c r="CG20" s="123" t="str">
        <f t="shared" si="79"/>
        <v/>
      </c>
      <c r="CH20" s="123" t="str">
        <f t="shared" si="80"/>
        <v/>
      </c>
      <c r="CI20" s="123" t="str">
        <f t="shared" si="81"/>
        <v/>
      </c>
      <c r="CJ20" s="131" t="str">
        <f t="shared" si="82"/>
        <v/>
      </c>
      <c r="CK20" s="123" t="str" cm="1">
        <f t="array" ref="CK20">IF(AND(AZ20="C_16",
        SUMPRODUCT(--ISNUMBER(SEARCH({"14","34","38","40","41","42","43","46","48","56","64","65"},BB20)))&gt;0),
    O20-IF(ISNUMBER(CL20),CL20,0),
    "")</f>
        <v/>
      </c>
      <c r="CL20" s="123" t="str" cm="1">
        <f t="array" ref="CL20">IF(AND(AZ20="C_16",
        SUMPRODUCT(--ISNUMBER(SEARCH({"01";"02";"03";"04";"05";"06";"07";"08";"09";"10";"11";"12";"13";"15";"16";"17";"19";"20";"21";"22";"23";"24";"25";"26";"27";"28";"29";"30";"31";"32";"33";"35";"36";"37";"39";"44";"45";"47";"49";"50";"51";"52";"53";"54";"55";"57";"58";"59";"60";"61";"62";"63";"66";"67";"68";"69";"70";"71";"72";"73";"74";"75"}, BB20)))&gt;0),
    O20,
    "")</f>
        <v/>
      </c>
      <c r="CM20" s="131" t="str" cm="1">
        <f t="array" ref="CM20">IF(SUMPRODUCT(--ISNUMBER(SEARCH({"32";"35";"36";"44";"45";"47";"50";"51";"52";"53";"54";"55";"57";"58";"59";"60"}, BB20)))&gt;0,
    B20,
    "")</f>
        <v/>
      </c>
      <c r="CN20" s="123" t="str" cm="1">
        <f t="array" ref="CN20">IF(SUMPRODUCT(--ISNUMBER(SEARCH({"61";"62"}, BB20)))&gt;0,
    B20,
    "")</f>
        <v/>
      </c>
      <c r="CO20" s="226" t="str" cm="1">
        <f t="array" ref="CO20">IF(SUMPRODUCT(--ISNUMBER(SEARCH({"68";"69";"70";"71"}, BB20)))&gt;0,
    B20,
    "")</f>
        <v/>
      </c>
      <c r="CP20" s="123" t="str" cm="1">
        <f t="array" ref="CP20">IF(SUMPRODUCT(--ISNUMBER(SEARCH({"72";"73";"74";"75"}, BB20)))&gt;0,
    B20,
    "")</f>
        <v/>
      </c>
      <c r="CQ20" s="123" t="str">
        <f t="shared" si="56"/>
        <v/>
      </c>
      <c r="CR20" s="226" t="str">
        <f t="shared" si="57"/>
        <v>NO</v>
      </c>
      <c r="CS20" s="122" t="str">
        <f t="shared" si="59"/>
        <v/>
      </c>
      <c r="CT20" s="123" t="str">
        <f t="shared" si="60"/>
        <v/>
      </c>
      <c r="CU20" s="123" t="str">
        <f t="shared" si="61"/>
        <v/>
      </c>
      <c r="CV20" s="123" t="str">
        <f t="shared" si="62"/>
        <v/>
      </c>
      <c r="CW20" s="123" t="str">
        <f t="shared" si="63"/>
        <v/>
      </c>
      <c r="CX20" s="123" t="str">
        <f t="shared" si="64"/>
        <v/>
      </c>
      <c r="CY20" s="123" t="str">
        <f t="shared" si="65"/>
        <v/>
      </c>
      <c r="CZ20" s="123" t="str">
        <f t="shared" si="66"/>
        <v/>
      </c>
      <c r="DA20" s="123" t="str">
        <f t="shared" si="67"/>
        <v/>
      </c>
      <c r="DB20" s="124" t="str">
        <f t="shared" si="68"/>
        <v/>
      </c>
      <c r="DC20" s="122" t="str">
        <f t="shared" si="69"/>
        <v/>
      </c>
      <c r="DD20" s="123" t="str">
        <f t="shared" si="70"/>
        <v/>
      </c>
      <c r="DE20" s="123" t="str">
        <f t="shared" si="71"/>
        <v/>
      </c>
      <c r="DF20" s="124" t="str">
        <f t="shared" si="72"/>
        <v/>
      </c>
      <c r="DG20" s="110"/>
    </row>
    <row r="21" spans="2:111" ht="16.2" x14ac:dyDescent="0.4">
      <c r="B21" s="7">
        <v>16</v>
      </c>
      <c r="C21" s="12"/>
      <c r="D21" s="13"/>
      <c r="E21" s="14"/>
      <c r="F21" s="14"/>
      <c r="G21" s="14"/>
      <c r="H21" s="14"/>
      <c r="I21" s="14"/>
      <c r="J21" s="14"/>
      <c r="K21" s="14"/>
      <c r="L21" s="15"/>
      <c r="M21" s="12"/>
      <c r="N21" s="12"/>
      <c r="O21" s="12"/>
      <c r="P21" s="98" t="str">
        <f xml:space="preserve"> IF(ISBLANK(M21),"",VLOOKUP(M21,ComboValue!$D$2:$H$18,5,FALSE))</f>
        <v/>
      </c>
      <c r="Q21" s="12"/>
      <c r="R21" s="252" t="str" cm="1">
        <f t="array" ref="R21">IF(OR(ISNUMBER(SEARCH("SGH05",$D21:$L21)),ISNUMBER(SEARCH("SGH06",$D21:$L21)),ISNUMBER(SEARCH("SGH07",$D21:$L21)),ISNUMBER(SEARCH("SGH08",$D21:$L21)),ISNUMBER(SEARCH("pas de pictogramme",$D21:$L21)),ISNUMBER(SEARCH("SGH09",$D21:$L21)),ISNUMBER(SEARCH("SGH03",$D21:$L21))),"OUI","NON")</f>
        <v>NON</v>
      </c>
      <c r="S21" s="13"/>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X21" s="123" t="str" cm="1">
        <f t="array" ref="AX21">_xlfn.TEXTJOIN(",", TRUE, IF(D21:L21="","",VLOOKUP(D21:L21, ComboValue!$A$2:$C$11, 3, FALSE)))</f>
        <v/>
      </c>
      <c r="AY21" s="123" t="str">
        <f t="shared" si="26"/>
        <v>Tous_Fr</v>
      </c>
      <c r="AZ21" s="123" t="str">
        <f>IF(ISBLANK(M21),"",VLOOKUP(M21,ComboValue!$D$2:$F$18,3,FALSE))</f>
        <v/>
      </c>
      <c r="BA21" s="123" t="str">
        <f>IF(ISBLANK(N21),"",VLOOKUP(N21,ComboValue!$J$2:$L$5,3,FALSE))</f>
        <v/>
      </c>
      <c r="BB21" s="130" t="str" cm="1">
        <f t="array" ref="BB21">_xlfn.TEXTJOIN(",", TRUE, IF(S21:AV21="","",VLOOKUP(S21:AV21, ComboValue!$M$2:$O$100, 3, FALSE)))</f>
        <v/>
      </c>
      <c r="BC21" s="124" t="str">
        <f t="shared" si="27"/>
        <v/>
      </c>
      <c r="BD21" s="110"/>
      <c r="BE21" s="122" t="str">
        <f t="shared" si="0"/>
        <v/>
      </c>
      <c r="BF21" s="123" t="str">
        <f t="shared" si="1"/>
        <v/>
      </c>
      <c r="BG21" s="123" t="str">
        <f t="shared" si="2"/>
        <v/>
      </c>
      <c r="BH21" s="123" t="str">
        <f t="shared" si="3"/>
        <v/>
      </c>
      <c r="BI21" s="123" t="str">
        <f t="shared" si="4"/>
        <v/>
      </c>
      <c r="BJ21" s="123" t="str">
        <f t="shared" si="5"/>
        <v/>
      </c>
      <c r="BK21" s="123" t="str">
        <f t="shared" si="6"/>
        <v/>
      </c>
      <c r="BL21" s="123" t="str">
        <f t="shared" si="7"/>
        <v/>
      </c>
      <c r="BM21" s="123" t="str">
        <f t="shared" si="8"/>
        <v/>
      </c>
      <c r="BN21" s="123" t="str">
        <f t="shared" si="9"/>
        <v/>
      </c>
      <c r="BO21" s="123">
        <f t="shared" si="85"/>
        <v>0</v>
      </c>
      <c r="BP21" s="123">
        <f t="shared" si="10"/>
        <v>0</v>
      </c>
      <c r="BQ21" s="123">
        <f t="shared" si="86"/>
        <v>0</v>
      </c>
      <c r="BR21" s="123">
        <f t="shared" si="11"/>
        <v>0</v>
      </c>
      <c r="BS21" s="123">
        <f t="shared" si="12"/>
        <v>0</v>
      </c>
      <c r="BT21" s="123">
        <f t="shared" si="13"/>
        <v>0</v>
      </c>
      <c r="BU21" s="123" t="str">
        <f t="shared" si="75"/>
        <v/>
      </c>
      <c r="BV21" s="123" t="str">
        <f t="shared" si="76"/>
        <v/>
      </c>
      <c r="BW21" s="123" t="str">
        <f t="shared" si="77"/>
        <v/>
      </c>
      <c r="BX21" s="123" t="str">
        <f t="shared" si="16"/>
        <v/>
      </c>
      <c r="BY21" s="123" t="str">
        <f t="shared" si="17"/>
        <v/>
      </c>
      <c r="BZ21" s="123" t="str">
        <f t="shared" si="18"/>
        <v/>
      </c>
      <c r="CA21" s="123" t="str">
        <f t="shared" si="19"/>
        <v/>
      </c>
      <c r="CB21" s="123" t="str">
        <f t="shared" si="20"/>
        <v/>
      </c>
      <c r="CC21" s="123" t="str">
        <f t="shared" si="21"/>
        <v/>
      </c>
      <c r="CD21" s="123" t="str">
        <f t="shared" si="22"/>
        <v/>
      </c>
      <c r="CE21" s="123" t="str">
        <f t="shared" si="23"/>
        <v/>
      </c>
      <c r="CF21" s="123" t="str">
        <f t="shared" si="78"/>
        <v/>
      </c>
      <c r="CG21" s="123" t="str">
        <f t="shared" si="79"/>
        <v/>
      </c>
      <c r="CH21" s="123" t="str">
        <f t="shared" si="80"/>
        <v/>
      </c>
      <c r="CI21" s="123" t="str">
        <f t="shared" si="81"/>
        <v/>
      </c>
      <c r="CJ21" s="131" t="str">
        <f t="shared" si="82"/>
        <v/>
      </c>
      <c r="CK21" s="123" t="str" cm="1">
        <f t="array" ref="CK21">IF(AND(AZ21="C_16",
        SUMPRODUCT(--ISNUMBER(SEARCH({"14","34","38","40","41","42","43","46","48","56","64","65"},BB21)))&gt;0),
    O21-IF(ISNUMBER(CL21),CL21,0),
    "")</f>
        <v/>
      </c>
      <c r="CL21" s="123" t="str" cm="1">
        <f t="array" ref="CL21">IF(AND(AZ21="C_16",
        SUMPRODUCT(--ISNUMBER(SEARCH({"01";"02";"03";"04";"05";"06";"07";"08";"09";"10";"11";"12";"13";"15";"16";"17";"19";"20";"21";"22";"23";"24";"25";"26";"27";"28";"29";"30";"31";"32";"33";"35";"36";"37";"39";"44";"45";"47";"49";"50";"51";"52";"53";"54";"55";"57";"58";"59";"60";"61";"62";"63";"66";"67";"68";"69";"70";"71";"72";"73";"74";"75"}, BB21)))&gt;0),
    O21,
    "")</f>
        <v/>
      </c>
      <c r="CM21" s="131" t="str" cm="1">
        <f t="array" ref="CM21">IF(SUMPRODUCT(--ISNUMBER(SEARCH({"32";"35";"36";"44";"45";"47";"50";"51";"52";"53";"54";"55";"57";"58";"59";"60"}, BB21)))&gt;0,
    B21,
    "")</f>
        <v/>
      </c>
      <c r="CN21" s="123" t="str" cm="1">
        <f t="array" ref="CN21">IF(SUMPRODUCT(--ISNUMBER(SEARCH({"61";"62"}, BB21)))&gt;0,
    B21,
    "")</f>
        <v/>
      </c>
      <c r="CO21" s="226" t="str" cm="1">
        <f t="array" ref="CO21">IF(SUMPRODUCT(--ISNUMBER(SEARCH({"68";"69";"70";"71"}, BB21)))&gt;0,
    B21,
    "")</f>
        <v/>
      </c>
      <c r="CP21" s="123" t="str" cm="1">
        <f t="array" ref="CP21">IF(SUMPRODUCT(--ISNUMBER(SEARCH({"72";"73";"74";"75"}, BB21)))&gt;0,
    B21,
    "")</f>
        <v/>
      </c>
      <c r="CQ21" s="123" t="str">
        <f t="shared" si="56"/>
        <v/>
      </c>
      <c r="CR21" s="226" t="str">
        <f t="shared" si="57"/>
        <v>NO</v>
      </c>
      <c r="CS21" s="122" t="str">
        <f t="shared" si="59"/>
        <v/>
      </c>
      <c r="CT21" s="123" t="str">
        <f t="shared" si="60"/>
        <v/>
      </c>
      <c r="CU21" s="123" t="str">
        <f t="shared" si="61"/>
        <v/>
      </c>
      <c r="CV21" s="123" t="str">
        <f t="shared" si="62"/>
        <v/>
      </c>
      <c r="CW21" s="123" t="str">
        <f t="shared" si="63"/>
        <v/>
      </c>
      <c r="CX21" s="123" t="str">
        <f t="shared" si="64"/>
        <v/>
      </c>
      <c r="CY21" s="123" t="str">
        <f t="shared" si="65"/>
        <v/>
      </c>
      <c r="CZ21" s="123" t="str">
        <f t="shared" si="66"/>
        <v/>
      </c>
      <c r="DA21" s="123" t="str">
        <f t="shared" si="67"/>
        <v/>
      </c>
      <c r="DB21" s="124" t="str">
        <f t="shared" si="68"/>
        <v/>
      </c>
      <c r="DC21" s="122" t="str">
        <f t="shared" si="69"/>
        <v/>
      </c>
      <c r="DD21" s="123" t="str">
        <f t="shared" si="70"/>
        <v/>
      </c>
      <c r="DE21" s="123" t="str">
        <f t="shared" si="71"/>
        <v/>
      </c>
      <c r="DF21" s="124" t="str">
        <f t="shared" si="72"/>
        <v/>
      </c>
      <c r="DG21" s="110"/>
    </row>
    <row r="22" spans="2:111" ht="16.2" x14ac:dyDescent="0.4">
      <c r="B22" s="7">
        <v>17</v>
      </c>
      <c r="C22" s="12"/>
      <c r="D22" s="13"/>
      <c r="E22" s="14"/>
      <c r="F22" s="14"/>
      <c r="G22" s="14"/>
      <c r="H22" s="14"/>
      <c r="I22" s="14"/>
      <c r="J22" s="14"/>
      <c r="K22" s="14"/>
      <c r="L22" s="15"/>
      <c r="M22" s="12"/>
      <c r="N22" s="12"/>
      <c r="O22" s="12"/>
      <c r="P22" s="98" t="str">
        <f xml:space="preserve"> IF(ISBLANK(M22),"",VLOOKUP(M22,ComboValue!$D$2:$H$18,5,FALSE))</f>
        <v/>
      </c>
      <c r="Q22" s="12"/>
      <c r="R22" s="252" t="str" cm="1">
        <f t="array" ref="R22">IF(OR(ISNUMBER(SEARCH("SGH05",$D22:$L22)),ISNUMBER(SEARCH("SGH06",$D22:$L22)),ISNUMBER(SEARCH("SGH07",$D22:$L22)),ISNUMBER(SEARCH("SGH08",$D22:$L22)),ISNUMBER(SEARCH("pas de pictogramme",$D22:$L22)),ISNUMBER(SEARCH("SGH09",$D22:$L22)),ISNUMBER(SEARCH("SGH03",$D22:$L22))),"OUI","NON")</f>
        <v>NON</v>
      </c>
      <c r="S22" s="13"/>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X22" s="123" t="str" cm="1">
        <f t="array" ref="AX22">_xlfn.TEXTJOIN(",", TRUE, IF(D22:L22="","",VLOOKUP(D22:L22, ComboValue!$A$2:$C$11, 3, FALSE)))</f>
        <v/>
      </c>
      <c r="AY22" s="123" t="str">
        <f t="shared" si="26"/>
        <v>Tous_Fr</v>
      </c>
      <c r="AZ22" s="123" t="str">
        <f>IF(ISBLANK(M22),"",VLOOKUP(M22,ComboValue!$D$2:$F$18,3,FALSE))</f>
        <v/>
      </c>
      <c r="BA22" s="123" t="str">
        <f>IF(ISBLANK(N22),"",VLOOKUP(N22,ComboValue!$J$2:$L$5,3,FALSE))</f>
        <v/>
      </c>
      <c r="BB22" s="130" t="str" cm="1">
        <f t="array" ref="BB22">_xlfn.TEXTJOIN(",", TRUE, IF(S22:AV22="","",VLOOKUP(S22:AV22, ComboValue!$M$2:$O$100, 3, FALSE)))</f>
        <v/>
      </c>
      <c r="BC22" s="124" t="str">
        <f t="shared" si="27"/>
        <v/>
      </c>
      <c r="BD22" s="110"/>
      <c r="BE22" s="122" t="str">
        <f t="shared" si="0"/>
        <v/>
      </c>
      <c r="BF22" s="123" t="str">
        <f t="shared" si="1"/>
        <v/>
      </c>
      <c r="BG22" s="123" t="str">
        <f t="shared" si="2"/>
        <v/>
      </c>
      <c r="BH22" s="123" t="str">
        <f t="shared" si="3"/>
        <v/>
      </c>
      <c r="BI22" s="123" t="str">
        <f t="shared" si="4"/>
        <v/>
      </c>
      <c r="BJ22" s="123" t="str">
        <f t="shared" si="5"/>
        <v/>
      </c>
      <c r="BK22" s="123" t="str">
        <f t="shared" si="6"/>
        <v/>
      </c>
      <c r="BL22" s="123" t="str">
        <f t="shared" si="7"/>
        <v/>
      </c>
      <c r="BM22" s="123" t="str">
        <f t="shared" si="8"/>
        <v/>
      </c>
      <c r="BN22" s="123" t="str">
        <f t="shared" si="9"/>
        <v/>
      </c>
      <c r="BO22" s="123">
        <f t="shared" si="85"/>
        <v>0</v>
      </c>
      <c r="BP22" s="123">
        <f t="shared" si="10"/>
        <v>0</v>
      </c>
      <c r="BQ22" s="123">
        <f t="shared" si="86"/>
        <v>0</v>
      </c>
      <c r="BR22" s="123">
        <f t="shared" si="11"/>
        <v>0</v>
      </c>
      <c r="BS22" s="123">
        <f t="shared" si="12"/>
        <v>0</v>
      </c>
      <c r="BT22" s="123">
        <f t="shared" si="13"/>
        <v>0</v>
      </c>
      <c r="BU22" s="123" t="str">
        <f t="shared" si="75"/>
        <v/>
      </c>
      <c r="BV22" s="123" t="str">
        <f t="shared" si="76"/>
        <v/>
      </c>
      <c r="BW22" s="123" t="str">
        <f t="shared" si="77"/>
        <v/>
      </c>
      <c r="BX22" s="123" t="str">
        <f t="shared" si="16"/>
        <v/>
      </c>
      <c r="BY22" s="123" t="str">
        <f t="shared" si="17"/>
        <v/>
      </c>
      <c r="BZ22" s="123" t="str">
        <f t="shared" si="18"/>
        <v/>
      </c>
      <c r="CA22" s="123" t="str">
        <f t="shared" si="19"/>
        <v/>
      </c>
      <c r="CB22" s="123" t="str">
        <f t="shared" si="20"/>
        <v/>
      </c>
      <c r="CC22" s="123" t="str">
        <f t="shared" si="21"/>
        <v/>
      </c>
      <c r="CD22" s="123" t="str">
        <f t="shared" si="22"/>
        <v/>
      </c>
      <c r="CE22" s="123" t="str">
        <f t="shared" si="23"/>
        <v/>
      </c>
      <c r="CF22" s="123" t="str">
        <f t="shared" si="78"/>
        <v/>
      </c>
      <c r="CG22" s="123" t="str">
        <f t="shared" si="79"/>
        <v/>
      </c>
      <c r="CH22" s="123" t="str">
        <f t="shared" si="80"/>
        <v/>
      </c>
      <c r="CI22" s="123" t="str">
        <f t="shared" si="81"/>
        <v/>
      </c>
      <c r="CJ22" s="131" t="str">
        <f t="shared" si="82"/>
        <v/>
      </c>
      <c r="CK22" s="123" t="str" cm="1">
        <f t="array" ref="CK22">IF(AND(AZ22="C_16",
        SUMPRODUCT(--ISNUMBER(SEARCH({"14","34","38","40","41","42","43","46","48","56","64","65"},BB22)))&gt;0),
    O22-IF(ISNUMBER(CL22),CL22,0),
    "")</f>
        <v/>
      </c>
      <c r="CL22" s="123" t="str" cm="1">
        <f t="array" ref="CL22">IF(AND(AZ22="C_16",
        SUMPRODUCT(--ISNUMBER(SEARCH({"01";"02";"03";"04";"05";"06";"07";"08";"09";"10";"11";"12";"13";"15";"16";"17";"19";"20";"21";"22";"23";"24";"25";"26";"27";"28";"29";"30";"31";"32";"33";"35";"36";"37";"39";"44";"45";"47";"49";"50";"51";"52";"53";"54";"55";"57";"58";"59";"60";"61";"62";"63";"66";"67";"68";"69";"70";"71";"72";"73";"74";"75"}, BB22)))&gt;0),
    O22,
    "")</f>
        <v/>
      </c>
      <c r="CM22" s="131" t="str" cm="1">
        <f t="array" ref="CM22">IF(SUMPRODUCT(--ISNUMBER(SEARCH({"32";"35";"36";"44";"45";"47";"50";"51";"52";"53";"54";"55";"57";"58";"59";"60"}, BB22)))&gt;0,
    B22,
    "")</f>
        <v/>
      </c>
      <c r="CN22" s="123" t="str" cm="1">
        <f t="array" ref="CN22">IF(SUMPRODUCT(--ISNUMBER(SEARCH({"61";"62"}, BB22)))&gt;0,
    B22,
    "")</f>
        <v/>
      </c>
      <c r="CO22" s="226" t="str" cm="1">
        <f t="array" ref="CO22">IF(SUMPRODUCT(--ISNUMBER(SEARCH({"68";"69";"70";"71"}, BB22)))&gt;0,
    B22,
    "")</f>
        <v/>
      </c>
      <c r="CP22" s="123" t="str" cm="1">
        <f t="array" ref="CP22">IF(SUMPRODUCT(--ISNUMBER(SEARCH({"72";"73";"74";"75"}, BB22)))&gt;0,
    B22,
    "")</f>
        <v/>
      </c>
      <c r="CQ22" s="123" t="str">
        <f t="shared" si="56"/>
        <v/>
      </c>
      <c r="CR22" s="226" t="str">
        <f t="shared" si="57"/>
        <v>NO</v>
      </c>
      <c r="CS22" s="122" t="str">
        <f t="shared" si="59"/>
        <v/>
      </c>
      <c r="CT22" s="123" t="str">
        <f t="shared" si="60"/>
        <v/>
      </c>
      <c r="CU22" s="123" t="str">
        <f t="shared" si="61"/>
        <v/>
      </c>
      <c r="CV22" s="123" t="str">
        <f t="shared" si="62"/>
        <v/>
      </c>
      <c r="CW22" s="123" t="str">
        <f t="shared" si="63"/>
        <v/>
      </c>
      <c r="CX22" s="123" t="str">
        <f t="shared" si="64"/>
        <v/>
      </c>
      <c r="CY22" s="123" t="str">
        <f t="shared" si="65"/>
        <v/>
      </c>
      <c r="CZ22" s="123" t="str">
        <f t="shared" si="66"/>
        <v/>
      </c>
      <c r="DA22" s="123" t="str">
        <f t="shared" si="67"/>
        <v/>
      </c>
      <c r="DB22" s="124" t="str">
        <f t="shared" si="68"/>
        <v/>
      </c>
      <c r="DC22" s="122" t="str">
        <f t="shared" si="69"/>
        <v/>
      </c>
      <c r="DD22" s="123" t="str">
        <f t="shared" si="70"/>
        <v/>
      </c>
      <c r="DE22" s="123" t="str">
        <f t="shared" si="71"/>
        <v/>
      </c>
      <c r="DF22" s="124" t="str">
        <f t="shared" si="72"/>
        <v/>
      </c>
      <c r="DG22" s="110"/>
    </row>
    <row r="23" spans="2:111" ht="16.2" x14ac:dyDescent="0.4">
      <c r="B23" s="7">
        <v>18</v>
      </c>
      <c r="C23" s="12"/>
      <c r="D23" s="13"/>
      <c r="E23" s="14"/>
      <c r="F23" s="14"/>
      <c r="G23" s="14"/>
      <c r="H23" s="14"/>
      <c r="I23" s="14"/>
      <c r="J23" s="14"/>
      <c r="K23" s="14"/>
      <c r="L23" s="15"/>
      <c r="M23" s="12"/>
      <c r="N23" s="12"/>
      <c r="O23" s="12"/>
      <c r="P23" s="98" t="str">
        <f xml:space="preserve"> IF(ISBLANK(M23),"",VLOOKUP(M23,ComboValue!$D$2:$H$18,5,FALSE))</f>
        <v/>
      </c>
      <c r="Q23" s="12"/>
      <c r="R23" s="252" t="str" cm="1">
        <f t="array" ref="R23">IF(OR(ISNUMBER(SEARCH("SGH05",$D23:$L23)),ISNUMBER(SEARCH("SGH06",$D23:$L23)),ISNUMBER(SEARCH("SGH07",$D23:$L23)),ISNUMBER(SEARCH("SGH08",$D23:$L23)),ISNUMBER(SEARCH("pas de pictogramme",$D23:$L23)),ISNUMBER(SEARCH("SGH09",$D23:$L23)),ISNUMBER(SEARCH("SGH03",$D23:$L23))),"OUI","NON")</f>
        <v>NON</v>
      </c>
      <c r="S23" s="13"/>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X23" s="123" t="str" cm="1">
        <f t="array" ref="AX23">_xlfn.TEXTJOIN(",", TRUE, IF(D23:L23="","",VLOOKUP(D23:L23, ComboValue!$A$2:$C$11, 3, FALSE)))</f>
        <v/>
      </c>
      <c r="AY23" s="123" t="str">
        <f t="shared" si="26"/>
        <v>Tous_Fr</v>
      </c>
      <c r="AZ23" s="123" t="str">
        <f>IF(ISBLANK(M23),"",VLOOKUP(M23,ComboValue!$D$2:$F$18,3,FALSE))</f>
        <v/>
      </c>
      <c r="BA23" s="123" t="str">
        <f>IF(ISBLANK(N23),"",VLOOKUP(N23,ComboValue!$J$2:$L$5,3,FALSE))</f>
        <v/>
      </c>
      <c r="BB23" s="130" t="str" cm="1">
        <f t="array" ref="BB23">_xlfn.TEXTJOIN(",", TRUE, IF(S23:AV23="","",VLOOKUP(S23:AV23, ComboValue!$M$2:$O$100, 3, FALSE)))</f>
        <v/>
      </c>
      <c r="BC23" s="124" t="str">
        <f t="shared" si="27"/>
        <v/>
      </c>
      <c r="BD23" s="110"/>
      <c r="BE23" s="122" t="str">
        <f t="shared" si="0"/>
        <v/>
      </c>
      <c r="BF23" s="123" t="str">
        <f t="shared" si="1"/>
        <v/>
      </c>
      <c r="BG23" s="123" t="str">
        <f t="shared" si="2"/>
        <v/>
      </c>
      <c r="BH23" s="123" t="str">
        <f t="shared" si="3"/>
        <v/>
      </c>
      <c r="BI23" s="123" t="str">
        <f t="shared" si="4"/>
        <v/>
      </c>
      <c r="BJ23" s="123" t="str">
        <f t="shared" si="5"/>
        <v/>
      </c>
      <c r="BK23" s="123" t="str">
        <f t="shared" si="6"/>
        <v/>
      </c>
      <c r="BL23" s="123" t="str">
        <f t="shared" si="7"/>
        <v/>
      </c>
      <c r="BM23" s="123" t="str">
        <f t="shared" si="8"/>
        <v/>
      </c>
      <c r="BN23" s="123" t="str">
        <f t="shared" si="9"/>
        <v/>
      </c>
      <c r="BO23" s="123">
        <f t="shared" si="85"/>
        <v>0</v>
      </c>
      <c r="BP23" s="123">
        <f t="shared" si="10"/>
        <v>0</v>
      </c>
      <c r="BQ23" s="123">
        <f t="shared" si="86"/>
        <v>0</v>
      </c>
      <c r="BR23" s="123">
        <f t="shared" si="11"/>
        <v>0</v>
      </c>
      <c r="BS23" s="123">
        <f t="shared" si="12"/>
        <v>0</v>
      </c>
      <c r="BT23" s="123">
        <f t="shared" si="13"/>
        <v>0</v>
      </c>
      <c r="BU23" s="123" t="str">
        <f t="shared" si="75"/>
        <v/>
      </c>
      <c r="BV23" s="123" t="str">
        <f t="shared" si="76"/>
        <v/>
      </c>
      <c r="BW23" s="123" t="str">
        <f t="shared" si="77"/>
        <v/>
      </c>
      <c r="BX23" s="123" t="str">
        <f t="shared" si="16"/>
        <v/>
      </c>
      <c r="BY23" s="123" t="str">
        <f t="shared" si="17"/>
        <v/>
      </c>
      <c r="BZ23" s="123" t="str">
        <f t="shared" si="18"/>
        <v/>
      </c>
      <c r="CA23" s="123" t="str">
        <f t="shared" si="19"/>
        <v/>
      </c>
      <c r="CB23" s="123" t="str">
        <f t="shared" si="20"/>
        <v/>
      </c>
      <c r="CC23" s="123" t="str">
        <f t="shared" si="21"/>
        <v/>
      </c>
      <c r="CD23" s="123" t="str">
        <f t="shared" si="22"/>
        <v/>
      </c>
      <c r="CE23" s="123" t="str">
        <f t="shared" si="23"/>
        <v/>
      </c>
      <c r="CF23" s="123" t="str">
        <f t="shared" si="78"/>
        <v/>
      </c>
      <c r="CG23" s="123" t="str">
        <f t="shared" si="79"/>
        <v/>
      </c>
      <c r="CH23" s="123" t="str">
        <f t="shared" si="80"/>
        <v/>
      </c>
      <c r="CI23" s="123" t="str">
        <f t="shared" si="81"/>
        <v/>
      </c>
      <c r="CJ23" s="131" t="str">
        <f t="shared" si="82"/>
        <v/>
      </c>
      <c r="CK23" s="123" t="str" cm="1">
        <f t="array" ref="CK23">IF(AND(AZ23="C_16",
        SUMPRODUCT(--ISNUMBER(SEARCH({"14","34","38","40","41","42","43","46","48","56","64","65"},BB23)))&gt;0),
    O23-IF(ISNUMBER(CL23),CL23,0),
    "")</f>
        <v/>
      </c>
      <c r="CL23" s="123" t="str" cm="1">
        <f t="array" ref="CL23">IF(AND(AZ23="C_16",
        SUMPRODUCT(--ISNUMBER(SEARCH({"01";"02";"03";"04";"05";"06";"07";"08";"09";"10";"11";"12";"13";"15";"16";"17";"19";"20";"21";"22";"23";"24";"25";"26";"27";"28";"29";"30";"31";"32";"33";"35";"36";"37";"39";"44";"45";"47";"49";"50";"51";"52";"53";"54";"55";"57";"58";"59";"60";"61";"62";"63";"66";"67";"68";"69";"70";"71";"72";"73";"74";"75"}, BB23)))&gt;0),
    O23,
    "")</f>
        <v/>
      </c>
      <c r="CM23" s="131" t="str" cm="1">
        <f t="array" ref="CM23">IF(SUMPRODUCT(--ISNUMBER(SEARCH({"32";"35";"36";"44";"45";"47";"50";"51";"52";"53";"54";"55";"57";"58";"59";"60"}, BB23)))&gt;0,
    B23,
    "")</f>
        <v/>
      </c>
      <c r="CN23" s="123" t="str" cm="1">
        <f t="array" ref="CN23">IF(SUMPRODUCT(--ISNUMBER(SEARCH({"61";"62"}, BB23)))&gt;0,
    B23,
    "")</f>
        <v/>
      </c>
      <c r="CO23" s="226" t="str" cm="1">
        <f t="array" ref="CO23">IF(SUMPRODUCT(--ISNUMBER(SEARCH({"68";"69";"70";"71"}, BB23)))&gt;0,
    B23,
    "")</f>
        <v/>
      </c>
      <c r="CP23" s="123" t="str" cm="1">
        <f t="array" ref="CP23">IF(SUMPRODUCT(--ISNUMBER(SEARCH({"72";"73";"74";"75"}, BB23)))&gt;0,
    B23,
    "")</f>
        <v/>
      </c>
      <c r="CQ23" s="123" t="str">
        <f t="shared" si="56"/>
        <v/>
      </c>
      <c r="CR23" s="226" t="str">
        <f t="shared" si="57"/>
        <v>NO</v>
      </c>
      <c r="CS23" s="122" t="str">
        <f t="shared" si="59"/>
        <v/>
      </c>
      <c r="CT23" s="123" t="str">
        <f t="shared" si="60"/>
        <v/>
      </c>
      <c r="CU23" s="123" t="str">
        <f t="shared" si="61"/>
        <v/>
      </c>
      <c r="CV23" s="123" t="str">
        <f t="shared" si="62"/>
        <v/>
      </c>
      <c r="CW23" s="123" t="str">
        <f t="shared" si="63"/>
        <v/>
      </c>
      <c r="CX23" s="123" t="str">
        <f t="shared" si="64"/>
        <v/>
      </c>
      <c r="CY23" s="123" t="str">
        <f t="shared" si="65"/>
        <v/>
      </c>
      <c r="CZ23" s="123" t="str">
        <f t="shared" si="66"/>
        <v/>
      </c>
      <c r="DA23" s="123" t="str">
        <f t="shared" si="67"/>
        <v/>
      </c>
      <c r="DB23" s="124" t="str">
        <f t="shared" si="68"/>
        <v/>
      </c>
      <c r="DC23" s="122" t="str">
        <f t="shared" si="69"/>
        <v/>
      </c>
      <c r="DD23" s="123" t="str">
        <f t="shared" si="70"/>
        <v/>
      </c>
      <c r="DE23" s="123" t="str">
        <f t="shared" si="71"/>
        <v/>
      </c>
      <c r="DF23" s="124" t="str">
        <f t="shared" si="72"/>
        <v/>
      </c>
      <c r="DG23" s="110"/>
    </row>
    <row r="24" spans="2:111" ht="16.2" x14ac:dyDescent="0.4">
      <c r="B24" s="7">
        <v>19</v>
      </c>
      <c r="C24" s="12"/>
      <c r="D24" s="13"/>
      <c r="E24" s="14"/>
      <c r="F24" s="14"/>
      <c r="G24" s="14"/>
      <c r="H24" s="14"/>
      <c r="I24" s="14"/>
      <c r="J24" s="14"/>
      <c r="K24" s="14"/>
      <c r="L24" s="15"/>
      <c r="M24" s="12"/>
      <c r="N24" s="12"/>
      <c r="O24" s="12"/>
      <c r="P24" s="98" t="str">
        <f xml:space="preserve"> IF(ISBLANK(M24),"",VLOOKUP(M24,ComboValue!$D$2:$H$18,5,FALSE))</f>
        <v/>
      </c>
      <c r="Q24" s="12"/>
      <c r="R24" s="252" t="str" cm="1">
        <f t="array" ref="R24">IF(OR(ISNUMBER(SEARCH("SGH05",$D24:$L24)),ISNUMBER(SEARCH("SGH06",$D24:$L24)),ISNUMBER(SEARCH("SGH07",$D24:$L24)),ISNUMBER(SEARCH("SGH08",$D24:$L24)),ISNUMBER(SEARCH("pas de pictogramme",$D24:$L24)),ISNUMBER(SEARCH("SGH09",$D24:$L24)),ISNUMBER(SEARCH("SGH03",$D24:$L24))),"OUI","NON")</f>
        <v>NON</v>
      </c>
      <c r="S24" s="13"/>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X24" s="123" t="str" cm="1">
        <f t="array" ref="AX24">_xlfn.TEXTJOIN(",", TRUE, IF(D24:L24="","",VLOOKUP(D24:L24, ComboValue!$A$2:$C$11, 3, FALSE)))</f>
        <v/>
      </c>
      <c r="AY24" s="123" t="str">
        <f t="shared" si="26"/>
        <v>Tous_Fr</v>
      </c>
      <c r="AZ24" s="123" t="str">
        <f>IF(ISBLANK(M24),"",VLOOKUP(M24,ComboValue!$D$2:$F$18,3,FALSE))</f>
        <v/>
      </c>
      <c r="BA24" s="123" t="str">
        <f>IF(ISBLANK(N24),"",VLOOKUP(N24,ComboValue!$J$2:$L$5,3,FALSE))</f>
        <v/>
      </c>
      <c r="BB24" s="130" t="str" cm="1">
        <f t="array" ref="BB24">_xlfn.TEXTJOIN(",", TRUE, IF(S24:AV24="","",VLOOKUP(S24:AV24, ComboValue!$M$2:$O$100, 3, FALSE)))</f>
        <v/>
      </c>
      <c r="BC24" s="124" t="str">
        <f t="shared" si="27"/>
        <v/>
      </c>
      <c r="BD24" s="110"/>
      <c r="BE24" s="122" t="str">
        <f t="shared" si="0"/>
        <v/>
      </c>
      <c r="BF24" s="123" t="str">
        <f t="shared" si="1"/>
        <v/>
      </c>
      <c r="BG24" s="123" t="str">
        <f t="shared" si="2"/>
        <v/>
      </c>
      <c r="BH24" s="123" t="str">
        <f t="shared" si="3"/>
        <v/>
      </c>
      <c r="BI24" s="123" t="str">
        <f t="shared" si="4"/>
        <v/>
      </c>
      <c r="BJ24" s="123" t="str">
        <f t="shared" si="5"/>
        <v/>
      </c>
      <c r="BK24" s="123" t="str">
        <f t="shared" si="6"/>
        <v/>
      </c>
      <c r="BL24" s="123" t="str">
        <f t="shared" si="7"/>
        <v/>
      </c>
      <c r="BM24" s="123" t="str">
        <f t="shared" si="8"/>
        <v/>
      </c>
      <c r="BN24" s="123" t="str">
        <f t="shared" si="9"/>
        <v/>
      </c>
      <c r="BO24" s="123">
        <f t="shared" si="85"/>
        <v>0</v>
      </c>
      <c r="BP24" s="123">
        <f t="shared" si="10"/>
        <v>0</v>
      </c>
      <c r="BQ24" s="123">
        <f t="shared" si="86"/>
        <v>0</v>
      </c>
      <c r="BR24" s="123">
        <f t="shared" si="11"/>
        <v>0</v>
      </c>
      <c r="BS24" s="123">
        <f t="shared" si="12"/>
        <v>0</v>
      </c>
      <c r="BT24" s="123">
        <f t="shared" si="13"/>
        <v>0</v>
      </c>
      <c r="BU24" s="123" t="str">
        <f t="shared" si="75"/>
        <v/>
      </c>
      <c r="BV24" s="123" t="str">
        <f t="shared" si="76"/>
        <v/>
      </c>
      <c r="BW24" s="123" t="str">
        <f t="shared" si="77"/>
        <v/>
      </c>
      <c r="BX24" s="123" t="str">
        <f t="shared" si="16"/>
        <v/>
      </c>
      <c r="BY24" s="123" t="str">
        <f t="shared" si="17"/>
        <v/>
      </c>
      <c r="BZ24" s="123" t="str">
        <f t="shared" si="18"/>
        <v/>
      </c>
      <c r="CA24" s="123" t="str">
        <f t="shared" si="19"/>
        <v/>
      </c>
      <c r="CB24" s="123" t="str">
        <f t="shared" si="20"/>
        <v/>
      </c>
      <c r="CC24" s="123" t="str">
        <f t="shared" si="21"/>
        <v/>
      </c>
      <c r="CD24" s="123" t="str">
        <f t="shared" si="22"/>
        <v/>
      </c>
      <c r="CE24" s="123" t="str">
        <f t="shared" si="23"/>
        <v/>
      </c>
      <c r="CF24" s="123" t="str">
        <f t="shared" si="78"/>
        <v/>
      </c>
      <c r="CG24" s="123" t="str">
        <f t="shared" si="79"/>
        <v/>
      </c>
      <c r="CH24" s="123" t="str">
        <f t="shared" si="80"/>
        <v/>
      </c>
      <c r="CI24" s="123" t="str">
        <f t="shared" si="81"/>
        <v/>
      </c>
      <c r="CJ24" s="131" t="str">
        <f t="shared" si="82"/>
        <v/>
      </c>
      <c r="CK24" s="123" t="str" cm="1">
        <f t="array" ref="CK24">IF(AND(AZ24="C_16",
        SUMPRODUCT(--ISNUMBER(SEARCH({"14","34","38","40","41","42","43","46","48","56","64","65"},BB24)))&gt;0),
    O24-IF(ISNUMBER(CL24),CL24,0),
    "")</f>
        <v/>
      </c>
      <c r="CL24" s="123" t="str" cm="1">
        <f t="array" ref="CL24">IF(AND(AZ24="C_16",
        SUMPRODUCT(--ISNUMBER(SEARCH({"01";"02";"03";"04";"05";"06";"07";"08";"09";"10";"11";"12";"13";"15";"16";"17";"19";"20";"21";"22";"23";"24";"25";"26";"27";"28";"29";"30";"31";"32";"33";"35";"36";"37";"39";"44";"45";"47";"49";"50";"51";"52";"53";"54";"55";"57";"58";"59";"60";"61";"62";"63";"66";"67";"68";"69";"70";"71";"72";"73";"74";"75"}, BB24)))&gt;0),
    O24,
    "")</f>
        <v/>
      </c>
      <c r="CM24" s="131" t="str" cm="1">
        <f t="array" ref="CM24">IF(SUMPRODUCT(--ISNUMBER(SEARCH({"32";"35";"36";"44";"45";"47";"50";"51";"52";"53";"54";"55";"57";"58";"59";"60"}, BB24)))&gt;0,
    B24,
    "")</f>
        <v/>
      </c>
      <c r="CN24" s="123" t="str" cm="1">
        <f t="array" ref="CN24">IF(SUMPRODUCT(--ISNUMBER(SEARCH({"61";"62"}, BB24)))&gt;0,
    B24,
    "")</f>
        <v/>
      </c>
      <c r="CO24" s="226" t="str" cm="1">
        <f t="array" ref="CO24">IF(SUMPRODUCT(--ISNUMBER(SEARCH({"68";"69";"70";"71"}, BB24)))&gt;0,
    B24,
    "")</f>
        <v/>
      </c>
      <c r="CP24" s="123" t="str" cm="1">
        <f t="array" ref="CP24">IF(SUMPRODUCT(--ISNUMBER(SEARCH({"72";"73";"74";"75"}, BB24)))&gt;0,
    B24,
    "")</f>
        <v/>
      </c>
      <c r="CQ24" s="123" t="str">
        <f t="shared" si="56"/>
        <v/>
      </c>
      <c r="CR24" s="226" t="str">
        <f t="shared" si="57"/>
        <v>NO</v>
      </c>
      <c r="CS24" s="122" t="str">
        <f t="shared" si="59"/>
        <v/>
      </c>
      <c r="CT24" s="123" t="str">
        <f t="shared" si="60"/>
        <v/>
      </c>
      <c r="CU24" s="123" t="str">
        <f t="shared" si="61"/>
        <v/>
      </c>
      <c r="CV24" s="123" t="str">
        <f t="shared" si="62"/>
        <v/>
      </c>
      <c r="CW24" s="123" t="str">
        <f t="shared" si="63"/>
        <v/>
      </c>
      <c r="CX24" s="123" t="str">
        <f t="shared" si="64"/>
        <v/>
      </c>
      <c r="CY24" s="123" t="str">
        <f t="shared" si="65"/>
        <v/>
      </c>
      <c r="CZ24" s="123" t="str">
        <f t="shared" si="66"/>
        <v/>
      </c>
      <c r="DA24" s="123" t="str">
        <f t="shared" si="67"/>
        <v/>
      </c>
      <c r="DB24" s="124" t="str">
        <f t="shared" si="68"/>
        <v/>
      </c>
      <c r="DC24" s="122" t="str">
        <f t="shared" si="69"/>
        <v/>
      </c>
      <c r="DD24" s="123" t="str">
        <f t="shared" si="70"/>
        <v/>
      </c>
      <c r="DE24" s="123" t="str">
        <f t="shared" si="71"/>
        <v/>
      </c>
      <c r="DF24" s="124" t="str">
        <f t="shared" si="72"/>
        <v/>
      </c>
      <c r="DG24" s="110"/>
    </row>
    <row r="25" spans="2:111" ht="16.2" x14ac:dyDescent="0.4">
      <c r="B25" s="7">
        <v>20</v>
      </c>
      <c r="C25" s="12"/>
      <c r="D25" s="13"/>
      <c r="E25" s="14"/>
      <c r="F25" s="14"/>
      <c r="G25" s="14"/>
      <c r="H25" s="14"/>
      <c r="I25" s="14"/>
      <c r="J25" s="14"/>
      <c r="K25" s="14"/>
      <c r="L25" s="15"/>
      <c r="M25" s="12"/>
      <c r="N25" s="12"/>
      <c r="O25" s="12"/>
      <c r="P25" s="98" t="str">
        <f xml:space="preserve"> IF(ISBLANK(M25),"",VLOOKUP(M25,ComboValue!$D$2:$H$18,5,FALSE))</f>
        <v/>
      </c>
      <c r="Q25" s="12"/>
      <c r="R25" s="252" t="str" cm="1">
        <f t="array" ref="R25">IF(OR(ISNUMBER(SEARCH("SGH05",$D25:$L25)),ISNUMBER(SEARCH("SGH06",$D25:$L25)),ISNUMBER(SEARCH("SGH07",$D25:$L25)),ISNUMBER(SEARCH("SGH08",$D25:$L25)),ISNUMBER(SEARCH("pas de pictogramme",$D25:$L25)),ISNUMBER(SEARCH("SGH09",$D25:$L25)),ISNUMBER(SEARCH("SGH03",$D25:$L25))),"OUI","NON")</f>
        <v>NON</v>
      </c>
      <c r="S25" s="13"/>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X25" s="123" t="str" cm="1">
        <f t="array" ref="AX25">_xlfn.TEXTJOIN(",", TRUE, IF(D25:L25="","",VLOOKUP(D25:L25, ComboValue!$A$2:$C$11, 3, FALSE)))</f>
        <v/>
      </c>
      <c r="AY25" s="123" t="str">
        <f t="shared" si="26"/>
        <v>Tous_Fr</v>
      </c>
      <c r="AZ25" s="123" t="str">
        <f>IF(ISBLANK(M25),"",VLOOKUP(M25,ComboValue!$D$2:$F$18,3,FALSE))</f>
        <v/>
      </c>
      <c r="BA25" s="123" t="str">
        <f>IF(ISBLANK(N25),"",VLOOKUP(N25,ComboValue!$J$2:$L$5,3,FALSE))</f>
        <v/>
      </c>
      <c r="BB25" s="130" t="str" cm="1">
        <f t="array" ref="BB25">_xlfn.TEXTJOIN(",", TRUE, IF(S25:AV25="","",VLOOKUP(S25:AV25, ComboValue!$M$2:$O$100, 3, FALSE)))</f>
        <v/>
      </c>
      <c r="BC25" s="124" t="str">
        <f t="shared" si="27"/>
        <v/>
      </c>
      <c r="BD25" s="110"/>
      <c r="BE25" s="122" t="str">
        <f t="shared" si="0"/>
        <v/>
      </c>
      <c r="BF25" s="123" t="str">
        <f t="shared" si="1"/>
        <v/>
      </c>
      <c r="BG25" s="123" t="str">
        <f t="shared" si="2"/>
        <v/>
      </c>
      <c r="BH25" s="123" t="str">
        <f t="shared" si="3"/>
        <v/>
      </c>
      <c r="BI25" s="123" t="str">
        <f t="shared" si="4"/>
        <v/>
      </c>
      <c r="BJ25" s="123" t="str">
        <f t="shared" si="5"/>
        <v/>
      </c>
      <c r="BK25" s="123" t="str">
        <f t="shared" si="6"/>
        <v/>
      </c>
      <c r="BL25" s="123" t="str">
        <f t="shared" si="7"/>
        <v/>
      </c>
      <c r="BM25" s="123" t="str">
        <f t="shared" si="8"/>
        <v/>
      </c>
      <c r="BN25" s="123" t="str">
        <f t="shared" si="9"/>
        <v/>
      </c>
      <c r="BO25" s="123">
        <f t="shared" si="85"/>
        <v>0</v>
      </c>
      <c r="BP25" s="123">
        <f t="shared" si="10"/>
        <v>0</v>
      </c>
      <c r="BQ25" s="123">
        <f t="shared" si="86"/>
        <v>0</v>
      </c>
      <c r="BR25" s="123">
        <f t="shared" si="11"/>
        <v>0</v>
      </c>
      <c r="BS25" s="123">
        <f t="shared" si="12"/>
        <v>0</v>
      </c>
      <c r="BT25" s="123">
        <f t="shared" si="13"/>
        <v>0</v>
      </c>
      <c r="BU25" s="123" t="str">
        <f t="shared" si="75"/>
        <v/>
      </c>
      <c r="BV25" s="123" t="str">
        <f t="shared" si="76"/>
        <v/>
      </c>
      <c r="BW25" s="123" t="str">
        <f t="shared" si="77"/>
        <v/>
      </c>
      <c r="BX25" s="123" t="str">
        <f t="shared" si="16"/>
        <v/>
      </c>
      <c r="BY25" s="123" t="str">
        <f t="shared" si="17"/>
        <v/>
      </c>
      <c r="BZ25" s="123" t="str">
        <f t="shared" si="18"/>
        <v/>
      </c>
      <c r="CA25" s="123" t="str">
        <f t="shared" si="19"/>
        <v/>
      </c>
      <c r="CB25" s="123" t="str">
        <f t="shared" si="20"/>
        <v/>
      </c>
      <c r="CC25" s="123" t="str">
        <f t="shared" si="21"/>
        <v/>
      </c>
      <c r="CD25" s="123" t="str">
        <f t="shared" si="22"/>
        <v/>
      </c>
      <c r="CE25" s="123" t="str">
        <f t="shared" si="23"/>
        <v/>
      </c>
      <c r="CF25" s="123" t="str">
        <f t="shared" si="78"/>
        <v/>
      </c>
      <c r="CG25" s="123" t="str">
        <f t="shared" si="79"/>
        <v/>
      </c>
      <c r="CH25" s="123" t="str">
        <f t="shared" si="80"/>
        <v/>
      </c>
      <c r="CI25" s="123" t="str">
        <f t="shared" si="81"/>
        <v/>
      </c>
      <c r="CJ25" s="131" t="str">
        <f t="shared" si="82"/>
        <v/>
      </c>
      <c r="CK25" s="123" t="str" cm="1">
        <f t="array" ref="CK25">IF(AND(AZ25="C_16",
        SUMPRODUCT(--ISNUMBER(SEARCH({"14","34","38","40","41","42","43","46","48","56","64","65"},BB25)))&gt;0),
    O25-IF(ISNUMBER(CL25),CL25,0),
    "")</f>
        <v/>
      </c>
      <c r="CL25" s="123" t="str" cm="1">
        <f t="array" ref="CL25">IF(AND(AZ25="C_16",
        SUMPRODUCT(--ISNUMBER(SEARCH({"01";"02";"03";"04";"05";"06";"07";"08";"09";"10";"11";"12";"13";"15";"16";"17";"19";"20";"21";"22";"23";"24";"25";"26";"27";"28";"29";"30";"31";"32";"33";"35";"36";"37";"39";"44";"45";"47";"49";"50";"51";"52";"53";"54";"55";"57";"58";"59";"60";"61";"62";"63";"66";"67";"68";"69";"70";"71";"72";"73";"74";"75"}, BB25)))&gt;0),
    O25,
    "")</f>
        <v/>
      </c>
      <c r="CM25" s="131" t="str" cm="1">
        <f t="array" ref="CM25">IF(SUMPRODUCT(--ISNUMBER(SEARCH({"32";"35";"36";"44";"45";"47";"50";"51";"52";"53";"54";"55";"57";"58";"59";"60"}, BB25)))&gt;0,
    B25,
    "")</f>
        <v/>
      </c>
      <c r="CN25" s="123" t="str" cm="1">
        <f t="array" ref="CN25">IF(SUMPRODUCT(--ISNUMBER(SEARCH({"61";"62"}, BB25)))&gt;0,
    B25,
    "")</f>
        <v/>
      </c>
      <c r="CO25" s="226" t="str" cm="1">
        <f t="array" ref="CO25">IF(SUMPRODUCT(--ISNUMBER(SEARCH({"68";"69";"70";"71"}, BB25)))&gt;0,
    B25,
    "")</f>
        <v/>
      </c>
      <c r="CP25" s="123" t="str" cm="1">
        <f t="array" ref="CP25">IF(SUMPRODUCT(--ISNUMBER(SEARCH({"72";"73";"74";"75"}, BB25)))&gt;0,
    B25,
    "")</f>
        <v/>
      </c>
      <c r="CQ25" s="123" t="str">
        <f t="shared" si="56"/>
        <v/>
      </c>
      <c r="CR25" s="226" t="str">
        <f t="shared" si="57"/>
        <v>NO</v>
      </c>
      <c r="CS25" s="122" t="str">
        <f t="shared" si="59"/>
        <v/>
      </c>
      <c r="CT25" s="123" t="str">
        <f t="shared" si="60"/>
        <v/>
      </c>
      <c r="CU25" s="123" t="str">
        <f t="shared" si="61"/>
        <v/>
      </c>
      <c r="CV25" s="123" t="str">
        <f t="shared" si="62"/>
        <v/>
      </c>
      <c r="CW25" s="123" t="str">
        <f t="shared" si="63"/>
        <v/>
      </c>
      <c r="CX25" s="123" t="str">
        <f t="shared" si="64"/>
        <v/>
      </c>
      <c r="CY25" s="123" t="str">
        <f t="shared" si="65"/>
        <v/>
      </c>
      <c r="CZ25" s="123" t="str">
        <f t="shared" si="66"/>
        <v/>
      </c>
      <c r="DA25" s="123" t="str">
        <f t="shared" si="67"/>
        <v/>
      </c>
      <c r="DB25" s="124" t="str">
        <f t="shared" si="68"/>
        <v/>
      </c>
      <c r="DC25" s="122" t="str">
        <f t="shared" si="69"/>
        <v/>
      </c>
      <c r="DD25" s="123" t="str">
        <f t="shared" si="70"/>
        <v/>
      </c>
      <c r="DE25" s="123" t="str">
        <f t="shared" si="71"/>
        <v/>
      </c>
      <c r="DF25" s="124" t="str">
        <f t="shared" si="72"/>
        <v/>
      </c>
      <c r="DG25" s="110"/>
    </row>
    <row r="26" spans="2:111" ht="16.2" x14ac:dyDescent="0.4">
      <c r="B26" s="7">
        <v>21</v>
      </c>
      <c r="C26" s="12"/>
      <c r="D26" s="13"/>
      <c r="E26" s="14"/>
      <c r="F26" s="14"/>
      <c r="G26" s="14"/>
      <c r="H26" s="14"/>
      <c r="I26" s="14"/>
      <c r="J26" s="14"/>
      <c r="K26" s="14"/>
      <c r="L26" s="15"/>
      <c r="M26" s="12"/>
      <c r="N26" s="12"/>
      <c r="O26" s="12"/>
      <c r="P26" s="98" t="str">
        <f xml:space="preserve"> IF(ISBLANK(M26),"",VLOOKUP(M26,ComboValue!$D$2:$H$18,5,FALSE))</f>
        <v/>
      </c>
      <c r="Q26" s="12"/>
      <c r="R26" s="252" t="str" cm="1">
        <f t="array" ref="R26">IF(OR(ISNUMBER(SEARCH("SGH05",$D26:$L26)),ISNUMBER(SEARCH("SGH06",$D26:$L26)),ISNUMBER(SEARCH("SGH07",$D26:$L26)),ISNUMBER(SEARCH("SGH08",$D26:$L26)),ISNUMBER(SEARCH("pas de pictogramme",$D26:$L26)),ISNUMBER(SEARCH("SGH09",$D26:$L26)),ISNUMBER(SEARCH("SGH03",$D26:$L26))),"OUI","NON")</f>
        <v>NON</v>
      </c>
      <c r="S26" s="13"/>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X26" s="123" t="str" cm="1">
        <f t="array" ref="AX26">_xlfn.TEXTJOIN(",", TRUE, IF(D26:L26="","",VLOOKUP(D26:L26, ComboValue!$A$2:$C$11, 3, FALSE)))</f>
        <v/>
      </c>
      <c r="AY26" s="123" t="str">
        <f t="shared" si="26"/>
        <v>Tous_Fr</v>
      </c>
      <c r="AZ26" s="123" t="str">
        <f>IF(ISBLANK(M26),"",VLOOKUP(M26,ComboValue!$D$2:$F$18,3,FALSE))</f>
        <v/>
      </c>
      <c r="BA26" s="123" t="str">
        <f>IF(ISBLANK(N26),"",VLOOKUP(N26,ComboValue!$J$2:$L$5,3,FALSE))</f>
        <v/>
      </c>
      <c r="BB26" s="130" t="str" cm="1">
        <f t="array" ref="BB26">_xlfn.TEXTJOIN(",", TRUE, IF(S26:AV26="","",VLOOKUP(S26:AV26, ComboValue!$M$2:$O$100, 3, FALSE)))</f>
        <v/>
      </c>
      <c r="BC26" s="124" t="str">
        <f t="shared" si="27"/>
        <v/>
      </c>
      <c r="BD26" s="110"/>
      <c r="BE26" s="122" t="str">
        <f t="shared" si="0"/>
        <v/>
      </c>
      <c r="BF26" s="123" t="str">
        <f t="shared" si="1"/>
        <v/>
      </c>
      <c r="BG26" s="123" t="str">
        <f t="shared" si="2"/>
        <v/>
      </c>
      <c r="BH26" s="123" t="str">
        <f t="shared" si="3"/>
        <v/>
      </c>
      <c r="BI26" s="123" t="str">
        <f t="shared" si="4"/>
        <v/>
      </c>
      <c r="BJ26" s="123" t="str">
        <f t="shared" si="5"/>
        <v/>
      </c>
      <c r="BK26" s="123" t="str">
        <f t="shared" si="6"/>
        <v/>
      </c>
      <c r="BL26" s="123" t="str">
        <f t="shared" si="7"/>
        <v/>
      </c>
      <c r="BM26" s="123" t="str">
        <f t="shared" si="8"/>
        <v/>
      </c>
      <c r="BN26" s="123" t="str">
        <f t="shared" si="9"/>
        <v/>
      </c>
      <c r="BO26" s="123">
        <f t="shared" si="85"/>
        <v>0</v>
      </c>
      <c r="BP26" s="123">
        <f t="shared" si="10"/>
        <v>0</v>
      </c>
      <c r="BQ26" s="123">
        <f t="shared" si="86"/>
        <v>0</v>
      </c>
      <c r="BR26" s="123">
        <f t="shared" si="11"/>
        <v>0</v>
      </c>
      <c r="BS26" s="123">
        <f t="shared" si="12"/>
        <v>0</v>
      </c>
      <c r="BT26" s="123">
        <f t="shared" si="13"/>
        <v>0</v>
      </c>
      <c r="BU26" s="123" t="str">
        <f t="shared" si="75"/>
        <v/>
      </c>
      <c r="BV26" s="123" t="str">
        <f t="shared" si="76"/>
        <v/>
      </c>
      <c r="BW26" s="123" t="str">
        <f t="shared" si="77"/>
        <v/>
      </c>
      <c r="BX26" s="123" t="str">
        <f t="shared" si="16"/>
        <v/>
      </c>
      <c r="BY26" s="123" t="str">
        <f t="shared" si="17"/>
        <v/>
      </c>
      <c r="BZ26" s="123" t="str">
        <f t="shared" si="18"/>
        <v/>
      </c>
      <c r="CA26" s="123" t="str">
        <f t="shared" si="19"/>
        <v/>
      </c>
      <c r="CB26" s="123" t="str">
        <f t="shared" si="20"/>
        <v/>
      </c>
      <c r="CC26" s="123" t="str">
        <f t="shared" si="21"/>
        <v/>
      </c>
      <c r="CD26" s="123" t="str">
        <f t="shared" si="22"/>
        <v/>
      </c>
      <c r="CE26" s="123" t="str">
        <f t="shared" si="23"/>
        <v/>
      </c>
      <c r="CF26" s="123" t="str">
        <f t="shared" si="78"/>
        <v/>
      </c>
      <c r="CG26" s="123" t="str">
        <f t="shared" si="79"/>
        <v/>
      </c>
      <c r="CH26" s="123" t="str">
        <f t="shared" si="80"/>
        <v/>
      </c>
      <c r="CI26" s="123" t="str">
        <f t="shared" si="81"/>
        <v/>
      </c>
      <c r="CJ26" s="131" t="str">
        <f t="shared" si="82"/>
        <v/>
      </c>
      <c r="CK26" s="123" t="str" cm="1">
        <f t="array" ref="CK26">IF(AND(AZ26="C_16",
        SUMPRODUCT(--ISNUMBER(SEARCH({"14","34","38","40","41","42","43","46","48","56","64","65"},BB26)))&gt;0),
    O26-IF(ISNUMBER(CL26),CL26,0),
    "")</f>
        <v/>
      </c>
      <c r="CL26" s="123" t="str" cm="1">
        <f t="array" ref="CL26">IF(AND(AZ26="C_16",
        SUMPRODUCT(--ISNUMBER(SEARCH({"01";"02";"03";"04";"05";"06";"07";"08";"09";"10";"11";"12";"13";"15";"16";"17";"19";"20";"21";"22";"23";"24";"25";"26";"27";"28";"29";"30";"31";"32";"33";"35";"36";"37";"39";"44";"45";"47";"49";"50";"51";"52";"53";"54";"55";"57";"58";"59";"60";"61";"62";"63";"66";"67";"68";"69";"70";"71";"72";"73";"74";"75"}, BB26)))&gt;0),
    O26,
    "")</f>
        <v/>
      </c>
      <c r="CM26" s="131" t="str" cm="1">
        <f t="array" ref="CM26">IF(SUMPRODUCT(--ISNUMBER(SEARCH({"32";"35";"36";"44";"45";"47";"50";"51";"52";"53";"54";"55";"57";"58";"59";"60"}, BB26)))&gt;0,
    B26,
    "")</f>
        <v/>
      </c>
      <c r="CN26" s="123" t="str" cm="1">
        <f t="array" ref="CN26">IF(SUMPRODUCT(--ISNUMBER(SEARCH({"61";"62"}, BB26)))&gt;0,
    B26,
    "")</f>
        <v/>
      </c>
      <c r="CO26" s="226" t="str" cm="1">
        <f t="array" ref="CO26">IF(SUMPRODUCT(--ISNUMBER(SEARCH({"68";"69";"70";"71"}, BB26)))&gt;0,
    B26,
    "")</f>
        <v/>
      </c>
      <c r="CP26" s="123" t="str" cm="1">
        <f t="array" ref="CP26">IF(SUMPRODUCT(--ISNUMBER(SEARCH({"72";"73";"74";"75"}, BB26)))&gt;0,
    B26,
    "")</f>
        <v/>
      </c>
      <c r="CQ26" s="123" t="str">
        <f t="shared" si="56"/>
        <v/>
      </c>
      <c r="CR26" s="226" t="str">
        <f t="shared" si="57"/>
        <v>NO</v>
      </c>
      <c r="CS26" s="122" t="str">
        <f t="shared" si="59"/>
        <v/>
      </c>
      <c r="CT26" s="123" t="str">
        <f t="shared" si="60"/>
        <v/>
      </c>
      <c r="CU26" s="123" t="str">
        <f t="shared" si="61"/>
        <v/>
      </c>
      <c r="CV26" s="123" t="str">
        <f t="shared" si="62"/>
        <v/>
      </c>
      <c r="CW26" s="123" t="str">
        <f t="shared" si="63"/>
        <v/>
      </c>
      <c r="CX26" s="123" t="str">
        <f t="shared" si="64"/>
        <v/>
      </c>
      <c r="CY26" s="123" t="str">
        <f t="shared" si="65"/>
        <v/>
      </c>
      <c r="CZ26" s="123" t="str">
        <f t="shared" si="66"/>
        <v/>
      </c>
      <c r="DA26" s="123" t="str">
        <f t="shared" si="67"/>
        <v/>
      </c>
      <c r="DB26" s="124" t="str">
        <f t="shared" si="68"/>
        <v/>
      </c>
      <c r="DC26" s="122" t="str">
        <f t="shared" si="69"/>
        <v/>
      </c>
      <c r="DD26" s="123" t="str">
        <f t="shared" si="70"/>
        <v/>
      </c>
      <c r="DE26" s="123" t="str">
        <f t="shared" si="71"/>
        <v/>
      </c>
      <c r="DF26" s="124" t="str">
        <f t="shared" si="72"/>
        <v/>
      </c>
      <c r="DG26" s="110"/>
    </row>
    <row r="27" spans="2:111" ht="16.2" x14ac:dyDescent="0.4">
      <c r="B27" s="7">
        <v>22</v>
      </c>
      <c r="C27" s="12"/>
      <c r="D27" s="13"/>
      <c r="E27" s="14"/>
      <c r="F27" s="14"/>
      <c r="G27" s="14"/>
      <c r="H27" s="14"/>
      <c r="I27" s="14"/>
      <c r="J27" s="14"/>
      <c r="K27" s="14"/>
      <c r="L27" s="15"/>
      <c r="M27" s="12"/>
      <c r="N27" s="12"/>
      <c r="O27" s="12"/>
      <c r="P27" s="98" t="str">
        <f xml:space="preserve"> IF(ISBLANK(M27),"",VLOOKUP(M27,ComboValue!$D$2:$H$18,5,FALSE))</f>
        <v/>
      </c>
      <c r="Q27" s="12"/>
      <c r="R27" s="252" t="str" cm="1">
        <f t="array" ref="R27">IF(OR(ISNUMBER(SEARCH("SGH05",$D27:$L27)),ISNUMBER(SEARCH("SGH06",$D27:$L27)),ISNUMBER(SEARCH("SGH07",$D27:$L27)),ISNUMBER(SEARCH("SGH08",$D27:$L27)),ISNUMBER(SEARCH("pas de pictogramme",$D27:$L27)),ISNUMBER(SEARCH("SGH09",$D27:$L27)),ISNUMBER(SEARCH("SGH03",$D27:$L27))),"OUI","NON")</f>
        <v>NON</v>
      </c>
      <c r="S27" s="13"/>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X27" s="123" t="str" cm="1">
        <f t="array" ref="AX27">_xlfn.TEXTJOIN(",", TRUE, IF(D27:L27="","",VLOOKUP(D27:L27, ComboValue!$A$2:$C$11, 3, FALSE)))</f>
        <v/>
      </c>
      <c r="AY27" s="123" t="str">
        <f t="shared" si="26"/>
        <v>Tous_Fr</v>
      </c>
      <c r="AZ27" s="123" t="str">
        <f>IF(ISBLANK(M27),"",VLOOKUP(M27,ComboValue!$D$2:$F$18,3,FALSE))</f>
        <v/>
      </c>
      <c r="BA27" s="123" t="str">
        <f>IF(ISBLANK(N27),"",VLOOKUP(N27,ComboValue!$J$2:$L$5,3,FALSE))</f>
        <v/>
      </c>
      <c r="BB27" s="130" t="str" cm="1">
        <f t="array" ref="BB27">_xlfn.TEXTJOIN(",", TRUE, IF(S27:AV27="","",VLOOKUP(S27:AV27, ComboValue!$M$2:$O$100, 3, FALSE)))</f>
        <v/>
      </c>
      <c r="BC27" s="124" t="str">
        <f t="shared" si="27"/>
        <v/>
      </c>
      <c r="BD27" s="110"/>
      <c r="BE27" s="122" t="str">
        <f t="shared" si="0"/>
        <v/>
      </c>
      <c r="BF27" s="123" t="str">
        <f t="shared" si="1"/>
        <v/>
      </c>
      <c r="BG27" s="123" t="str">
        <f t="shared" si="2"/>
        <v/>
      </c>
      <c r="BH27" s="123" t="str">
        <f t="shared" si="3"/>
        <v/>
      </c>
      <c r="BI27" s="123" t="str">
        <f t="shared" si="4"/>
        <v/>
      </c>
      <c r="BJ27" s="123" t="str">
        <f t="shared" si="5"/>
        <v/>
      </c>
      <c r="BK27" s="123" t="str">
        <f t="shared" si="6"/>
        <v/>
      </c>
      <c r="BL27" s="123" t="str">
        <f t="shared" si="7"/>
        <v/>
      </c>
      <c r="BM27" s="123" t="str">
        <f t="shared" si="8"/>
        <v/>
      </c>
      <c r="BN27" s="123" t="str">
        <f t="shared" si="9"/>
        <v/>
      </c>
      <c r="BO27" s="123">
        <f t="shared" si="85"/>
        <v>0</v>
      </c>
      <c r="BP27" s="123">
        <f t="shared" si="10"/>
        <v>0</v>
      </c>
      <c r="BQ27" s="123">
        <f t="shared" si="86"/>
        <v>0</v>
      </c>
      <c r="BR27" s="123">
        <f t="shared" si="11"/>
        <v>0</v>
      </c>
      <c r="BS27" s="123">
        <f t="shared" si="12"/>
        <v>0</v>
      </c>
      <c r="BT27" s="123">
        <f t="shared" si="13"/>
        <v>0</v>
      </c>
      <c r="BU27" s="123" t="str">
        <f t="shared" si="75"/>
        <v/>
      </c>
      <c r="BV27" s="123" t="str">
        <f t="shared" si="76"/>
        <v/>
      </c>
      <c r="BW27" s="123" t="str">
        <f t="shared" si="77"/>
        <v/>
      </c>
      <c r="BX27" s="123" t="str">
        <f t="shared" si="16"/>
        <v/>
      </c>
      <c r="BY27" s="123" t="str">
        <f t="shared" si="17"/>
        <v/>
      </c>
      <c r="BZ27" s="123" t="str">
        <f t="shared" si="18"/>
        <v/>
      </c>
      <c r="CA27" s="123" t="str">
        <f t="shared" si="19"/>
        <v/>
      </c>
      <c r="CB27" s="123" t="str">
        <f t="shared" si="20"/>
        <v/>
      </c>
      <c r="CC27" s="123" t="str">
        <f t="shared" si="21"/>
        <v/>
      </c>
      <c r="CD27" s="123" t="str">
        <f t="shared" si="22"/>
        <v/>
      </c>
      <c r="CE27" s="123" t="str">
        <f t="shared" si="23"/>
        <v/>
      </c>
      <c r="CF27" s="123" t="str">
        <f t="shared" si="78"/>
        <v/>
      </c>
      <c r="CG27" s="123" t="str">
        <f t="shared" si="79"/>
        <v/>
      </c>
      <c r="CH27" s="123" t="str">
        <f t="shared" si="80"/>
        <v/>
      </c>
      <c r="CI27" s="123" t="str">
        <f t="shared" si="81"/>
        <v/>
      </c>
      <c r="CJ27" s="131" t="str">
        <f t="shared" si="82"/>
        <v/>
      </c>
      <c r="CK27" s="123" t="str" cm="1">
        <f t="array" ref="CK27">IF(AND(AZ27="C_16",
        SUMPRODUCT(--ISNUMBER(SEARCH({"14","34","38","40","41","42","43","46","48","56","64","65"},BB27)))&gt;0),
    O27-IF(ISNUMBER(CL27),CL27,0),
    "")</f>
        <v/>
      </c>
      <c r="CL27" s="123" t="str" cm="1">
        <f t="array" ref="CL27">IF(AND(AZ27="C_16",
        SUMPRODUCT(--ISNUMBER(SEARCH({"01";"02";"03";"04";"05";"06";"07";"08";"09";"10";"11";"12";"13";"15";"16";"17";"19";"20";"21";"22";"23";"24";"25";"26";"27";"28";"29";"30";"31";"32";"33";"35";"36";"37";"39";"44";"45";"47";"49";"50";"51";"52";"53";"54";"55";"57";"58";"59";"60";"61";"62";"63";"66";"67";"68";"69";"70";"71";"72";"73";"74";"75"}, BB27)))&gt;0),
    O27,
    "")</f>
        <v/>
      </c>
      <c r="CM27" s="131" t="str" cm="1">
        <f t="array" ref="CM27">IF(SUMPRODUCT(--ISNUMBER(SEARCH({"32";"35";"36";"44";"45";"47";"50";"51";"52";"53";"54";"55";"57";"58";"59";"60"}, BB27)))&gt;0,
    B27,
    "")</f>
        <v/>
      </c>
      <c r="CN27" s="123" t="str" cm="1">
        <f t="array" ref="CN27">IF(SUMPRODUCT(--ISNUMBER(SEARCH({"61";"62"}, BB27)))&gt;0,
    B27,
    "")</f>
        <v/>
      </c>
      <c r="CO27" s="226" t="str" cm="1">
        <f t="array" ref="CO27">IF(SUMPRODUCT(--ISNUMBER(SEARCH({"68";"69";"70";"71"}, BB27)))&gt;0,
    B27,
    "")</f>
        <v/>
      </c>
      <c r="CP27" s="123" t="str" cm="1">
        <f t="array" ref="CP27">IF(SUMPRODUCT(--ISNUMBER(SEARCH({"72";"73";"74";"75"}, BB27)))&gt;0,
    B27,
    "")</f>
        <v/>
      </c>
      <c r="CQ27" s="123" t="str">
        <f t="shared" si="56"/>
        <v/>
      </c>
      <c r="CR27" s="226" t="str">
        <f t="shared" si="57"/>
        <v>NO</v>
      </c>
      <c r="CS27" s="122" t="str">
        <f t="shared" si="59"/>
        <v/>
      </c>
      <c r="CT27" s="123" t="str">
        <f t="shared" si="60"/>
        <v/>
      </c>
      <c r="CU27" s="123" t="str">
        <f t="shared" si="61"/>
        <v/>
      </c>
      <c r="CV27" s="123" t="str">
        <f t="shared" si="62"/>
        <v/>
      </c>
      <c r="CW27" s="123" t="str">
        <f t="shared" si="63"/>
        <v/>
      </c>
      <c r="CX27" s="123" t="str">
        <f t="shared" si="64"/>
        <v/>
      </c>
      <c r="CY27" s="123" t="str">
        <f t="shared" si="65"/>
        <v/>
      </c>
      <c r="CZ27" s="123" t="str">
        <f t="shared" si="66"/>
        <v/>
      </c>
      <c r="DA27" s="123" t="str">
        <f t="shared" si="67"/>
        <v/>
      </c>
      <c r="DB27" s="124" t="str">
        <f t="shared" si="68"/>
        <v/>
      </c>
      <c r="DC27" s="122" t="str">
        <f t="shared" si="69"/>
        <v/>
      </c>
      <c r="DD27" s="123" t="str">
        <f t="shared" si="70"/>
        <v/>
      </c>
      <c r="DE27" s="123" t="str">
        <f t="shared" si="71"/>
        <v/>
      </c>
      <c r="DF27" s="124" t="str">
        <f t="shared" si="72"/>
        <v/>
      </c>
      <c r="DG27" s="110"/>
    </row>
    <row r="28" spans="2:111" ht="16.2" x14ac:dyDescent="0.4">
      <c r="B28" s="7">
        <v>23</v>
      </c>
      <c r="C28" s="12"/>
      <c r="D28" s="13"/>
      <c r="E28" s="14"/>
      <c r="F28" s="14"/>
      <c r="G28" s="14"/>
      <c r="H28" s="14"/>
      <c r="I28" s="14"/>
      <c r="J28" s="14"/>
      <c r="K28" s="14"/>
      <c r="L28" s="15"/>
      <c r="M28" s="12"/>
      <c r="N28" s="12"/>
      <c r="O28" s="12"/>
      <c r="P28" s="98" t="str">
        <f xml:space="preserve"> IF(ISBLANK(M28),"",VLOOKUP(M28,ComboValue!$D$2:$H$18,5,FALSE))</f>
        <v/>
      </c>
      <c r="Q28" s="12"/>
      <c r="R28" s="252" t="str" cm="1">
        <f t="array" ref="R28">IF(OR(ISNUMBER(SEARCH("SGH05",$D28:$L28)),ISNUMBER(SEARCH("SGH06",$D28:$L28)),ISNUMBER(SEARCH("SGH07",$D28:$L28)),ISNUMBER(SEARCH("SGH08",$D28:$L28)),ISNUMBER(SEARCH("pas de pictogramme",$D28:$L28)),ISNUMBER(SEARCH("SGH09",$D28:$L28)),ISNUMBER(SEARCH("SGH03",$D28:$L28))),"OUI","NON")</f>
        <v>NON</v>
      </c>
      <c r="S28" s="13"/>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X28" s="123" t="str" cm="1">
        <f t="array" ref="AX28">_xlfn.TEXTJOIN(",", TRUE, IF(D28:L28="","",VLOOKUP(D28:L28, ComboValue!$A$2:$C$11, 3, FALSE)))</f>
        <v/>
      </c>
      <c r="AY28" s="123" t="str">
        <f t="shared" si="26"/>
        <v>Tous_Fr</v>
      </c>
      <c r="AZ28" s="123" t="str">
        <f>IF(ISBLANK(M28),"",VLOOKUP(M28,ComboValue!$D$2:$F$18,3,FALSE))</f>
        <v/>
      </c>
      <c r="BA28" s="123" t="str">
        <f>IF(ISBLANK(N28),"",VLOOKUP(N28,ComboValue!$J$2:$L$5,3,FALSE))</f>
        <v/>
      </c>
      <c r="BB28" s="130" t="str" cm="1">
        <f t="array" ref="BB28">_xlfn.TEXTJOIN(",", TRUE, IF(S28:AV28="","",VLOOKUP(S28:AV28, ComboValue!$M$2:$O$100, 3, FALSE)))</f>
        <v/>
      </c>
      <c r="BC28" s="124" t="str">
        <f t="shared" si="27"/>
        <v/>
      </c>
      <c r="BD28" s="110"/>
      <c r="BE28" s="122" t="str">
        <f t="shared" si="0"/>
        <v/>
      </c>
      <c r="BF28" s="123" t="str">
        <f t="shared" si="1"/>
        <v/>
      </c>
      <c r="BG28" s="123" t="str">
        <f t="shared" si="2"/>
        <v/>
      </c>
      <c r="BH28" s="123" t="str">
        <f t="shared" si="3"/>
        <v/>
      </c>
      <c r="BI28" s="123" t="str">
        <f t="shared" si="4"/>
        <v/>
      </c>
      <c r="BJ28" s="123" t="str">
        <f t="shared" si="5"/>
        <v/>
      </c>
      <c r="BK28" s="123" t="str">
        <f t="shared" si="6"/>
        <v/>
      </c>
      <c r="BL28" s="123" t="str">
        <f t="shared" si="7"/>
        <v/>
      </c>
      <c r="BM28" s="123" t="str">
        <f t="shared" si="8"/>
        <v/>
      </c>
      <c r="BN28" s="123" t="str">
        <f t="shared" si="9"/>
        <v/>
      </c>
      <c r="BO28" s="123">
        <f t="shared" si="85"/>
        <v>0</v>
      </c>
      <c r="BP28" s="123">
        <f t="shared" si="10"/>
        <v>0</v>
      </c>
      <c r="BQ28" s="123">
        <f t="shared" si="86"/>
        <v>0</v>
      </c>
      <c r="BR28" s="123">
        <f t="shared" si="11"/>
        <v>0</v>
      </c>
      <c r="BS28" s="123">
        <f t="shared" si="12"/>
        <v>0</v>
      </c>
      <c r="BT28" s="123">
        <f t="shared" si="13"/>
        <v>0</v>
      </c>
      <c r="BU28" s="123" t="str">
        <f t="shared" si="75"/>
        <v/>
      </c>
      <c r="BV28" s="123" t="str">
        <f t="shared" si="76"/>
        <v/>
      </c>
      <c r="BW28" s="123" t="str">
        <f t="shared" si="77"/>
        <v/>
      </c>
      <c r="BX28" s="123" t="str">
        <f t="shared" si="16"/>
        <v/>
      </c>
      <c r="BY28" s="123" t="str">
        <f t="shared" si="17"/>
        <v/>
      </c>
      <c r="BZ28" s="123" t="str">
        <f t="shared" si="18"/>
        <v/>
      </c>
      <c r="CA28" s="123" t="str">
        <f t="shared" si="19"/>
        <v/>
      </c>
      <c r="CB28" s="123" t="str">
        <f t="shared" si="20"/>
        <v/>
      </c>
      <c r="CC28" s="123" t="str">
        <f t="shared" si="21"/>
        <v/>
      </c>
      <c r="CD28" s="123" t="str">
        <f t="shared" si="22"/>
        <v/>
      </c>
      <c r="CE28" s="123" t="str">
        <f t="shared" si="23"/>
        <v/>
      </c>
      <c r="CF28" s="123" t="str">
        <f t="shared" si="78"/>
        <v/>
      </c>
      <c r="CG28" s="123" t="str">
        <f t="shared" si="79"/>
        <v/>
      </c>
      <c r="CH28" s="123" t="str">
        <f t="shared" si="80"/>
        <v/>
      </c>
      <c r="CI28" s="123" t="str">
        <f t="shared" si="81"/>
        <v/>
      </c>
      <c r="CJ28" s="131" t="str">
        <f t="shared" si="82"/>
        <v/>
      </c>
      <c r="CK28" s="123" t="str" cm="1">
        <f t="array" ref="CK28">IF(AND(AZ28="C_16",
        SUMPRODUCT(--ISNUMBER(SEARCH({"14","34","38","40","41","42","43","46","48","56","64","65"},BB28)))&gt;0),
    O28-IF(ISNUMBER(CL28),CL28,0),
    "")</f>
        <v/>
      </c>
      <c r="CL28" s="123" t="str" cm="1">
        <f t="array" ref="CL28">IF(AND(AZ28="C_16",
        SUMPRODUCT(--ISNUMBER(SEARCH({"01";"02";"03";"04";"05";"06";"07";"08";"09";"10";"11";"12";"13";"15";"16";"17";"19";"20";"21";"22";"23";"24";"25";"26";"27";"28";"29";"30";"31";"32";"33";"35";"36";"37";"39";"44";"45";"47";"49";"50";"51";"52";"53";"54";"55";"57";"58";"59";"60";"61";"62";"63";"66";"67";"68";"69";"70";"71";"72";"73";"74";"75"}, BB28)))&gt;0),
    O28,
    "")</f>
        <v/>
      </c>
      <c r="CM28" s="131" t="str" cm="1">
        <f t="array" ref="CM28">IF(SUMPRODUCT(--ISNUMBER(SEARCH({"32";"35";"36";"44";"45";"47";"50";"51";"52";"53";"54";"55";"57";"58";"59";"60"}, BB28)))&gt;0,
    B28,
    "")</f>
        <v/>
      </c>
      <c r="CN28" s="123" t="str" cm="1">
        <f t="array" ref="CN28">IF(SUMPRODUCT(--ISNUMBER(SEARCH({"61";"62"}, BB28)))&gt;0,
    B28,
    "")</f>
        <v/>
      </c>
      <c r="CO28" s="226" t="str" cm="1">
        <f t="array" ref="CO28">IF(SUMPRODUCT(--ISNUMBER(SEARCH({"68";"69";"70";"71"}, BB28)))&gt;0,
    B28,
    "")</f>
        <v/>
      </c>
      <c r="CP28" s="123" t="str" cm="1">
        <f t="array" ref="CP28">IF(SUMPRODUCT(--ISNUMBER(SEARCH({"72";"73";"74";"75"}, BB28)))&gt;0,
    B28,
    "")</f>
        <v/>
      </c>
      <c r="CQ28" s="123" t="str">
        <f t="shared" si="56"/>
        <v/>
      </c>
      <c r="CR28" s="226" t="str">
        <f t="shared" si="57"/>
        <v>NO</v>
      </c>
      <c r="CS28" s="122" t="str">
        <f t="shared" si="59"/>
        <v/>
      </c>
      <c r="CT28" s="123" t="str">
        <f t="shared" si="60"/>
        <v/>
      </c>
      <c r="CU28" s="123" t="str">
        <f t="shared" si="61"/>
        <v/>
      </c>
      <c r="CV28" s="123" t="str">
        <f t="shared" si="62"/>
        <v/>
      </c>
      <c r="CW28" s="123" t="str">
        <f t="shared" si="63"/>
        <v/>
      </c>
      <c r="CX28" s="123" t="str">
        <f t="shared" si="64"/>
        <v/>
      </c>
      <c r="CY28" s="123" t="str">
        <f t="shared" si="65"/>
        <v/>
      </c>
      <c r="CZ28" s="123" t="str">
        <f t="shared" si="66"/>
        <v/>
      </c>
      <c r="DA28" s="123" t="str">
        <f t="shared" si="67"/>
        <v/>
      </c>
      <c r="DB28" s="124" t="str">
        <f t="shared" si="68"/>
        <v/>
      </c>
      <c r="DC28" s="122" t="str">
        <f t="shared" si="69"/>
        <v/>
      </c>
      <c r="DD28" s="123" t="str">
        <f t="shared" si="70"/>
        <v/>
      </c>
      <c r="DE28" s="123" t="str">
        <f t="shared" si="71"/>
        <v/>
      </c>
      <c r="DF28" s="124" t="str">
        <f t="shared" si="72"/>
        <v/>
      </c>
      <c r="DG28" s="110"/>
    </row>
    <row r="29" spans="2:111" ht="16.2" x14ac:dyDescent="0.4">
      <c r="B29" s="7">
        <v>24</v>
      </c>
      <c r="C29" s="12"/>
      <c r="D29" s="13"/>
      <c r="E29" s="14"/>
      <c r="F29" s="14"/>
      <c r="G29" s="14"/>
      <c r="H29" s="14"/>
      <c r="I29" s="14"/>
      <c r="J29" s="14"/>
      <c r="K29" s="14"/>
      <c r="L29" s="15"/>
      <c r="M29" s="12"/>
      <c r="N29" s="12"/>
      <c r="O29" s="12"/>
      <c r="P29" s="98" t="str">
        <f xml:space="preserve"> IF(ISBLANK(M29),"",VLOOKUP(M29,ComboValue!$D$2:$H$18,5,FALSE))</f>
        <v/>
      </c>
      <c r="Q29" s="12"/>
      <c r="R29" s="252" t="str" cm="1">
        <f t="array" ref="R29">IF(OR(ISNUMBER(SEARCH("SGH05",$D29:$L29)),ISNUMBER(SEARCH("SGH06",$D29:$L29)),ISNUMBER(SEARCH("SGH07",$D29:$L29)),ISNUMBER(SEARCH("SGH08",$D29:$L29)),ISNUMBER(SEARCH("pas de pictogramme",$D29:$L29)),ISNUMBER(SEARCH("SGH09",$D29:$L29)),ISNUMBER(SEARCH("SGH03",$D29:$L29))),"OUI","NON")</f>
        <v>NON</v>
      </c>
      <c r="S29" s="13"/>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X29" s="123" t="str" cm="1">
        <f t="array" ref="AX29">_xlfn.TEXTJOIN(",", TRUE, IF(D29:L29="","",VLOOKUP(D29:L29, ComboValue!$A$2:$C$11, 3, FALSE)))</f>
        <v/>
      </c>
      <c r="AY29" s="123" t="str">
        <f t="shared" si="26"/>
        <v>Tous_Fr</v>
      </c>
      <c r="AZ29" s="123" t="str">
        <f>IF(ISBLANK(M29),"",VLOOKUP(M29,ComboValue!$D$2:$F$18,3,FALSE))</f>
        <v/>
      </c>
      <c r="BA29" s="123" t="str">
        <f>IF(ISBLANK(N29),"",VLOOKUP(N29,ComboValue!$J$2:$L$5,3,FALSE))</f>
        <v/>
      </c>
      <c r="BB29" s="130" t="str" cm="1">
        <f t="array" ref="BB29">_xlfn.TEXTJOIN(",", TRUE, IF(S29:AV29="","",VLOOKUP(S29:AV29, ComboValue!$M$2:$O$100, 3, FALSE)))</f>
        <v/>
      </c>
      <c r="BC29" s="124" t="str">
        <f t="shared" si="27"/>
        <v/>
      </c>
      <c r="BD29" s="110"/>
      <c r="BE29" s="122" t="str">
        <f t="shared" si="0"/>
        <v/>
      </c>
      <c r="BF29" s="123" t="str">
        <f t="shared" si="1"/>
        <v/>
      </c>
      <c r="BG29" s="123" t="str">
        <f t="shared" si="2"/>
        <v/>
      </c>
      <c r="BH29" s="123" t="str">
        <f t="shared" si="3"/>
        <v/>
      </c>
      <c r="BI29" s="123" t="str">
        <f t="shared" si="4"/>
        <v/>
      </c>
      <c r="BJ29" s="123" t="str">
        <f t="shared" si="5"/>
        <v/>
      </c>
      <c r="BK29" s="123" t="str">
        <f t="shared" si="6"/>
        <v/>
      </c>
      <c r="BL29" s="123" t="str">
        <f t="shared" si="7"/>
        <v/>
      </c>
      <c r="BM29" s="123" t="str">
        <f t="shared" si="8"/>
        <v/>
      </c>
      <c r="BN29" s="123" t="str">
        <f t="shared" si="9"/>
        <v/>
      </c>
      <c r="BO29" s="123">
        <f t="shared" si="85"/>
        <v>0</v>
      </c>
      <c r="BP29" s="123">
        <f t="shared" si="10"/>
        <v>0</v>
      </c>
      <c r="BQ29" s="123">
        <f t="shared" si="86"/>
        <v>0</v>
      </c>
      <c r="BR29" s="123">
        <f t="shared" si="11"/>
        <v>0</v>
      </c>
      <c r="BS29" s="123">
        <f t="shared" si="12"/>
        <v>0</v>
      </c>
      <c r="BT29" s="123">
        <f t="shared" si="13"/>
        <v>0</v>
      </c>
      <c r="BU29" s="123" t="str">
        <f t="shared" si="75"/>
        <v/>
      </c>
      <c r="BV29" s="123" t="str">
        <f t="shared" si="76"/>
        <v/>
      </c>
      <c r="BW29" s="123" t="str">
        <f t="shared" si="77"/>
        <v/>
      </c>
      <c r="BX29" s="123" t="str">
        <f t="shared" si="16"/>
        <v/>
      </c>
      <c r="BY29" s="123" t="str">
        <f t="shared" si="17"/>
        <v/>
      </c>
      <c r="BZ29" s="123" t="str">
        <f t="shared" si="18"/>
        <v/>
      </c>
      <c r="CA29" s="123" t="str">
        <f t="shared" si="19"/>
        <v/>
      </c>
      <c r="CB29" s="123" t="str">
        <f t="shared" si="20"/>
        <v/>
      </c>
      <c r="CC29" s="123" t="str">
        <f t="shared" si="21"/>
        <v/>
      </c>
      <c r="CD29" s="123" t="str">
        <f t="shared" si="22"/>
        <v/>
      </c>
      <c r="CE29" s="123" t="str">
        <f t="shared" si="23"/>
        <v/>
      </c>
      <c r="CF29" s="123" t="str">
        <f t="shared" si="78"/>
        <v/>
      </c>
      <c r="CG29" s="123" t="str">
        <f t="shared" si="79"/>
        <v/>
      </c>
      <c r="CH29" s="123" t="str">
        <f t="shared" si="80"/>
        <v/>
      </c>
      <c r="CI29" s="123" t="str">
        <f t="shared" si="81"/>
        <v/>
      </c>
      <c r="CJ29" s="131" t="str">
        <f t="shared" si="82"/>
        <v/>
      </c>
      <c r="CK29" s="123" t="str" cm="1">
        <f t="array" ref="CK29">IF(AND(AZ29="C_16",
        SUMPRODUCT(--ISNUMBER(SEARCH({"14","34","38","40","41","42","43","46","48","56","64","65"},BB29)))&gt;0),
    O29-IF(ISNUMBER(CL29),CL29,0),
    "")</f>
        <v/>
      </c>
      <c r="CL29" s="123" t="str" cm="1">
        <f t="array" ref="CL29">IF(AND(AZ29="C_16",
        SUMPRODUCT(--ISNUMBER(SEARCH({"01";"02";"03";"04";"05";"06";"07";"08";"09";"10";"11";"12";"13";"15";"16";"17";"19";"20";"21";"22";"23";"24";"25";"26";"27";"28";"29";"30";"31";"32";"33";"35";"36";"37";"39";"44";"45";"47";"49";"50";"51";"52";"53";"54";"55";"57";"58";"59";"60";"61";"62";"63";"66";"67";"68";"69";"70";"71";"72";"73";"74";"75"}, BB29)))&gt;0),
    O29,
    "")</f>
        <v/>
      </c>
      <c r="CM29" s="131" t="str" cm="1">
        <f t="array" ref="CM29">IF(SUMPRODUCT(--ISNUMBER(SEARCH({"32";"35";"36";"44";"45";"47";"50";"51";"52";"53";"54";"55";"57";"58";"59";"60"}, BB29)))&gt;0,
    B29,
    "")</f>
        <v/>
      </c>
      <c r="CN29" s="123" t="str" cm="1">
        <f t="array" ref="CN29">IF(SUMPRODUCT(--ISNUMBER(SEARCH({"61";"62"}, BB29)))&gt;0,
    B29,
    "")</f>
        <v/>
      </c>
      <c r="CO29" s="226" t="str" cm="1">
        <f t="array" ref="CO29">IF(SUMPRODUCT(--ISNUMBER(SEARCH({"68";"69";"70";"71"}, BB29)))&gt;0,
    B29,
    "")</f>
        <v/>
      </c>
      <c r="CP29" s="123" t="str" cm="1">
        <f t="array" ref="CP29">IF(SUMPRODUCT(--ISNUMBER(SEARCH({"72";"73";"74";"75"}, BB29)))&gt;0,
    B29,
    "")</f>
        <v/>
      </c>
      <c r="CQ29" s="123" t="str">
        <f t="shared" si="56"/>
        <v/>
      </c>
      <c r="CR29" s="226" t="str">
        <f t="shared" si="57"/>
        <v>NO</v>
      </c>
      <c r="CS29" s="122" t="str">
        <f t="shared" si="59"/>
        <v/>
      </c>
      <c r="CT29" s="123" t="str">
        <f t="shared" si="60"/>
        <v/>
      </c>
      <c r="CU29" s="123" t="str">
        <f t="shared" si="61"/>
        <v/>
      </c>
      <c r="CV29" s="123" t="str">
        <f t="shared" si="62"/>
        <v/>
      </c>
      <c r="CW29" s="123" t="str">
        <f t="shared" si="63"/>
        <v/>
      </c>
      <c r="CX29" s="123" t="str">
        <f t="shared" si="64"/>
        <v/>
      </c>
      <c r="CY29" s="123" t="str">
        <f t="shared" si="65"/>
        <v/>
      </c>
      <c r="CZ29" s="123" t="str">
        <f t="shared" si="66"/>
        <v/>
      </c>
      <c r="DA29" s="123" t="str">
        <f t="shared" si="67"/>
        <v/>
      </c>
      <c r="DB29" s="124" t="str">
        <f t="shared" si="68"/>
        <v/>
      </c>
      <c r="DC29" s="122" t="str">
        <f t="shared" si="69"/>
        <v/>
      </c>
      <c r="DD29" s="123" t="str">
        <f t="shared" si="70"/>
        <v/>
      </c>
      <c r="DE29" s="123" t="str">
        <f t="shared" si="71"/>
        <v/>
      </c>
      <c r="DF29" s="124" t="str">
        <f t="shared" si="72"/>
        <v/>
      </c>
      <c r="DG29" s="110"/>
    </row>
    <row r="30" spans="2:111" ht="16.2" x14ac:dyDescent="0.4">
      <c r="B30" s="7">
        <v>25</v>
      </c>
      <c r="C30" s="12"/>
      <c r="D30" s="13"/>
      <c r="E30" s="14"/>
      <c r="F30" s="14"/>
      <c r="G30" s="14"/>
      <c r="H30" s="14"/>
      <c r="I30" s="14"/>
      <c r="J30" s="14"/>
      <c r="K30" s="14"/>
      <c r="L30" s="15"/>
      <c r="M30" s="12"/>
      <c r="N30" s="12"/>
      <c r="O30" s="12"/>
      <c r="P30" s="98" t="str">
        <f xml:space="preserve"> IF(ISBLANK(M30),"",VLOOKUP(M30,ComboValue!$D$2:$H$18,5,FALSE))</f>
        <v/>
      </c>
      <c r="Q30" s="12"/>
      <c r="R30" s="252" t="str" cm="1">
        <f t="array" ref="R30">IF(OR(ISNUMBER(SEARCH("SGH05",$D30:$L30)),ISNUMBER(SEARCH("SGH06",$D30:$L30)),ISNUMBER(SEARCH("SGH07",$D30:$L30)),ISNUMBER(SEARCH("SGH08",$D30:$L30)),ISNUMBER(SEARCH("pas de pictogramme",$D30:$L30)),ISNUMBER(SEARCH("SGH09",$D30:$L30)),ISNUMBER(SEARCH("SGH03",$D30:$L30))),"OUI","NON")</f>
        <v>NON</v>
      </c>
      <c r="S30" s="13"/>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X30" s="123" t="str" cm="1">
        <f t="array" ref="AX30">_xlfn.TEXTJOIN(",", TRUE, IF(D30:L30="","",VLOOKUP(D30:L30, ComboValue!$A$2:$C$11, 3, FALSE)))</f>
        <v/>
      </c>
      <c r="AY30" s="123" t="str">
        <f t="shared" si="26"/>
        <v>Tous_Fr</v>
      </c>
      <c r="AZ30" s="123" t="str">
        <f>IF(ISBLANK(M30),"",VLOOKUP(M30,ComboValue!$D$2:$F$18,3,FALSE))</f>
        <v/>
      </c>
      <c r="BA30" s="123" t="str">
        <f>IF(ISBLANK(N30),"",VLOOKUP(N30,ComboValue!$J$2:$L$5,3,FALSE))</f>
        <v/>
      </c>
      <c r="BB30" s="130" t="str" cm="1">
        <f t="array" ref="BB30">_xlfn.TEXTJOIN(",", TRUE, IF(S30:AV30="","",VLOOKUP(S30:AV30, ComboValue!$M$2:$O$100, 3, FALSE)))</f>
        <v/>
      </c>
      <c r="BC30" s="124" t="str">
        <f t="shared" si="27"/>
        <v/>
      </c>
      <c r="BD30" s="110"/>
      <c r="BE30" s="122" t="str">
        <f t="shared" si="0"/>
        <v/>
      </c>
      <c r="BF30" s="123" t="str">
        <f t="shared" si="1"/>
        <v/>
      </c>
      <c r="BG30" s="123" t="str">
        <f t="shared" si="2"/>
        <v/>
      </c>
      <c r="BH30" s="123" t="str">
        <f t="shared" si="3"/>
        <v/>
      </c>
      <c r="BI30" s="123" t="str">
        <f t="shared" si="4"/>
        <v/>
      </c>
      <c r="BJ30" s="123" t="str">
        <f t="shared" si="5"/>
        <v/>
      </c>
      <c r="BK30" s="123" t="str">
        <f t="shared" si="6"/>
        <v/>
      </c>
      <c r="BL30" s="123" t="str">
        <f t="shared" si="7"/>
        <v/>
      </c>
      <c r="BM30" s="123" t="str">
        <f t="shared" si="8"/>
        <v/>
      </c>
      <c r="BN30" s="123" t="str">
        <f t="shared" si="9"/>
        <v/>
      </c>
      <c r="BO30" s="123">
        <f t="shared" si="85"/>
        <v>0</v>
      </c>
      <c r="BP30" s="123">
        <f t="shared" si="10"/>
        <v>0</v>
      </c>
      <c r="BQ30" s="123">
        <f t="shared" si="86"/>
        <v>0</v>
      </c>
      <c r="BR30" s="123">
        <f t="shared" si="11"/>
        <v>0</v>
      </c>
      <c r="BS30" s="123">
        <f t="shared" si="12"/>
        <v>0</v>
      </c>
      <c r="BT30" s="123">
        <f t="shared" si="13"/>
        <v>0</v>
      </c>
      <c r="BU30" s="123" t="str">
        <f t="shared" si="75"/>
        <v/>
      </c>
      <c r="BV30" s="123" t="str">
        <f t="shared" si="76"/>
        <v/>
      </c>
      <c r="BW30" s="123" t="str">
        <f t="shared" si="77"/>
        <v/>
      </c>
      <c r="BX30" s="123" t="str">
        <f t="shared" si="16"/>
        <v/>
      </c>
      <c r="BY30" s="123" t="str">
        <f t="shared" si="17"/>
        <v/>
      </c>
      <c r="BZ30" s="123" t="str">
        <f t="shared" si="18"/>
        <v/>
      </c>
      <c r="CA30" s="123" t="str">
        <f t="shared" si="19"/>
        <v/>
      </c>
      <c r="CB30" s="123" t="str">
        <f t="shared" si="20"/>
        <v/>
      </c>
      <c r="CC30" s="123" t="str">
        <f t="shared" si="21"/>
        <v/>
      </c>
      <c r="CD30" s="123" t="str">
        <f t="shared" si="22"/>
        <v/>
      </c>
      <c r="CE30" s="123" t="str">
        <f t="shared" si="23"/>
        <v/>
      </c>
      <c r="CF30" s="123" t="str">
        <f t="shared" si="78"/>
        <v/>
      </c>
      <c r="CG30" s="123" t="str">
        <f t="shared" si="79"/>
        <v/>
      </c>
      <c r="CH30" s="123" t="str">
        <f t="shared" si="80"/>
        <v/>
      </c>
      <c r="CI30" s="123" t="str">
        <f t="shared" si="81"/>
        <v/>
      </c>
      <c r="CJ30" s="131" t="str">
        <f t="shared" si="82"/>
        <v/>
      </c>
      <c r="CK30" s="123" t="str" cm="1">
        <f t="array" ref="CK30">IF(AND(AZ30="C_16",
        SUMPRODUCT(--ISNUMBER(SEARCH({"14","34","38","40","41","42","43","46","48","56","64","65"},BB30)))&gt;0),
    O30-IF(ISNUMBER(CL30),CL30,0),
    "")</f>
        <v/>
      </c>
      <c r="CL30" s="123" t="str" cm="1">
        <f t="array" ref="CL30">IF(AND(AZ30="C_16",
        SUMPRODUCT(--ISNUMBER(SEARCH({"01";"02";"03";"04";"05";"06";"07";"08";"09";"10";"11";"12";"13";"15";"16";"17";"19";"20";"21";"22";"23";"24";"25";"26";"27";"28";"29";"30";"31";"32";"33";"35";"36";"37";"39";"44";"45";"47";"49";"50";"51";"52";"53";"54";"55";"57";"58";"59";"60";"61";"62";"63";"66";"67";"68";"69";"70";"71";"72";"73";"74";"75"}, BB30)))&gt;0),
    O30,
    "")</f>
        <v/>
      </c>
      <c r="CM30" s="131" t="str" cm="1">
        <f t="array" ref="CM30">IF(SUMPRODUCT(--ISNUMBER(SEARCH({"32";"35";"36";"44";"45";"47";"50";"51";"52";"53";"54";"55";"57";"58";"59";"60"}, BB30)))&gt;0,
    B30,
    "")</f>
        <v/>
      </c>
      <c r="CN30" s="123" t="str" cm="1">
        <f t="array" ref="CN30">IF(SUMPRODUCT(--ISNUMBER(SEARCH({"61";"62"}, BB30)))&gt;0,
    B30,
    "")</f>
        <v/>
      </c>
      <c r="CO30" s="226" t="str" cm="1">
        <f t="array" ref="CO30">IF(SUMPRODUCT(--ISNUMBER(SEARCH({"68";"69";"70";"71"}, BB30)))&gt;0,
    B30,
    "")</f>
        <v/>
      </c>
      <c r="CP30" s="123" t="str" cm="1">
        <f t="array" ref="CP30">IF(SUMPRODUCT(--ISNUMBER(SEARCH({"72";"73";"74";"75"}, BB30)))&gt;0,
    B30,
    "")</f>
        <v/>
      </c>
      <c r="CQ30" s="123" t="str">
        <f t="shared" si="56"/>
        <v/>
      </c>
      <c r="CR30" s="226" t="str">
        <f t="shared" si="57"/>
        <v>NO</v>
      </c>
      <c r="CS30" s="122" t="str">
        <f t="shared" si="59"/>
        <v/>
      </c>
      <c r="CT30" s="123" t="str">
        <f t="shared" si="60"/>
        <v/>
      </c>
      <c r="CU30" s="123" t="str">
        <f t="shared" si="61"/>
        <v/>
      </c>
      <c r="CV30" s="123" t="str">
        <f t="shared" si="62"/>
        <v/>
      </c>
      <c r="CW30" s="123" t="str">
        <f t="shared" si="63"/>
        <v/>
      </c>
      <c r="CX30" s="123" t="str">
        <f t="shared" si="64"/>
        <v/>
      </c>
      <c r="CY30" s="123" t="str">
        <f t="shared" si="65"/>
        <v/>
      </c>
      <c r="CZ30" s="123" t="str">
        <f t="shared" si="66"/>
        <v/>
      </c>
      <c r="DA30" s="123" t="str">
        <f t="shared" si="67"/>
        <v/>
      </c>
      <c r="DB30" s="124" t="str">
        <f t="shared" si="68"/>
        <v/>
      </c>
      <c r="DC30" s="122" t="str">
        <f t="shared" si="69"/>
        <v/>
      </c>
      <c r="DD30" s="123" t="str">
        <f t="shared" si="70"/>
        <v/>
      </c>
      <c r="DE30" s="123" t="str">
        <f t="shared" si="71"/>
        <v/>
      </c>
      <c r="DF30" s="124" t="str">
        <f t="shared" si="72"/>
        <v/>
      </c>
      <c r="DG30" s="110"/>
    </row>
    <row r="31" spans="2:111" ht="16.2" x14ac:dyDescent="0.4">
      <c r="B31" s="7">
        <v>26</v>
      </c>
      <c r="C31" s="12"/>
      <c r="D31" s="13"/>
      <c r="E31" s="14"/>
      <c r="F31" s="14"/>
      <c r="G31" s="14"/>
      <c r="H31" s="14"/>
      <c r="I31" s="14"/>
      <c r="J31" s="14"/>
      <c r="K31" s="14"/>
      <c r="L31" s="15"/>
      <c r="M31" s="12"/>
      <c r="N31" s="12"/>
      <c r="O31" s="12"/>
      <c r="P31" s="98" t="str">
        <f xml:space="preserve"> IF(ISBLANK(M31),"",VLOOKUP(M31,ComboValue!$D$2:$H$18,5,FALSE))</f>
        <v/>
      </c>
      <c r="Q31" s="12"/>
      <c r="R31" s="252" t="str" cm="1">
        <f t="array" ref="R31">IF(OR(ISNUMBER(SEARCH("SGH05",$D31:$L31)),ISNUMBER(SEARCH("SGH06",$D31:$L31)),ISNUMBER(SEARCH("SGH07",$D31:$L31)),ISNUMBER(SEARCH("SGH08",$D31:$L31)),ISNUMBER(SEARCH("pas de pictogramme",$D31:$L31)),ISNUMBER(SEARCH("SGH09",$D31:$L31)),ISNUMBER(SEARCH("SGH03",$D31:$L31))),"OUI","NON")</f>
        <v>NON</v>
      </c>
      <c r="S31" s="13"/>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X31" s="123" t="str" cm="1">
        <f t="array" ref="AX31">_xlfn.TEXTJOIN(",", TRUE, IF(D31:L31="","",VLOOKUP(D31:L31, ComboValue!$A$2:$C$11, 3, FALSE)))</f>
        <v/>
      </c>
      <c r="AY31" s="123" t="str">
        <f t="shared" si="26"/>
        <v>Tous_Fr</v>
      </c>
      <c r="AZ31" s="123" t="str">
        <f>IF(ISBLANK(M31),"",VLOOKUP(M31,ComboValue!$D$2:$F$18,3,FALSE))</f>
        <v/>
      </c>
      <c r="BA31" s="123" t="str">
        <f>IF(ISBLANK(N31),"",VLOOKUP(N31,ComboValue!$J$2:$L$5,3,FALSE))</f>
        <v/>
      </c>
      <c r="BB31" s="130" t="str" cm="1">
        <f t="array" ref="BB31">_xlfn.TEXTJOIN(",", TRUE, IF(S31:AV31="","",VLOOKUP(S31:AV31, ComboValue!$M$2:$O$100, 3, FALSE)))</f>
        <v/>
      </c>
      <c r="BC31" s="124" t="str">
        <f t="shared" si="27"/>
        <v/>
      </c>
      <c r="BD31" s="110"/>
      <c r="BE31" s="122" t="str">
        <f t="shared" si="0"/>
        <v/>
      </c>
      <c r="BF31" s="123" t="str">
        <f t="shared" si="1"/>
        <v/>
      </c>
      <c r="BG31" s="123" t="str">
        <f t="shared" si="2"/>
        <v/>
      </c>
      <c r="BH31" s="123" t="str">
        <f t="shared" si="3"/>
        <v/>
      </c>
      <c r="BI31" s="123" t="str">
        <f t="shared" si="4"/>
        <v/>
      </c>
      <c r="BJ31" s="123" t="str">
        <f t="shared" si="5"/>
        <v/>
      </c>
      <c r="BK31" s="123" t="str">
        <f t="shared" si="6"/>
        <v/>
      </c>
      <c r="BL31" s="123" t="str">
        <f t="shared" si="7"/>
        <v/>
      </c>
      <c r="BM31" s="123" t="str">
        <f t="shared" si="8"/>
        <v/>
      </c>
      <c r="BN31" s="123" t="str">
        <f t="shared" si="9"/>
        <v/>
      </c>
      <c r="BO31" s="123">
        <f t="shared" si="85"/>
        <v>0</v>
      </c>
      <c r="BP31" s="123">
        <f t="shared" si="10"/>
        <v>0</v>
      </c>
      <c r="BQ31" s="123">
        <f t="shared" si="86"/>
        <v>0</v>
      </c>
      <c r="BR31" s="123">
        <f t="shared" si="11"/>
        <v>0</v>
      </c>
      <c r="BS31" s="123">
        <f t="shared" si="12"/>
        <v>0</v>
      </c>
      <c r="BT31" s="123">
        <f t="shared" si="13"/>
        <v>0</v>
      </c>
      <c r="BU31" s="123" t="str">
        <f t="shared" si="75"/>
        <v/>
      </c>
      <c r="BV31" s="123" t="str">
        <f t="shared" si="76"/>
        <v/>
      </c>
      <c r="BW31" s="123" t="str">
        <f t="shared" si="77"/>
        <v/>
      </c>
      <c r="BX31" s="123" t="str">
        <f t="shared" si="16"/>
        <v/>
      </c>
      <c r="BY31" s="123" t="str">
        <f t="shared" si="17"/>
        <v/>
      </c>
      <c r="BZ31" s="123" t="str">
        <f t="shared" si="18"/>
        <v/>
      </c>
      <c r="CA31" s="123" t="str">
        <f t="shared" si="19"/>
        <v/>
      </c>
      <c r="CB31" s="123" t="str">
        <f t="shared" si="20"/>
        <v/>
      </c>
      <c r="CC31" s="123" t="str">
        <f t="shared" si="21"/>
        <v/>
      </c>
      <c r="CD31" s="123" t="str">
        <f t="shared" si="22"/>
        <v/>
      </c>
      <c r="CE31" s="123" t="str">
        <f t="shared" si="23"/>
        <v/>
      </c>
      <c r="CF31" s="123" t="str">
        <f t="shared" si="78"/>
        <v/>
      </c>
      <c r="CG31" s="123" t="str">
        <f t="shared" si="79"/>
        <v/>
      </c>
      <c r="CH31" s="123" t="str">
        <f t="shared" si="80"/>
        <v/>
      </c>
      <c r="CI31" s="123" t="str">
        <f t="shared" si="81"/>
        <v/>
      </c>
      <c r="CJ31" s="131" t="str">
        <f t="shared" si="82"/>
        <v/>
      </c>
      <c r="CK31" s="123" t="str" cm="1">
        <f t="array" ref="CK31">IF(AND(AZ31="C_16",
        SUMPRODUCT(--ISNUMBER(SEARCH({"14","34","38","40","41","42","43","46","48","56","64","65"},BB31)))&gt;0),
    O31-IF(ISNUMBER(CL31),CL31,0),
    "")</f>
        <v/>
      </c>
      <c r="CL31" s="123" t="str" cm="1">
        <f t="array" ref="CL31">IF(AND(AZ31="C_16",
        SUMPRODUCT(--ISNUMBER(SEARCH({"01";"02";"03";"04";"05";"06";"07";"08";"09";"10";"11";"12";"13";"15";"16";"17";"19";"20";"21";"22";"23";"24";"25";"26";"27";"28";"29";"30";"31";"32";"33";"35";"36";"37";"39";"44";"45";"47";"49";"50";"51";"52";"53";"54";"55";"57";"58";"59";"60";"61";"62";"63";"66";"67";"68";"69";"70";"71";"72";"73";"74";"75"}, BB31)))&gt;0),
    O31,
    "")</f>
        <v/>
      </c>
      <c r="CM31" s="131" t="str" cm="1">
        <f t="array" ref="CM31">IF(SUMPRODUCT(--ISNUMBER(SEARCH({"32";"35";"36";"44";"45";"47";"50";"51";"52";"53";"54";"55";"57";"58";"59";"60"}, BB31)))&gt;0,
    B31,
    "")</f>
        <v/>
      </c>
      <c r="CN31" s="123" t="str" cm="1">
        <f t="array" ref="CN31">IF(SUMPRODUCT(--ISNUMBER(SEARCH({"61";"62"}, BB31)))&gt;0,
    B31,
    "")</f>
        <v/>
      </c>
      <c r="CO31" s="226" t="str" cm="1">
        <f t="array" ref="CO31">IF(SUMPRODUCT(--ISNUMBER(SEARCH({"68";"69";"70";"71"}, BB31)))&gt;0,
    B31,
    "")</f>
        <v/>
      </c>
      <c r="CP31" s="123" t="str" cm="1">
        <f t="array" ref="CP31">IF(SUMPRODUCT(--ISNUMBER(SEARCH({"72";"73";"74";"75"}, BB31)))&gt;0,
    B31,
    "")</f>
        <v/>
      </c>
      <c r="CQ31" s="123" t="str">
        <f t="shared" si="56"/>
        <v/>
      </c>
      <c r="CR31" s="226" t="str">
        <f t="shared" si="57"/>
        <v>NO</v>
      </c>
      <c r="CS31" s="122" t="str">
        <f t="shared" si="59"/>
        <v/>
      </c>
      <c r="CT31" s="123" t="str">
        <f t="shared" si="60"/>
        <v/>
      </c>
      <c r="CU31" s="123" t="str">
        <f t="shared" si="61"/>
        <v/>
      </c>
      <c r="CV31" s="123" t="str">
        <f t="shared" si="62"/>
        <v/>
      </c>
      <c r="CW31" s="123" t="str">
        <f t="shared" si="63"/>
        <v/>
      </c>
      <c r="CX31" s="123" t="str">
        <f t="shared" si="64"/>
        <v/>
      </c>
      <c r="CY31" s="123" t="str">
        <f t="shared" si="65"/>
        <v/>
      </c>
      <c r="CZ31" s="123" t="str">
        <f t="shared" si="66"/>
        <v/>
      </c>
      <c r="DA31" s="123" t="str">
        <f t="shared" si="67"/>
        <v/>
      </c>
      <c r="DB31" s="124" t="str">
        <f t="shared" si="68"/>
        <v/>
      </c>
      <c r="DC31" s="122" t="str">
        <f t="shared" si="69"/>
        <v/>
      </c>
      <c r="DD31" s="123" t="str">
        <f t="shared" si="70"/>
        <v/>
      </c>
      <c r="DE31" s="123" t="str">
        <f t="shared" si="71"/>
        <v/>
      </c>
      <c r="DF31" s="124" t="str">
        <f t="shared" si="72"/>
        <v/>
      </c>
      <c r="DG31" s="110"/>
    </row>
    <row r="32" spans="2:111" ht="16.2" x14ac:dyDescent="0.4">
      <c r="B32" s="7">
        <v>27</v>
      </c>
      <c r="C32" s="12"/>
      <c r="D32" s="13"/>
      <c r="E32" s="14"/>
      <c r="F32" s="14"/>
      <c r="G32" s="14"/>
      <c r="H32" s="14"/>
      <c r="I32" s="14"/>
      <c r="J32" s="14"/>
      <c r="K32" s="14"/>
      <c r="L32" s="15"/>
      <c r="M32" s="12"/>
      <c r="N32" s="12"/>
      <c r="O32" s="12"/>
      <c r="P32" s="98" t="str">
        <f xml:space="preserve"> IF(ISBLANK(M32),"",VLOOKUP(M32,ComboValue!$D$2:$H$18,5,FALSE))</f>
        <v/>
      </c>
      <c r="Q32" s="12"/>
      <c r="R32" s="252" t="str" cm="1">
        <f t="array" ref="R32">IF(OR(ISNUMBER(SEARCH("SGH05",$D32:$L32)),ISNUMBER(SEARCH("SGH06",$D32:$L32)),ISNUMBER(SEARCH("SGH07",$D32:$L32)),ISNUMBER(SEARCH("SGH08",$D32:$L32)),ISNUMBER(SEARCH("pas de pictogramme",$D32:$L32)),ISNUMBER(SEARCH("SGH09",$D32:$L32)),ISNUMBER(SEARCH("SGH03",$D32:$L32))),"OUI","NON")</f>
        <v>NON</v>
      </c>
      <c r="S32" s="13"/>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X32" s="123" t="str" cm="1">
        <f t="array" ref="AX32">_xlfn.TEXTJOIN(",", TRUE, IF(D32:L32="","",VLOOKUP(D32:L32, ComboValue!$A$2:$C$11, 3, FALSE)))</f>
        <v/>
      </c>
      <c r="AY32" s="123" t="str">
        <f t="shared" si="26"/>
        <v>Tous_Fr</v>
      </c>
      <c r="AZ32" s="123" t="str">
        <f>IF(ISBLANK(M32),"",VLOOKUP(M32,ComboValue!$D$2:$F$18,3,FALSE))</f>
        <v/>
      </c>
      <c r="BA32" s="123" t="str">
        <f>IF(ISBLANK(N32),"",VLOOKUP(N32,ComboValue!$J$2:$L$5,3,FALSE))</f>
        <v/>
      </c>
      <c r="BB32" s="130" t="str" cm="1">
        <f t="array" ref="BB32">_xlfn.TEXTJOIN(",", TRUE, IF(S32:AV32="","",VLOOKUP(S32:AV32, ComboValue!$M$2:$O$100, 3, FALSE)))</f>
        <v/>
      </c>
      <c r="BC32" s="124" t="str">
        <f t="shared" si="27"/>
        <v/>
      </c>
      <c r="BD32" s="110"/>
      <c r="BE32" s="122" t="str">
        <f t="shared" si="0"/>
        <v/>
      </c>
      <c r="BF32" s="123" t="str">
        <f t="shared" si="1"/>
        <v/>
      </c>
      <c r="BG32" s="123" t="str">
        <f t="shared" si="2"/>
        <v/>
      </c>
      <c r="BH32" s="123" t="str">
        <f t="shared" si="3"/>
        <v/>
      </c>
      <c r="BI32" s="123" t="str">
        <f t="shared" si="4"/>
        <v/>
      </c>
      <c r="BJ32" s="123" t="str">
        <f t="shared" si="5"/>
        <v/>
      </c>
      <c r="BK32" s="123" t="str">
        <f t="shared" si="6"/>
        <v/>
      </c>
      <c r="BL32" s="123" t="str">
        <f t="shared" si="7"/>
        <v/>
      </c>
      <c r="BM32" s="123" t="str">
        <f t="shared" si="8"/>
        <v/>
      </c>
      <c r="BN32" s="123" t="str">
        <f t="shared" si="9"/>
        <v/>
      </c>
      <c r="BO32" s="123">
        <f t="shared" si="85"/>
        <v>0</v>
      </c>
      <c r="BP32" s="123">
        <f t="shared" si="10"/>
        <v>0</v>
      </c>
      <c r="BQ32" s="123">
        <f t="shared" si="86"/>
        <v>0</v>
      </c>
      <c r="BR32" s="123">
        <f t="shared" si="11"/>
        <v>0</v>
      </c>
      <c r="BS32" s="123">
        <f t="shared" si="12"/>
        <v>0</v>
      </c>
      <c r="BT32" s="123">
        <f t="shared" si="13"/>
        <v>0</v>
      </c>
      <c r="BU32" s="123" t="str">
        <f t="shared" si="75"/>
        <v/>
      </c>
      <c r="BV32" s="123" t="str">
        <f t="shared" si="76"/>
        <v/>
      </c>
      <c r="BW32" s="123" t="str">
        <f t="shared" si="77"/>
        <v/>
      </c>
      <c r="BX32" s="123" t="str">
        <f t="shared" si="16"/>
        <v/>
      </c>
      <c r="BY32" s="123" t="str">
        <f t="shared" si="17"/>
        <v/>
      </c>
      <c r="BZ32" s="123" t="str">
        <f t="shared" si="18"/>
        <v/>
      </c>
      <c r="CA32" s="123" t="str">
        <f t="shared" si="19"/>
        <v/>
      </c>
      <c r="CB32" s="123" t="str">
        <f t="shared" si="20"/>
        <v/>
      </c>
      <c r="CC32" s="123" t="str">
        <f t="shared" si="21"/>
        <v/>
      </c>
      <c r="CD32" s="123" t="str">
        <f t="shared" si="22"/>
        <v/>
      </c>
      <c r="CE32" s="123" t="str">
        <f t="shared" si="23"/>
        <v/>
      </c>
      <c r="CF32" s="123" t="str">
        <f t="shared" si="78"/>
        <v/>
      </c>
      <c r="CG32" s="123" t="str">
        <f t="shared" si="79"/>
        <v/>
      </c>
      <c r="CH32" s="123" t="str">
        <f t="shared" si="80"/>
        <v/>
      </c>
      <c r="CI32" s="123" t="str">
        <f t="shared" si="81"/>
        <v/>
      </c>
      <c r="CJ32" s="131" t="str">
        <f t="shared" si="82"/>
        <v/>
      </c>
      <c r="CK32" s="123" t="str" cm="1">
        <f t="array" ref="CK32">IF(AND(AZ32="C_16",
        SUMPRODUCT(--ISNUMBER(SEARCH({"14","34","38","40","41","42","43","46","48","56","64","65"},BB32)))&gt;0),
    O32-IF(ISNUMBER(CL32),CL32,0),
    "")</f>
        <v/>
      </c>
      <c r="CL32" s="123" t="str" cm="1">
        <f t="array" ref="CL32">IF(AND(AZ32="C_16",
        SUMPRODUCT(--ISNUMBER(SEARCH({"01";"02";"03";"04";"05";"06";"07";"08";"09";"10";"11";"12";"13";"15";"16";"17";"19";"20";"21";"22";"23";"24";"25";"26";"27";"28";"29";"30";"31";"32";"33";"35";"36";"37";"39";"44";"45";"47";"49";"50";"51";"52";"53";"54";"55";"57";"58";"59";"60";"61";"62";"63";"66";"67";"68";"69";"70";"71";"72";"73";"74";"75"}, BB32)))&gt;0),
    O32,
    "")</f>
        <v/>
      </c>
      <c r="CM32" s="131" t="str" cm="1">
        <f t="array" ref="CM32">IF(SUMPRODUCT(--ISNUMBER(SEARCH({"32";"35";"36";"44";"45";"47";"50";"51";"52";"53";"54";"55";"57";"58";"59";"60"}, BB32)))&gt;0,
    B32,
    "")</f>
        <v/>
      </c>
      <c r="CN32" s="123" t="str" cm="1">
        <f t="array" ref="CN32">IF(SUMPRODUCT(--ISNUMBER(SEARCH({"61";"62"}, BB32)))&gt;0,
    B32,
    "")</f>
        <v/>
      </c>
      <c r="CO32" s="226" t="str" cm="1">
        <f t="array" ref="CO32">IF(SUMPRODUCT(--ISNUMBER(SEARCH({"68";"69";"70";"71"}, BB32)))&gt;0,
    B32,
    "")</f>
        <v/>
      </c>
      <c r="CP32" s="123" t="str" cm="1">
        <f t="array" ref="CP32">IF(SUMPRODUCT(--ISNUMBER(SEARCH({"72";"73";"74";"75"}, BB32)))&gt;0,
    B32,
    "")</f>
        <v/>
      </c>
      <c r="CQ32" s="123" t="str">
        <f t="shared" si="56"/>
        <v/>
      </c>
      <c r="CR32" s="226" t="str">
        <f t="shared" si="57"/>
        <v>NO</v>
      </c>
      <c r="CS32" s="122" t="str">
        <f t="shared" si="59"/>
        <v/>
      </c>
      <c r="CT32" s="123" t="str">
        <f t="shared" si="60"/>
        <v/>
      </c>
      <c r="CU32" s="123" t="str">
        <f t="shared" si="61"/>
        <v/>
      </c>
      <c r="CV32" s="123" t="str">
        <f t="shared" si="62"/>
        <v/>
      </c>
      <c r="CW32" s="123" t="str">
        <f t="shared" si="63"/>
        <v/>
      </c>
      <c r="CX32" s="123" t="str">
        <f t="shared" si="64"/>
        <v/>
      </c>
      <c r="CY32" s="123" t="str">
        <f t="shared" si="65"/>
        <v/>
      </c>
      <c r="CZ32" s="123" t="str">
        <f t="shared" si="66"/>
        <v/>
      </c>
      <c r="DA32" s="123" t="str">
        <f t="shared" si="67"/>
        <v/>
      </c>
      <c r="DB32" s="124" t="str">
        <f t="shared" si="68"/>
        <v/>
      </c>
      <c r="DC32" s="122" t="str">
        <f t="shared" si="69"/>
        <v/>
      </c>
      <c r="DD32" s="123" t="str">
        <f t="shared" si="70"/>
        <v/>
      </c>
      <c r="DE32" s="123" t="str">
        <f t="shared" si="71"/>
        <v/>
      </c>
      <c r="DF32" s="124" t="str">
        <f t="shared" si="72"/>
        <v/>
      </c>
      <c r="DG32" s="110"/>
    </row>
    <row r="33" spans="2:111" ht="16.2" x14ac:dyDescent="0.4">
      <c r="B33" s="7">
        <v>28</v>
      </c>
      <c r="C33" s="12"/>
      <c r="D33" s="13"/>
      <c r="E33" s="14"/>
      <c r="F33" s="14"/>
      <c r="G33" s="14"/>
      <c r="H33" s="14"/>
      <c r="I33" s="14"/>
      <c r="J33" s="14"/>
      <c r="K33" s="14"/>
      <c r="L33" s="15"/>
      <c r="M33" s="12"/>
      <c r="N33" s="12"/>
      <c r="O33" s="12"/>
      <c r="P33" s="98" t="str">
        <f xml:space="preserve"> IF(ISBLANK(M33),"",VLOOKUP(M33,ComboValue!$D$2:$H$18,5,FALSE))</f>
        <v/>
      </c>
      <c r="Q33" s="12"/>
      <c r="R33" s="252" t="str" cm="1">
        <f t="array" ref="R33">IF(OR(ISNUMBER(SEARCH("SGH05",$D33:$L33)),ISNUMBER(SEARCH("SGH06",$D33:$L33)),ISNUMBER(SEARCH("SGH07",$D33:$L33)),ISNUMBER(SEARCH("SGH08",$D33:$L33)),ISNUMBER(SEARCH("pas de pictogramme",$D33:$L33)),ISNUMBER(SEARCH("SGH09",$D33:$L33)),ISNUMBER(SEARCH("SGH03",$D33:$L33))),"OUI","NON")</f>
        <v>NON</v>
      </c>
      <c r="S33" s="13"/>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X33" s="123" t="str" cm="1">
        <f t="array" ref="AX33">_xlfn.TEXTJOIN(",", TRUE, IF(D33:L33="","",VLOOKUP(D33:L33, ComboValue!$A$2:$C$11, 3, FALSE)))</f>
        <v/>
      </c>
      <c r="AY33" s="123" t="str">
        <f t="shared" si="26"/>
        <v>Tous_Fr</v>
      </c>
      <c r="AZ33" s="123" t="str">
        <f>IF(ISBLANK(M33),"",VLOOKUP(M33,ComboValue!$D$2:$F$18,3,FALSE))</f>
        <v/>
      </c>
      <c r="BA33" s="123" t="str">
        <f>IF(ISBLANK(N33),"",VLOOKUP(N33,ComboValue!$J$2:$L$5,3,FALSE))</f>
        <v/>
      </c>
      <c r="BB33" s="130" t="str" cm="1">
        <f t="array" ref="BB33">_xlfn.TEXTJOIN(",", TRUE, IF(S33:AV33="","",VLOOKUP(S33:AV33, ComboValue!$M$2:$O$100, 3, FALSE)))</f>
        <v/>
      </c>
      <c r="BC33" s="124" t="str">
        <f t="shared" si="27"/>
        <v/>
      </c>
      <c r="BD33" s="110"/>
      <c r="BE33" s="122" t="str">
        <f t="shared" si="0"/>
        <v/>
      </c>
      <c r="BF33" s="123" t="str">
        <f t="shared" si="1"/>
        <v/>
      </c>
      <c r="BG33" s="123" t="str">
        <f t="shared" si="2"/>
        <v/>
      </c>
      <c r="BH33" s="123" t="str">
        <f t="shared" si="3"/>
        <v/>
      </c>
      <c r="BI33" s="123" t="str">
        <f t="shared" si="4"/>
        <v/>
      </c>
      <c r="BJ33" s="123" t="str">
        <f t="shared" si="5"/>
        <v/>
      </c>
      <c r="BK33" s="123" t="str">
        <f t="shared" si="6"/>
        <v/>
      </c>
      <c r="BL33" s="123" t="str">
        <f t="shared" si="7"/>
        <v/>
      </c>
      <c r="BM33" s="123" t="str">
        <f t="shared" si="8"/>
        <v/>
      </c>
      <c r="BN33" s="123" t="str">
        <f t="shared" si="9"/>
        <v/>
      </c>
      <c r="BO33" s="123">
        <f t="shared" si="85"/>
        <v>0</v>
      </c>
      <c r="BP33" s="123">
        <f t="shared" si="10"/>
        <v>0</v>
      </c>
      <c r="BQ33" s="123">
        <f t="shared" si="86"/>
        <v>0</v>
      </c>
      <c r="BR33" s="123">
        <f t="shared" si="11"/>
        <v>0</v>
      </c>
      <c r="BS33" s="123">
        <f t="shared" si="12"/>
        <v>0</v>
      </c>
      <c r="BT33" s="123">
        <f t="shared" si="13"/>
        <v>0</v>
      </c>
      <c r="BU33" s="123" t="str">
        <f t="shared" si="75"/>
        <v/>
      </c>
      <c r="BV33" s="123" t="str">
        <f t="shared" si="76"/>
        <v/>
      </c>
      <c r="BW33" s="123" t="str">
        <f t="shared" si="77"/>
        <v/>
      </c>
      <c r="BX33" s="123" t="str">
        <f t="shared" si="16"/>
        <v/>
      </c>
      <c r="BY33" s="123" t="str">
        <f t="shared" si="17"/>
        <v/>
      </c>
      <c r="BZ33" s="123" t="str">
        <f t="shared" si="18"/>
        <v/>
      </c>
      <c r="CA33" s="123" t="str">
        <f t="shared" si="19"/>
        <v/>
      </c>
      <c r="CB33" s="123" t="str">
        <f t="shared" si="20"/>
        <v/>
      </c>
      <c r="CC33" s="123" t="str">
        <f t="shared" si="21"/>
        <v/>
      </c>
      <c r="CD33" s="123" t="str">
        <f t="shared" si="22"/>
        <v/>
      </c>
      <c r="CE33" s="123" t="str">
        <f t="shared" si="23"/>
        <v/>
      </c>
      <c r="CF33" s="123" t="str">
        <f t="shared" si="78"/>
        <v/>
      </c>
      <c r="CG33" s="123" t="str">
        <f t="shared" si="79"/>
        <v/>
      </c>
      <c r="CH33" s="123" t="str">
        <f t="shared" si="80"/>
        <v/>
      </c>
      <c r="CI33" s="123" t="str">
        <f t="shared" si="81"/>
        <v/>
      </c>
      <c r="CJ33" s="131" t="str">
        <f t="shared" si="82"/>
        <v/>
      </c>
      <c r="CK33" s="123" t="str" cm="1">
        <f t="array" ref="CK33">IF(AND(AZ33="C_16",
        SUMPRODUCT(--ISNUMBER(SEARCH({"14","34","38","40","41","42","43","46","48","56","64","65"},BB33)))&gt;0),
    O33-IF(ISNUMBER(CL33),CL33,0),
    "")</f>
        <v/>
      </c>
      <c r="CL33" s="123" t="str" cm="1">
        <f t="array" ref="CL33">IF(AND(AZ33="C_16",
        SUMPRODUCT(--ISNUMBER(SEARCH({"01";"02";"03";"04";"05";"06";"07";"08";"09";"10";"11";"12";"13";"15";"16";"17";"19";"20";"21";"22";"23";"24";"25";"26";"27";"28";"29";"30";"31";"32";"33";"35";"36";"37";"39";"44";"45";"47";"49";"50";"51";"52";"53";"54";"55";"57";"58";"59";"60";"61";"62";"63";"66";"67";"68";"69";"70";"71";"72";"73";"74";"75"}, BB33)))&gt;0),
    O33,
    "")</f>
        <v/>
      </c>
      <c r="CM33" s="131" t="str" cm="1">
        <f t="array" ref="CM33">IF(SUMPRODUCT(--ISNUMBER(SEARCH({"32";"35";"36";"44";"45";"47";"50";"51";"52";"53";"54";"55";"57";"58";"59";"60"}, BB33)))&gt;0,
    B33,
    "")</f>
        <v/>
      </c>
      <c r="CN33" s="123" t="str" cm="1">
        <f t="array" ref="CN33">IF(SUMPRODUCT(--ISNUMBER(SEARCH({"61";"62"}, BB33)))&gt;0,
    B33,
    "")</f>
        <v/>
      </c>
      <c r="CO33" s="226" t="str" cm="1">
        <f t="array" ref="CO33">IF(SUMPRODUCT(--ISNUMBER(SEARCH({"68";"69";"70";"71"}, BB33)))&gt;0,
    B33,
    "")</f>
        <v/>
      </c>
      <c r="CP33" s="123" t="str" cm="1">
        <f t="array" ref="CP33">IF(SUMPRODUCT(--ISNUMBER(SEARCH({"72";"73";"74";"75"}, BB33)))&gt;0,
    B33,
    "")</f>
        <v/>
      </c>
      <c r="CQ33" s="123" t="str">
        <f t="shared" si="56"/>
        <v/>
      </c>
      <c r="CR33" s="226" t="str">
        <f t="shared" si="57"/>
        <v>NO</v>
      </c>
      <c r="CS33" s="122" t="str">
        <f t="shared" si="59"/>
        <v/>
      </c>
      <c r="CT33" s="123" t="str">
        <f t="shared" si="60"/>
        <v/>
      </c>
      <c r="CU33" s="123" t="str">
        <f t="shared" si="61"/>
        <v/>
      </c>
      <c r="CV33" s="123" t="str">
        <f t="shared" si="62"/>
        <v/>
      </c>
      <c r="CW33" s="123" t="str">
        <f t="shared" si="63"/>
        <v/>
      </c>
      <c r="CX33" s="123" t="str">
        <f t="shared" si="64"/>
        <v/>
      </c>
      <c r="CY33" s="123" t="str">
        <f t="shared" si="65"/>
        <v/>
      </c>
      <c r="CZ33" s="123" t="str">
        <f t="shared" si="66"/>
        <v/>
      </c>
      <c r="DA33" s="123" t="str">
        <f t="shared" si="67"/>
        <v/>
      </c>
      <c r="DB33" s="124" t="str">
        <f t="shared" si="68"/>
        <v/>
      </c>
      <c r="DC33" s="122" t="str">
        <f t="shared" si="69"/>
        <v/>
      </c>
      <c r="DD33" s="123" t="str">
        <f t="shared" si="70"/>
        <v/>
      </c>
      <c r="DE33" s="123" t="str">
        <f t="shared" si="71"/>
        <v/>
      </c>
      <c r="DF33" s="124" t="str">
        <f t="shared" si="72"/>
        <v/>
      </c>
      <c r="DG33" s="110"/>
    </row>
    <row r="34" spans="2:111" ht="16.2" x14ac:dyDescent="0.4">
      <c r="B34" s="7">
        <v>29</v>
      </c>
      <c r="C34" s="12"/>
      <c r="D34" s="13"/>
      <c r="E34" s="14"/>
      <c r="F34" s="14"/>
      <c r="G34" s="14"/>
      <c r="H34" s="14"/>
      <c r="I34" s="14"/>
      <c r="J34" s="14"/>
      <c r="K34" s="14"/>
      <c r="L34" s="15"/>
      <c r="M34" s="12"/>
      <c r="N34" s="12"/>
      <c r="O34" s="12"/>
      <c r="P34" s="98" t="str">
        <f xml:space="preserve"> IF(ISBLANK(M34),"",VLOOKUP(M34,ComboValue!$D$2:$H$18,5,FALSE))</f>
        <v/>
      </c>
      <c r="Q34" s="12"/>
      <c r="R34" s="252" t="str" cm="1">
        <f t="array" ref="R34">IF(OR(ISNUMBER(SEARCH("SGH05",$D34:$L34)),ISNUMBER(SEARCH("SGH06",$D34:$L34)),ISNUMBER(SEARCH("SGH07",$D34:$L34)),ISNUMBER(SEARCH("SGH08",$D34:$L34)),ISNUMBER(SEARCH("pas de pictogramme",$D34:$L34)),ISNUMBER(SEARCH("SGH09",$D34:$L34)),ISNUMBER(SEARCH("SGH03",$D34:$L34))),"OUI","NON")</f>
        <v>NON</v>
      </c>
      <c r="S34" s="13"/>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X34" s="123" t="str" cm="1">
        <f t="array" ref="AX34">_xlfn.TEXTJOIN(",", TRUE, IF(D34:L34="","",VLOOKUP(D34:L34, ComboValue!$A$2:$C$11, 3, FALSE)))</f>
        <v/>
      </c>
      <c r="AY34" s="123" t="str">
        <f t="shared" si="26"/>
        <v>Tous_Fr</v>
      </c>
      <c r="AZ34" s="123" t="str">
        <f>IF(ISBLANK(M34),"",VLOOKUP(M34,ComboValue!$D$2:$F$18,3,FALSE))</f>
        <v/>
      </c>
      <c r="BA34" s="123" t="str">
        <f>IF(ISBLANK(N34),"",VLOOKUP(N34,ComboValue!$J$2:$L$5,3,FALSE))</f>
        <v/>
      </c>
      <c r="BB34" s="130" t="str" cm="1">
        <f t="array" ref="BB34">_xlfn.TEXTJOIN(",", TRUE, IF(S34:AV34="","",VLOOKUP(S34:AV34, ComboValue!$M$2:$O$100, 3, FALSE)))</f>
        <v/>
      </c>
      <c r="BC34" s="124" t="str">
        <f t="shared" si="27"/>
        <v/>
      </c>
      <c r="BD34" s="110"/>
      <c r="BE34" s="122" t="str">
        <f t="shared" si="0"/>
        <v/>
      </c>
      <c r="BF34" s="123" t="str">
        <f t="shared" si="1"/>
        <v/>
      </c>
      <c r="BG34" s="123" t="str">
        <f t="shared" si="2"/>
        <v/>
      </c>
      <c r="BH34" s="123" t="str">
        <f t="shared" si="3"/>
        <v/>
      </c>
      <c r="BI34" s="123" t="str">
        <f t="shared" si="4"/>
        <v/>
      </c>
      <c r="BJ34" s="123" t="str">
        <f t="shared" si="5"/>
        <v/>
      </c>
      <c r="BK34" s="123" t="str">
        <f t="shared" si="6"/>
        <v/>
      </c>
      <c r="BL34" s="123" t="str">
        <f t="shared" si="7"/>
        <v/>
      </c>
      <c r="BM34" s="123" t="str">
        <f t="shared" si="8"/>
        <v/>
      </c>
      <c r="BN34" s="123" t="str">
        <f t="shared" si="9"/>
        <v/>
      </c>
      <c r="BO34" s="123">
        <f t="shared" si="85"/>
        <v>0</v>
      </c>
      <c r="BP34" s="123">
        <f t="shared" si="10"/>
        <v>0</v>
      </c>
      <c r="BQ34" s="123">
        <f t="shared" si="86"/>
        <v>0</v>
      </c>
      <c r="BR34" s="123">
        <f t="shared" si="11"/>
        <v>0</v>
      </c>
      <c r="BS34" s="123">
        <f t="shared" si="12"/>
        <v>0</v>
      </c>
      <c r="BT34" s="123">
        <f t="shared" si="13"/>
        <v>0</v>
      </c>
      <c r="BU34" s="123" t="str">
        <f t="shared" si="75"/>
        <v/>
      </c>
      <c r="BV34" s="123" t="str">
        <f t="shared" si="76"/>
        <v/>
      </c>
      <c r="BW34" s="123" t="str">
        <f t="shared" si="77"/>
        <v/>
      </c>
      <c r="BX34" s="123" t="str">
        <f t="shared" si="16"/>
        <v/>
      </c>
      <c r="BY34" s="123" t="str">
        <f t="shared" si="17"/>
        <v/>
      </c>
      <c r="BZ34" s="123" t="str">
        <f t="shared" si="18"/>
        <v/>
      </c>
      <c r="CA34" s="123" t="str">
        <f t="shared" si="19"/>
        <v/>
      </c>
      <c r="CB34" s="123" t="str">
        <f t="shared" si="20"/>
        <v/>
      </c>
      <c r="CC34" s="123" t="str">
        <f t="shared" si="21"/>
        <v/>
      </c>
      <c r="CD34" s="123" t="str">
        <f t="shared" si="22"/>
        <v/>
      </c>
      <c r="CE34" s="123" t="str">
        <f t="shared" si="23"/>
        <v/>
      </c>
      <c r="CF34" s="123" t="str">
        <f t="shared" si="78"/>
        <v/>
      </c>
      <c r="CG34" s="123" t="str">
        <f t="shared" si="79"/>
        <v/>
      </c>
      <c r="CH34" s="123" t="str">
        <f t="shared" si="80"/>
        <v/>
      </c>
      <c r="CI34" s="123" t="str">
        <f t="shared" si="81"/>
        <v/>
      </c>
      <c r="CJ34" s="131" t="str">
        <f t="shared" si="82"/>
        <v/>
      </c>
      <c r="CK34" s="123" t="str" cm="1">
        <f t="array" ref="CK34">IF(AND(AZ34="C_16",
        SUMPRODUCT(--ISNUMBER(SEARCH({"14","34","38","40","41","42","43","46","48","56","64","65"},BB34)))&gt;0),
    O34-IF(ISNUMBER(CL34),CL34,0),
    "")</f>
        <v/>
      </c>
      <c r="CL34" s="123" t="str" cm="1">
        <f t="array" ref="CL34">IF(AND(AZ34="C_16",
        SUMPRODUCT(--ISNUMBER(SEARCH({"01";"02";"03";"04";"05";"06";"07";"08";"09";"10";"11";"12";"13";"15";"16";"17";"19";"20";"21";"22";"23";"24";"25";"26";"27";"28";"29";"30";"31";"32";"33";"35";"36";"37";"39";"44";"45";"47";"49";"50";"51";"52";"53";"54";"55";"57";"58";"59";"60";"61";"62";"63";"66";"67";"68";"69";"70";"71";"72";"73";"74";"75"}, BB34)))&gt;0),
    O34,
    "")</f>
        <v/>
      </c>
      <c r="CM34" s="131" t="str" cm="1">
        <f t="array" ref="CM34">IF(SUMPRODUCT(--ISNUMBER(SEARCH({"32";"35";"36";"44";"45";"47";"50";"51";"52";"53";"54";"55";"57";"58";"59";"60"}, BB34)))&gt;0,
    B34,
    "")</f>
        <v/>
      </c>
      <c r="CN34" s="123" t="str" cm="1">
        <f t="array" ref="CN34">IF(SUMPRODUCT(--ISNUMBER(SEARCH({"61";"62"}, BB34)))&gt;0,
    B34,
    "")</f>
        <v/>
      </c>
      <c r="CO34" s="226" t="str" cm="1">
        <f t="array" ref="CO34">IF(SUMPRODUCT(--ISNUMBER(SEARCH({"68";"69";"70";"71"}, BB34)))&gt;0,
    B34,
    "")</f>
        <v/>
      </c>
      <c r="CP34" s="123" t="str" cm="1">
        <f t="array" ref="CP34">IF(SUMPRODUCT(--ISNUMBER(SEARCH({"72";"73";"74";"75"}, BB34)))&gt;0,
    B34,
    "")</f>
        <v/>
      </c>
      <c r="CQ34" s="123" t="str">
        <f t="shared" si="56"/>
        <v/>
      </c>
      <c r="CR34" s="226" t="str">
        <f t="shared" si="57"/>
        <v>NO</v>
      </c>
      <c r="CS34" s="122" t="str">
        <f t="shared" si="59"/>
        <v/>
      </c>
      <c r="CT34" s="123" t="str">
        <f t="shared" si="60"/>
        <v/>
      </c>
      <c r="CU34" s="123" t="str">
        <f t="shared" si="61"/>
        <v/>
      </c>
      <c r="CV34" s="123" t="str">
        <f t="shared" si="62"/>
        <v/>
      </c>
      <c r="CW34" s="123" t="str">
        <f t="shared" si="63"/>
        <v/>
      </c>
      <c r="CX34" s="123" t="str">
        <f t="shared" si="64"/>
        <v/>
      </c>
      <c r="CY34" s="123" t="str">
        <f t="shared" si="65"/>
        <v/>
      </c>
      <c r="CZ34" s="123" t="str">
        <f t="shared" si="66"/>
        <v/>
      </c>
      <c r="DA34" s="123" t="str">
        <f t="shared" si="67"/>
        <v/>
      </c>
      <c r="DB34" s="124" t="str">
        <f t="shared" si="68"/>
        <v/>
      </c>
      <c r="DC34" s="122" t="str">
        <f t="shared" si="69"/>
        <v/>
      </c>
      <c r="DD34" s="123" t="str">
        <f t="shared" si="70"/>
        <v/>
      </c>
      <c r="DE34" s="123" t="str">
        <f t="shared" si="71"/>
        <v/>
      </c>
      <c r="DF34" s="124" t="str">
        <f t="shared" si="72"/>
        <v/>
      </c>
      <c r="DG34" s="110"/>
    </row>
    <row r="35" spans="2:111" ht="16.2" x14ac:dyDescent="0.4">
      <c r="B35" s="7">
        <v>30</v>
      </c>
      <c r="C35" s="12"/>
      <c r="D35" s="13"/>
      <c r="E35" s="14"/>
      <c r="F35" s="14"/>
      <c r="G35" s="14"/>
      <c r="H35" s="14"/>
      <c r="I35" s="14"/>
      <c r="J35" s="14"/>
      <c r="K35" s="14"/>
      <c r="L35" s="15"/>
      <c r="M35" s="12"/>
      <c r="N35" s="12"/>
      <c r="O35" s="12"/>
      <c r="P35" s="98" t="str">
        <f xml:space="preserve"> IF(ISBLANK(M35),"",VLOOKUP(M35,ComboValue!$D$2:$H$18,5,FALSE))</f>
        <v/>
      </c>
      <c r="Q35" s="12"/>
      <c r="R35" s="252" t="str" cm="1">
        <f t="array" ref="R35">IF(OR(ISNUMBER(SEARCH("SGH05",$D35:$L35)),ISNUMBER(SEARCH("SGH06",$D35:$L35)),ISNUMBER(SEARCH("SGH07",$D35:$L35)),ISNUMBER(SEARCH("SGH08",$D35:$L35)),ISNUMBER(SEARCH("pas de pictogramme",$D35:$L35)),ISNUMBER(SEARCH("SGH09",$D35:$L35)),ISNUMBER(SEARCH("SGH03",$D35:$L35))),"OUI","NON")</f>
        <v>NON</v>
      </c>
      <c r="S35" s="13"/>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X35" s="123" t="str" cm="1">
        <f t="array" ref="AX35">_xlfn.TEXTJOIN(",", TRUE, IF(D35:L35="","",VLOOKUP(D35:L35, ComboValue!$A$2:$C$11, 3, FALSE)))</f>
        <v/>
      </c>
      <c r="AY35" s="123" t="str">
        <f t="shared" si="26"/>
        <v>Tous_Fr</v>
      </c>
      <c r="AZ35" s="123" t="str">
        <f>IF(ISBLANK(M35),"",VLOOKUP(M35,ComboValue!$D$2:$F$18,3,FALSE))</f>
        <v/>
      </c>
      <c r="BA35" s="123" t="str">
        <f>IF(ISBLANK(N35),"",VLOOKUP(N35,ComboValue!$J$2:$L$5,3,FALSE))</f>
        <v/>
      </c>
      <c r="BB35" s="130" t="str" cm="1">
        <f t="array" ref="BB35">_xlfn.TEXTJOIN(",", TRUE, IF(S35:AV35="","",VLOOKUP(S35:AV35, ComboValue!$M$2:$O$100, 3, FALSE)))</f>
        <v/>
      </c>
      <c r="BC35" s="124" t="str">
        <f t="shared" si="27"/>
        <v/>
      </c>
      <c r="BD35" s="110"/>
      <c r="BE35" s="122" t="str">
        <f t="shared" si="0"/>
        <v/>
      </c>
      <c r="BF35" s="123" t="str">
        <f t="shared" si="1"/>
        <v/>
      </c>
      <c r="BG35" s="123" t="str">
        <f t="shared" si="2"/>
        <v/>
      </c>
      <c r="BH35" s="123" t="str">
        <f t="shared" si="3"/>
        <v/>
      </c>
      <c r="BI35" s="123" t="str">
        <f t="shared" si="4"/>
        <v/>
      </c>
      <c r="BJ35" s="123" t="str">
        <f t="shared" si="5"/>
        <v/>
      </c>
      <c r="BK35" s="123" t="str">
        <f t="shared" si="6"/>
        <v/>
      </c>
      <c r="BL35" s="123" t="str">
        <f t="shared" si="7"/>
        <v/>
      </c>
      <c r="BM35" s="123" t="str">
        <f t="shared" si="8"/>
        <v/>
      </c>
      <c r="BN35" s="123" t="str">
        <f t="shared" si="9"/>
        <v/>
      </c>
      <c r="BO35" s="123">
        <f t="shared" si="85"/>
        <v>0</v>
      </c>
      <c r="BP35" s="123">
        <f t="shared" si="10"/>
        <v>0</v>
      </c>
      <c r="BQ35" s="123">
        <f t="shared" si="86"/>
        <v>0</v>
      </c>
      <c r="BR35" s="123">
        <f t="shared" si="11"/>
        <v>0</v>
      </c>
      <c r="BS35" s="123">
        <f t="shared" si="12"/>
        <v>0</v>
      </c>
      <c r="BT35" s="123">
        <f t="shared" si="13"/>
        <v>0</v>
      </c>
      <c r="BU35" s="123" t="str">
        <f t="shared" si="75"/>
        <v/>
      </c>
      <c r="BV35" s="123" t="str">
        <f t="shared" si="76"/>
        <v/>
      </c>
      <c r="BW35" s="123" t="str">
        <f t="shared" si="77"/>
        <v/>
      </c>
      <c r="BX35" s="123" t="str">
        <f t="shared" si="16"/>
        <v/>
      </c>
      <c r="BY35" s="123" t="str">
        <f t="shared" si="17"/>
        <v/>
      </c>
      <c r="BZ35" s="123" t="str">
        <f t="shared" si="18"/>
        <v/>
      </c>
      <c r="CA35" s="123" t="str">
        <f t="shared" si="19"/>
        <v/>
      </c>
      <c r="CB35" s="123" t="str">
        <f t="shared" si="20"/>
        <v/>
      </c>
      <c r="CC35" s="123" t="str">
        <f t="shared" si="21"/>
        <v/>
      </c>
      <c r="CD35" s="123" t="str">
        <f t="shared" si="22"/>
        <v/>
      </c>
      <c r="CE35" s="123" t="str">
        <f t="shared" si="23"/>
        <v/>
      </c>
      <c r="CF35" s="123" t="str">
        <f t="shared" si="78"/>
        <v/>
      </c>
      <c r="CG35" s="123" t="str">
        <f t="shared" si="79"/>
        <v/>
      </c>
      <c r="CH35" s="123" t="str">
        <f t="shared" si="80"/>
        <v/>
      </c>
      <c r="CI35" s="123" t="str">
        <f t="shared" si="81"/>
        <v/>
      </c>
      <c r="CJ35" s="131" t="str">
        <f t="shared" si="82"/>
        <v/>
      </c>
      <c r="CK35" s="123" t="str" cm="1">
        <f t="array" ref="CK35">IF(AND(AZ35="C_16",
        SUMPRODUCT(--ISNUMBER(SEARCH({"14","34","38","40","41","42","43","46","48","56","64","65"},BB35)))&gt;0),
    O35-IF(ISNUMBER(CL35),CL35,0),
    "")</f>
        <v/>
      </c>
      <c r="CL35" s="123" t="str" cm="1">
        <f t="array" ref="CL35">IF(AND(AZ35="C_16",
        SUMPRODUCT(--ISNUMBER(SEARCH({"01";"02";"03";"04";"05";"06";"07";"08";"09";"10";"11";"12";"13";"15";"16";"17";"19";"20";"21";"22";"23";"24";"25";"26";"27";"28";"29";"30";"31";"32";"33";"35";"36";"37";"39";"44";"45";"47";"49";"50";"51";"52";"53";"54";"55";"57";"58";"59";"60";"61";"62";"63";"66";"67";"68";"69";"70";"71";"72";"73";"74";"75"}, BB35)))&gt;0),
    O35,
    "")</f>
        <v/>
      </c>
      <c r="CM35" s="131" t="str" cm="1">
        <f t="array" ref="CM35">IF(SUMPRODUCT(--ISNUMBER(SEARCH({"32";"35";"36";"44";"45";"47";"50";"51";"52";"53";"54";"55";"57";"58";"59";"60"}, BB35)))&gt;0,
    B35,
    "")</f>
        <v/>
      </c>
      <c r="CN35" s="123" t="str" cm="1">
        <f t="array" ref="CN35">IF(SUMPRODUCT(--ISNUMBER(SEARCH({"61";"62"}, BB35)))&gt;0,
    B35,
    "")</f>
        <v/>
      </c>
      <c r="CO35" s="226" t="str" cm="1">
        <f t="array" ref="CO35">IF(SUMPRODUCT(--ISNUMBER(SEARCH({"68";"69";"70";"71"}, BB35)))&gt;0,
    B35,
    "")</f>
        <v/>
      </c>
      <c r="CP35" s="123" t="str" cm="1">
        <f t="array" ref="CP35">IF(SUMPRODUCT(--ISNUMBER(SEARCH({"72";"73";"74";"75"}, BB35)))&gt;0,
    B35,
    "")</f>
        <v/>
      </c>
      <c r="CQ35" s="123" t="str">
        <f t="shared" si="56"/>
        <v/>
      </c>
      <c r="CR35" s="226" t="str">
        <f t="shared" si="57"/>
        <v>NO</v>
      </c>
      <c r="CS35" s="122" t="str">
        <f t="shared" si="59"/>
        <v/>
      </c>
      <c r="CT35" s="123" t="str">
        <f t="shared" si="60"/>
        <v/>
      </c>
      <c r="CU35" s="123" t="str">
        <f t="shared" si="61"/>
        <v/>
      </c>
      <c r="CV35" s="123" t="str">
        <f t="shared" si="62"/>
        <v/>
      </c>
      <c r="CW35" s="123" t="str">
        <f t="shared" si="63"/>
        <v/>
      </c>
      <c r="CX35" s="123" t="str">
        <f t="shared" si="64"/>
        <v/>
      </c>
      <c r="CY35" s="123" t="str">
        <f t="shared" si="65"/>
        <v/>
      </c>
      <c r="CZ35" s="123" t="str">
        <f t="shared" si="66"/>
        <v/>
      </c>
      <c r="DA35" s="123" t="str">
        <f t="shared" si="67"/>
        <v/>
      </c>
      <c r="DB35" s="124" t="str">
        <f t="shared" si="68"/>
        <v/>
      </c>
      <c r="DC35" s="122" t="str">
        <f t="shared" si="69"/>
        <v/>
      </c>
      <c r="DD35" s="123" t="str">
        <f t="shared" si="70"/>
        <v/>
      </c>
      <c r="DE35" s="123" t="str">
        <f t="shared" si="71"/>
        <v/>
      </c>
      <c r="DF35" s="124" t="str">
        <f t="shared" si="72"/>
        <v/>
      </c>
      <c r="DG35" s="110"/>
    </row>
    <row r="36" spans="2:111" ht="16.2" outlineLevel="1" x14ac:dyDescent="0.4">
      <c r="B36" s="7">
        <v>31</v>
      </c>
      <c r="C36" s="12"/>
      <c r="D36" s="13"/>
      <c r="E36" s="14"/>
      <c r="F36" s="14"/>
      <c r="G36" s="14"/>
      <c r="H36" s="14"/>
      <c r="I36" s="14"/>
      <c r="J36" s="14"/>
      <c r="K36" s="14"/>
      <c r="L36" s="15"/>
      <c r="M36" s="12"/>
      <c r="N36" s="12"/>
      <c r="O36" s="12"/>
      <c r="P36" s="98" t="str">
        <f xml:space="preserve"> IF(ISBLANK(M36),"",VLOOKUP(M36,ComboValue!$D$2:$H$18,5,FALSE))</f>
        <v/>
      </c>
      <c r="Q36" s="12"/>
      <c r="R36" s="252" t="str" cm="1">
        <f t="array" ref="R36">IF(OR(ISNUMBER(SEARCH("SGH05",$D36:$L36)),ISNUMBER(SEARCH("SGH06",$D36:$L36)),ISNUMBER(SEARCH("SGH07",$D36:$L36)),ISNUMBER(SEARCH("SGH08",$D36:$L36)),ISNUMBER(SEARCH("pas de pictogramme",$D36:$L36)),ISNUMBER(SEARCH("SGH09",$D36:$L36)),ISNUMBER(SEARCH("SGH03",$D36:$L36))),"OUI","NON")</f>
        <v>NON</v>
      </c>
      <c r="S36" s="13"/>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212"/>
      <c r="AX36" s="123" t="str" cm="1">
        <f t="array" ref="AX36">_xlfn.TEXTJOIN(",", TRUE, IF(D36:L36="","",VLOOKUP(D36:L36, ComboValue!$A$2:$C$11, 3, FALSE)))</f>
        <v/>
      </c>
      <c r="AY36" s="123" t="str">
        <f t="shared" si="26"/>
        <v>Tous_Fr</v>
      </c>
      <c r="AZ36" s="123" t="str">
        <f>IF(ISBLANK(M36),"",VLOOKUP(M36,ComboValue!$D$2:$F$18,3,FALSE))</f>
        <v/>
      </c>
      <c r="BA36" s="123" t="str">
        <f>IF(ISBLANK(N36),"",VLOOKUP(N36,ComboValue!$J$2:$L$5,3,FALSE))</f>
        <v/>
      </c>
      <c r="BB36" s="130" t="str" cm="1">
        <f t="array" ref="BB36">_xlfn.TEXTJOIN(",", TRUE, IF(S36:AV36="","",VLOOKUP(S36:AV36, ComboValue!$M$2:$O$100, 3, FALSE)))</f>
        <v/>
      </c>
      <c r="BC36" s="124" t="str">
        <f t="shared" si="27"/>
        <v/>
      </c>
      <c r="BD36" s="110"/>
      <c r="BE36" s="122" t="str">
        <f t="shared" si="0"/>
        <v/>
      </c>
      <c r="BF36" s="123" t="str">
        <f t="shared" si="1"/>
        <v/>
      </c>
      <c r="BG36" s="123" t="str">
        <f t="shared" si="2"/>
        <v/>
      </c>
      <c r="BH36" s="123" t="str">
        <f t="shared" si="3"/>
        <v/>
      </c>
      <c r="BI36" s="123" t="str">
        <f t="shared" si="4"/>
        <v/>
      </c>
      <c r="BJ36" s="123" t="str">
        <f t="shared" si="5"/>
        <v/>
      </c>
      <c r="BK36" s="123" t="str">
        <f t="shared" si="6"/>
        <v/>
      </c>
      <c r="BL36" s="123" t="str">
        <f t="shared" si="7"/>
        <v/>
      </c>
      <c r="BM36" s="123" t="str">
        <f t="shared" si="8"/>
        <v/>
      </c>
      <c r="BN36" s="123" t="str">
        <f t="shared" si="9"/>
        <v/>
      </c>
      <c r="BO36" s="123">
        <f t="shared" si="85"/>
        <v>0</v>
      </c>
      <c r="BP36" s="123">
        <f t="shared" si="10"/>
        <v>0</v>
      </c>
      <c r="BQ36" s="123">
        <f t="shared" si="86"/>
        <v>0</v>
      </c>
      <c r="BR36" s="123">
        <f t="shared" si="11"/>
        <v>0</v>
      </c>
      <c r="BS36" s="123">
        <f t="shared" si="12"/>
        <v>0</v>
      </c>
      <c r="BT36" s="123">
        <f t="shared" si="13"/>
        <v>0</v>
      </c>
      <c r="BU36" s="123" t="str">
        <f t="shared" si="75"/>
        <v/>
      </c>
      <c r="BV36" s="123" t="str">
        <f t="shared" si="76"/>
        <v/>
      </c>
      <c r="BW36" s="123" t="str">
        <f t="shared" si="77"/>
        <v/>
      </c>
      <c r="BX36" s="123" t="str">
        <f t="shared" si="16"/>
        <v/>
      </c>
      <c r="BY36" s="123" t="str">
        <f t="shared" si="17"/>
        <v/>
      </c>
      <c r="BZ36" s="123" t="str">
        <f t="shared" si="18"/>
        <v/>
      </c>
      <c r="CA36" s="123" t="str">
        <f t="shared" si="19"/>
        <v/>
      </c>
      <c r="CB36" s="123" t="str">
        <f t="shared" si="20"/>
        <v/>
      </c>
      <c r="CC36" s="123" t="str">
        <f t="shared" si="21"/>
        <v/>
      </c>
      <c r="CD36" s="123" t="str">
        <f t="shared" si="22"/>
        <v/>
      </c>
      <c r="CE36" s="123" t="str">
        <f t="shared" si="23"/>
        <v/>
      </c>
      <c r="CF36" s="123" t="str">
        <f t="shared" si="78"/>
        <v/>
      </c>
      <c r="CG36" s="123" t="str">
        <f t="shared" si="79"/>
        <v/>
      </c>
      <c r="CH36" s="123" t="str">
        <f t="shared" si="80"/>
        <v/>
      </c>
      <c r="CI36" s="123" t="str">
        <f t="shared" si="81"/>
        <v/>
      </c>
      <c r="CJ36" s="131" t="str">
        <f t="shared" si="82"/>
        <v/>
      </c>
      <c r="CK36" s="123" t="str" cm="1">
        <f t="array" ref="CK36">IF(AND(AZ36="C_16",
        SUMPRODUCT(--ISNUMBER(SEARCH({"14","34","38","40","41","42","43","46","48","56","64","65"},BB36)))&gt;0),
    O36-IF(ISNUMBER(CL36),CL36,0),
    "")</f>
        <v/>
      </c>
      <c r="CL36" s="123" t="str" cm="1">
        <f t="array" ref="CL36">IF(AND(AZ36="C_16",
        SUMPRODUCT(--ISNUMBER(SEARCH({"01";"02";"03";"04";"05";"06";"07";"08";"09";"10";"11";"12";"13";"15";"16";"17";"19";"20";"21";"22";"23";"24";"25";"26";"27";"28";"29";"30";"31";"32";"33";"35";"36";"37";"39";"44";"45";"47";"49";"50";"51";"52";"53";"54";"55";"57";"58";"59";"60";"61";"62";"63";"66";"67";"68";"69";"70";"71";"72";"73";"74";"75"}, BB36)))&gt;0),
    O36,
    "")</f>
        <v/>
      </c>
      <c r="CM36" s="131" t="str" cm="1">
        <f t="array" ref="CM36">IF(SUMPRODUCT(--ISNUMBER(SEARCH({"32";"35";"36";"44";"45";"47";"50";"51";"52";"53";"54";"55";"57";"58";"59";"60"}, BB36)))&gt;0,
    B36,
    "")</f>
        <v/>
      </c>
      <c r="CN36" s="123" t="str" cm="1">
        <f t="array" ref="CN36">IF(SUMPRODUCT(--ISNUMBER(SEARCH({"61";"62"}, BB36)))&gt;0,
    B36,
    "")</f>
        <v/>
      </c>
      <c r="CO36" s="226" t="str" cm="1">
        <f t="array" ref="CO36">IF(SUMPRODUCT(--ISNUMBER(SEARCH({"68";"69";"70";"71"}, BB36)))&gt;0,
    B36,
    "")</f>
        <v/>
      </c>
      <c r="CP36" s="123" t="str" cm="1">
        <f t="array" ref="CP36">IF(SUMPRODUCT(--ISNUMBER(SEARCH({"72";"73";"74";"75"}, BB36)))&gt;0,
    B36,
    "")</f>
        <v/>
      </c>
      <c r="CQ36" s="123" t="str">
        <f t="shared" si="56"/>
        <v/>
      </c>
      <c r="CR36" s="226" t="str">
        <f t="shared" si="57"/>
        <v>NO</v>
      </c>
      <c r="CS36" s="122" t="str">
        <f t="shared" si="59"/>
        <v/>
      </c>
      <c r="CT36" s="123" t="str">
        <f t="shared" si="60"/>
        <v/>
      </c>
      <c r="CU36" s="123" t="str">
        <f t="shared" si="61"/>
        <v/>
      </c>
      <c r="CV36" s="123" t="str">
        <f t="shared" si="62"/>
        <v/>
      </c>
      <c r="CW36" s="123" t="str">
        <f t="shared" si="63"/>
        <v/>
      </c>
      <c r="CX36" s="123" t="str">
        <f t="shared" si="64"/>
        <v/>
      </c>
      <c r="CY36" s="123" t="str">
        <f t="shared" si="65"/>
        <v/>
      </c>
      <c r="CZ36" s="123" t="str">
        <f t="shared" si="66"/>
        <v/>
      </c>
      <c r="DA36" s="123" t="str">
        <f t="shared" si="67"/>
        <v/>
      </c>
      <c r="DB36" s="124" t="str">
        <f t="shared" si="68"/>
        <v/>
      </c>
      <c r="DC36" s="122" t="str">
        <f t="shared" si="69"/>
        <v/>
      </c>
      <c r="DD36" s="123" t="str">
        <f t="shared" si="70"/>
        <v/>
      </c>
      <c r="DE36" s="123" t="str">
        <f t="shared" si="71"/>
        <v/>
      </c>
      <c r="DF36" s="124" t="str">
        <f t="shared" si="72"/>
        <v/>
      </c>
      <c r="DG36" s="110"/>
    </row>
    <row r="37" spans="2:111" ht="16.2" outlineLevel="1" x14ac:dyDescent="0.4">
      <c r="B37" s="7">
        <v>32</v>
      </c>
      <c r="C37" s="12"/>
      <c r="D37" s="13"/>
      <c r="E37" s="14"/>
      <c r="F37" s="14"/>
      <c r="G37" s="14"/>
      <c r="H37" s="14"/>
      <c r="I37" s="14"/>
      <c r="J37" s="14"/>
      <c r="K37" s="14"/>
      <c r="L37" s="15"/>
      <c r="M37" s="12"/>
      <c r="N37" s="12"/>
      <c r="O37" s="12"/>
      <c r="P37" s="98" t="str">
        <f xml:space="preserve"> IF(ISBLANK(M37),"",VLOOKUP(M37,ComboValue!$D$2:$H$18,5,FALSE))</f>
        <v/>
      </c>
      <c r="Q37" s="12"/>
      <c r="R37" s="252" t="str" cm="1">
        <f t="array" ref="R37">IF(OR(ISNUMBER(SEARCH("SGH05",$D37:$L37)),ISNUMBER(SEARCH("SGH06",$D37:$L37)),ISNUMBER(SEARCH("SGH07",$D37:$L37)),ISNUMBER(SEARCH("SGH08",$D37:$L37)),ISNUMBER(SEARCH("pas de pictogramme",$D37:$L37)),ISNUMBER(SEARCH("SGH09",$D37:$L37)),ISNUMBER(SEARCH("SGH03",$D37:$L37))),"OUI","NON")</f>
        <v>NON</v>
      </c>
      <c r="S37" s="13"/>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212"/>
      <c r="AX37" s="123" t="str" cm="1">
        <f t="array" ref="AX37">_xlfn.TEXTJOIN(",", TRUE, IF(D37:L37="","",VLOOKUP(D37:L37, ComboValue!$A$2:$C$11, 3, FALSE)))</f>
        <v/>
      </c>
      <c r="AY37" s="123" t="str">
        <f t="shared" si="26"/>
        <v>Tous_Fr</v>
      </c>
      <c r="AZ37" s="123" t="str">
        <f>IF(ISBLANK(M37),"",VLOOKUP(M37,ComboValue!$D$2:$F$18,3,FALSE))</f>
        <v/>
      </c>
      <c r="BA37" s="123" t="str">
        <f>IF(ISBLANK(N37),"",VLOOKUP(N37,ComboValue!$J$2:$L$5,3,FALSE))</f>
        <v/>
      </c>
      <c r="BB37" s="130" t="str" cm="1">
        <f t="array" ref="BB37">_xlfn.TEXTJOIN(",", TRUE, IF(S37:AV37="","",VLOOKUP(S37:AV37, ComboValue!$M$2:$O$100, 3, FALSE)))</f>
        <v/>
      </c>
      <c r="BC37" s="124" t="str">
        <f t="shared" si="27"/>
        <v/>
      </c>
      <c r="BD37" s="110"/>
      <c r="BE37" s="122" t="str">
        <f t="shared" si="0"/>
        <v/>
      </c>
      <c r="BF37" s="123" t="str">
        <f t="shared" si="1"/>
        <v/>
      </c>
      <c r="BG37" s="123" t="str">
        <f t="shared" si="2"/>
        <v/>
      </c>
      <c r="BH37" s="123" t="str">
        <f t="shared" si="3"/>
        <v/>
      </c>
      <c r="BI37" s="123" t="str">
        <f t="shared" si="4"/>
        <v/>
      </c>
      <c r="BJ37" s="123" t="str">
        <f t="shared" si="5"/>
        <v/>
      </c>
      <c r="BK37" s="123" t="str">
        <f t="shared" si="6"/>
        <v/>
      </c>
      <c r="BL37" s="123" t="str">
        <f t="shared" si="7"/>
        <v/>
      </c>
      <c r="BM37" s="123" t="str">
        <f t="shared" si="8"/>
        <v/>
      </c>
      <c r="BN37" s="123" t="str">
        <f t="shared" si="9"/>
        <v/>
      </c>
      <c r="BO37" s="123">
        <f t="shared" si="85"/>
        <v>0</v>
      </c>
      <c r="BP37" s="123">
        <f t="shared" si="10"/>
        <v>0</v>
      </c>
      <c r="BQ37" s="123">
        <f t="shared" si="86"/>
        <v>0</v>
      </c>
      <c r="BR37" s="123">
        <f t="shared" si="11"/>
        <v>0</v>
      </c>
      <c r="BS37" s="123">
        <f t="shared" si="12"/>
        <v>0</v>
      </c>
      <c r="BT37" s="123">
        <f t="shared" si="13"/>
        <v>0</v>
      </c>
      <c r="BU37" s="123" t="str">
        <f t="shared" si="75"/>
        <v/>
      </c>
      <c r="BV37" s="123" t="str">
        <f t="shared" si="76"/>
        <v/>
      </c>
      <c r="BW37" s="123" t="str">
        <f t="shared" si="77"/>
        <v/>
      </c>
      <c r="BX37" s="123" t="str">
        <f t="shared" si="16"/>
        <v/>
      </c>
      <c r="BY37" s="123" t="str">
        <f t="shared" si="17"/>
        <v/>
      </c>
      <c r="BZ37" s="123" t="str">
        <f t="shared" si="18"/>
        <v/>
      </c>
      <c r="CA37" s="123" t="str">
        <f t="shared" si="19"/>
        <v/>
      </c>
      <c r="CB37" s="123" t="str">
        <f t="shared" si="20"/>
        <v/>
      </c>
      <c r="CC37" s="123" t="str">
        <f t="shared" si="21"/>
        <v/>
      </c>
      <c r="CD37" s="123" t="str">
        <f t="shared" si="22"/>
        <v/>
      </c>
      <c r="CE37" s="123" t="str">
        <f t="shared" si="23"/>
        <v/>
      </c>
      <c r="CF37" s="123" t="str">
        <f t="shared" si="78"/>
        <v/>
      </c>
      <c r="CG37" s="123" t="str">
        <f t="shared" si="79"/>
        <v/>
      </c>
      <c r="CH37" s="123" t="str">
        <f t="shared" si="80"/>
        <v/>
      </c>
      <c r="CI37" s="123" t="str">
        <f t="shared" si="81"/>
        <v/>
      </c>
      <c r="CJ37" s="131" t="str">
        <f t="shared" si="82"/>
        <v/>
      </c>
      <c r="CK37" s="123" t="str" cm="1">
        <f t="array" ref="CK37">IF(AND(AZ37="C_16",
        SUMPRODUCT(--ISNUMBER(SEARCH({"14","34","38","40","41","42","43","46","48","56","64","65"},BB37)))&gt;0),
    O37-IF(ISNUMBER(CL37),CL37,0),
    "")</f>
        <v/>
      </c>
      <c r="CL37" s="123" t="str" cm="1">
        <f t="array" ref="CL37">IF(AND(AZ37="C_16",
        SUMPRODUCT(--ISNUMBER(SEARCH({"01";"02";"03";"04";"05";"06";"07";"08";"09";"10";"11";"12";"13";"15";"16";"17";"19";"20";"21";"22";"23";"24";"25";"26";"27";"28";"29";"30";"31";"32";"33";"35";"36";"37";"39";"44";"45";"47";"49";"50";"51";"52";"53";"54";"55";"57";"58";"59";"60";"61";"62";"63";"66";"67";"68";"69";"70";"71";"72";"73";"74";"75"}, BB37)))&gt;0),
    O37,
    "")</f>
        <v/>
      </c>
      <c r="CM37" s="131" t="str" cm="1">
        <f t="array" ref="CM37">IF(SUMPRODUCT(--ISNUMBER(SEARCH({"32";"35";"36";"44";"45";"47";"50";"51";"52";"53";"54";"55";"57";"58";"59";"60"}, BB37)))&gt;0,
    B37,
    "")</f>
        <v/>
      </c>
      <c r="CN37" s="123" t="str" cm="1">
        <f t="array" ref="CN37">IF(SUMPRODUCT(--ISNUMBER(SEARCH({"61";"62"}, BB37)))&gt;0,
    B37,
    "")</f>
        <v/>
      </c>
      <c r="CO37" s="226" t="str" cm="1">
        <f t="array" ref="CO37">IF(SUMPRODUCT(--ISNUMBER(SEARCH({"68";"69";"70";"71"}, BB37)))&gt;0,
    B37,
    "")</f>
        <v/>
      </c>
      <c r="CP37" s="123" t="str" cm="1">
        <f t="array" ref="CP37">IF(SUMPRODUCT(--ISNUMBER(SEARCH({"72";"73";"74";"75"}, BB37)))&gt;0,
    B37,
    "")</f>
        <v/>
      </c>
      <c r="CQ37" s="123" t="str">
        <f t="shared" si="56"/>
        <v/>
      </c>
      <c r="CR37" s="226" t="str">
        <f t="shared" si="57"/>
        <v>NO</v>
      </c>
      <c r="CS37" s="122" t="str">
        <f t="shared" si="59"/>
        <v/>
      </c>
      <c r="CT37" s="123" t="str">
        <f t="shared" si="60"/>
        <v/>
      </c>
      <c r="CU37" s="123" t="str">
        <f t="shared" si="61"/>
        <v/>
      </c>
      <c r="CV37" s="123" t="str">
        <f t="shared" si="62"/>
        <v/>
      </c>
      <c r="CW37" s="123" t="str">
        <f t="shared" si="63"/>
        <v/>
      </c>
      <c r="CX37" s="123" t="str">
        <f t="shared" si="64"/>
        <v/>
      </c>
      <c r="CY37" s="123" t="str">
        <f t="shared" si="65"/>
        <v/>
      </c>
      <c r="CZ37" s="123" t="str">
        <f t="shared" si="66"/>
        <v/>
      </c>
      <c r="DA37" s="123" t="str">
        <f t="shared" si="67"/>
        <v/>
      </c>
      <c r="DB37" s="124" t="str">
        <f t="shared" si="68"/>
        <v/>
      </c>
      <c r="DC37" s="122" t="str">
        <f t="shared" si="69"/>
        <v/>
      </c>
      <c r="DD37" s="123" t="str">
        <f t="shared" si="70"/>
        <v/>
      </c>
      <c r="DE37" s="123" t="str">
        <f t="shared" si="71"/>
        <v/>
      </c>
      <c r="DF37" s="124" t="str">
        <f t="shared" si="72"/>
        <v/>
      </c>
      <c r="DG37" s="110"/>
    </row>
    <row r="38" spans="2:111" ht="16.2" outlineLevel="1" x14ac:dyDescent="0.4">
      <c r="B38" s="7">
        <v>33</v>
      </c>
      <c r="C38" s="12"/>
      <c r="D38" s="13"/>
      <c r="E38" s="14"/>
      <c r="F38" s="14"/>
      <c r="G38" s="14"/>
      <c r="H38" s="14"/>
      <c r="I38" s="14"/>
      <c r="J38" s="14"/>
      <c r="K38" s="14"/>
      <c r="L38" s="15"/>
      <c r="M38" s="12"/>
      <c r="N38" s="12"/>
      <c r="O38" s="12"/>
      <c r="P38" s="98" t="str">
        <f xml:space="preserve"> IF(ISBLANK(M38),"",VLOOKUP(M38,ComboValue!$D$2:$H$18,5,FALSE))</f>
        <v/>
      </c>
      <c r="Q38" s="12"/>
      <c r="R38" s="252" t="str" cm="1">
        <f t="array" ref="R38">IF(OR(ISNUMBER(SEARCH("SGH05",$D38:$L38)),ISNUMBER(SEARCH("SGH06",$D38:$L38)),ISNUMBER(SEARCH("SGH07",$D38:$L38)),ISNUMBER(SEARCH("SGH08",$D38:$L38)),ISNUMBER(SEARCH("pas de pictogramme",$D38:$L38)),ISNUMBER(SEARCH("SGH09",$D38:$L38)),ISNUMBER(SEARCH("SGH03",$D38:$L38))),"OUI","NON")</f>
        <v>NON</v>
      </c>
      <c r="S38" s="13"/>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212"/>
      <c r="AX38" s="123" t="str" cm="1">
        <f t="array" ref="AX38">_xlfn.TEXTJOIN(",", TRUE, IF(D38:L38="","",VLOOKUP(D38:L38, ComboValue!$A$2:$C$11, 3, FALSE)))</f>
        <v/>
      </c>
      <c r="AY38" s="123" t="str">
        <f t="shared" si="26"/>
        <v>Tous_Fr</v>
      </c>
      <c r="AZ38" s="123" t="str">
        <f>IF(ISBLANK(M38),"",VLOOKUP(M38,ComboValue!$D$2:$F$18,3,FALSE))</f>
        <v/>
      </c>
      <c r="BA38" s="123" t="str">
        <f>IF(ISBLANK(N38),"",VLOOKUP(N38,ComboValue!$J$2:$L$5,3,FALSE))</f>
        <v/>
      </c>
      <c r="BB38" s="130" t="str" cm="1">
        <f t="array" ref="BB38">_xlfn.TEXTJOIN(",", TRUE, IF(S38:AV38="","",VLOOKUP(S38:AV38, ComboValue!$M$2:$O$100, 3, FALSE)))</f>
        <v/>
      </c>
      <c r="BC38" s="124" t="str">
        <f t="shared" si="27"/>
        <v/>
      </c>
      <c r="BD38" s="110"/>
      <c r="BE38" s="122" t="str">
        <f t="shared" si="0"/>
        <v/>
      </c>
      <c r="BF38" s="123" t="str">
        <f t="shared" si="1"/>
        <v/>
      </c>
      <c r="BG38" s="123" t="str">
        <f t="shared" si="2"/>
        <v/>
      </c>
      <c r="BH38" s="123" t="str">
        <f t="shared" si="3"/>
        <v/>
      </c>
      <c r="BI38" s="123" t="str">
        <f t="shared" si="4"/>
        <v/>
      </c>
      <c r="BJ38" s="123" t="str">
        <f t="shared" si="5"/>
        <v/>
      </c>
      <c r="BK38" s="123" t="str">
        <f t="shared" si="6"/>
        <v/>
      </c>
      <c r="BL38" s="123" t="str">
        <f t="shared" si="7"/>
        <v/>
      </c>
      <c r="BM38" s="123" t="str">
        <f t="shared" si="8"/>
        <v/>
      </c>
      <c r="BN38" s="123" t="str">
        <f t="shared" si="9"/>
        <v/>
      </c>
      <c r="BO38" s="123">
        <f t="shared" si="85"/>
        <v>0</v>
      </c>
      <c r="BP38" s="123">
        <f t="shared" si="10"/>
        <v>0</v>
      </c>
      <c r="BQ38" s="123">
        <f t="shared" si="86"/>
        <v>0</v>
      </c>
      <c r="BR38" s="123">
        <f t="shared" si="11"/>
        <v>0</v>
      </c>
      <c r="BS38" s="123">
        <f t="shared" si="12"/>
        <v>0</v>
      </c>
      <c r="BT38" s="123">
        <f t="shared" si="13"/>
        <v>0</v>
      </c>
      <c r="BU38" s="123" t="str">
        <f t="shared" si="75"/>
        <v/>
      </c>
      <c r="BV38" s="123" t="str">
        <f t="shared" si="76"/>
        <v/>
      </c>
      <c r="BW38" s="123" t="str">
        <f t="shared" si="77"/>
        <v/>
      </c>
      <c r="BX38" s="123" t="str">
        <f t="shared" si="16"/>
        <v/>
      </c>
      <c r="BY38" s="123" t="str">
        <f t="shared" si="17"/>
        <v/>
      </c>
      <c r="BZ38" s="123" t="str">
        <f t="shared" si="18"/>
        <v/>
      </c>
      <c r="CA38" s="123" t="str">
        <f t="shared" si="19"/>
        <v/>
      </c>
      <c r="CB38" s="123" t="str">
        <f t="shared" si="20"/>
        <v/>
      </c>
      <c r="CC38" s="123" t="str">
        <f t="shared" si="21"/>
        <v/>
      </c>
      <c r="CD38" s="123" t="str">
        <f t="shared" si="22"/>
        <v/>
      </c>
      <c r="CE38" s="123" t="str">
        <f t="shared" si="23"/>
        <v/>
      </c>
      <c r="CF38" s="123" t="str">
        <f t="shared" si="78"/>
        <v/>
      </c>
      <c r="CG38" s="123" t="str">
        <f t="shared" si="79"/>
        <v/>
      </c>
      <c r="CH38" s="123" t="str">
        <f t="shared" si="80"/>
        <v/>
      </c>
      <c r="CI38" s="123" t="str">
        <f t="shared" si="81"/>
        <v/>
      </c>
      <c r="CJ38" s="131" t="str">
        <f t="shared" si="82"/>
        <v/>
      </c>
      <c r="CK38" s="123" t="str" cm="1">
        <f t="array" ref="CK38">IF(AND(AZ38="C_16",
        SUMPRODUCT(--ISNUMBER(SEARCH({"14","34","38","40","41","42","43","46","48","56","64","65"},BB38)))&gt;0),
    O38-IF(ISNUMBER(CL38),CL38,0),
    "")</f>
        <v/>
      </c>
      <c r="CL38" s="123" t="str" cm="1">
        <f t="array" ref="CL38">IF(AND(AZ38="C_16",
        SUMPRODUCT(--ISNUMBER(SEARCH({"01";"02";"03";"04";"05";"06";"07";"08";"09";"10";"11";"12";"13";"15";"16";"17";"19";"20";"21";"22";"23";"24";"25";"26";"27";"28";"29";"30";"31";"32";"33";"35";"36";"37";"39";"44";"45";"47";"49";"50";"51";"52";"53";"54";"55";"57";"58";"59";"60";"61";"62";"63";"66";"67";"68";"69";"70";"71";"72";"73";"74";"75"}, BB38)))&gt;0),
    O38,
    "")</f>
        <v/>
      </c>
      <c r="CM38" s="131" t="str" cm="1">
        <f t="array" ref="CM38">IF(SUMPRODUCT(--ISNUMBER(SEARCH({"32";"35";"36";"44";"45";"47";"50";"51";"52";"53";"54";"55";"57";"58";"59";"60"}, BB38)))&gt;0,
    B38,
    "")</f>
        <v/>
      </c>
      <c r="CN38" s="123" t="str" cm="1">
        <f t="array" ref="CN38">IF(SUMPRODUCT(--ISNUMBER(SEARCH({"61";"62"}, BB38)))&gt;0,
    B38,
    "")</f>
        <v/>
      </c>
      <c r="CO38" s="226" t="str" cm="1">
        <f t="array" ref="CO38">IF(SUMPRODUCT(--ISNUMBER(SEARCH({"68";"69";"70";"71"}, BB38)))&gt;0,
    B38,
    "")</f>
        <v/>
      </c>
      <c r="CP38" s="123" t="str" cm="1">
        <f t="array" ref="CP38">IF(SUMPRODUCT(--ISNUMBER(SEARCH({"72";"73";"74";"75"}, BB38)))&gt;0,
    B38,
    "")</f>
        <v/>
      </c>
      <c r="CQ38" s="123" t="str">
        <f t="shared" si="56"/>
        <v/>
      </c>
      <c r="CR38" s="226" t="str">
        <f t="shared" si="57"/>
        <v>NO</v>
      </c>
      <c r="CS38" s="122" t="str">
        <f t="shared" si="59"/>
        <v/>
      </c>
      <c r="CT38" s="123" t="str">
        <f t="shared" si="60"/>
        <v/>
      </c>
      <c r="CU38" s="123" t="str">
        <f t="shared" si="61"/>
        <v/>
      </c>
      <c r="CV38" s="123" t="str">
        <f t="shared" si="62"/>
        <v/>
      </c>
      <c r="CW38" s="123" t="str">
        <f t="shared" si="63"/>
        <v/>
      </c>
      <c r="CX38" s="123" t="str">
        <f t="shared" si="64"/>
        <v/>
      </c>
      <c r="CY38" s="123" t="str">
        <f t="shared" si="65"/>
        <v/>
      </c>
      <c r="CZ38" s="123" t="str">
        <f t="shared" si="66"/>
        <v/>
      </c>
      <c r="DA38" s="123" t="str">
        <f t="shared" si="67"/>
        <v/>
      </c>
      <c r="DB38" s="124" t="str">
        <f t="shared" si="68"/>
        <v/>
      </c>
      <c r="DC38" s="122" t="str">
        <f t="shared" si="69"/>
        <v/>
      </c>
      <c r="DD38" s="123" t="str">
        <f t="shared" si="70"/>
        <v/>
      </c>
      <c r="DE38" s="123" t="str">
        <f t="shared" si="71"/>
        <v/>
      </c>
      <c r="DF38" s="124" t="str">
        <f t="shared" si="72"/>
        <v/>
      </c>
      <c r="DG38" s="110"/>
    </row>
    <row r="39" spans="2:111" ht="16.2" outlineLevel="1" x14ac:dyDescent="0.4">
      <c r="B39" s="7">
        <v>34</v>
      </c>
      <c r="C39" s="12"/>
      <c r="D39" s="13"/>
      <c r="E39" s="14"/>
      <c r="F39" s="14"/>
      <c r="G39" s="14"/>
      <c r="H39" s="14"/>
      <c r="I39" s="14"/>
      <c r="J39" s="14"/>
      <c r="K39" s="14"/>
      <c r="L39" s="15"/>
      <c r="M39" s="12"/>
      <c r="N39" s="12"/>
      <c r="O39" s="12"/>
      <c r="P39" s="98" t="str">
        <f xml:space="preserve"> IF(ISBLANK(M39),"",VLOOKUP(M39,ComboValue!$D$2:$H$18,5,FALSE))</f>
        <v/>
      </c>
      <c r="Q39" s="12"/>
      <c r="R39" s="252" t="str" cm="1">
        <f t="array" ref="R39">IF(OR(ISNUMBER(SEARCH("SGH05",$D39:$L39)),ISNUMBER(SEARCH("SGH06",$D39:$L39)),ISNUMBER(SEARCH("SGH07",$D39:$L39)),ISNUMBER(SEARCH("SGH08",$D39:$L39)),ISNUMBER(SEARCH("pas de pictogramme",$D39:$L39)),ISNUMBER(SEARCH("SGH09",$D39:$L39)),ISNUMBER(SEARCH("SGH03",$D39:$L39))),"OUI","NON")</f>
        <v>NON</v>
      </c>
      <c r="S39" s="13"/>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212"/>
      <c r="AX39" s="123" t="str" cm="1">
        <f t="array" ref="AX39">_xlfn.TEXTJOIN(",", TRUE, IF(D39:L39="","",VLOOKUP(D39:L39, ComboValue!$A$2:$C$11, 3, FALSE)))</f>
        <v/>
      </c>
      <c r="AY39" s="123" t="str">
        <f t="shared" si="26"/>
        <v>Tous_Fr</v>
      </c>
      <c r="AZ39" s="123" t="str">
        <f>IF(ISBLANK(M39),"",VLOOKUP(M39,ComboValue!$D$2:$F$18,3,FALSE))</f>
        <v/>
      </c>
      <c r="BA39" s="123" t="str">
        <f>IF(ISBLANK(N39),"",VLOOKUP(N39,ComboValue!$J$2:$L$5,3,FALSE))</f>
        <v/>
      </c>
      <c r="BB39" s="130" t="str" cm="1">
        <f t="array" ref="BB39">_xlfn.TEXTJOIN(",", TRUE, IF(S39:AV39="","",VLOOKUP(S39:AV39, ComboValue!$M$2:$O$100, 3, FALSE)))</f>
        <v/>
      </c>
      <c r="BC39" s="124" t="str">
        <f t="shared" si="27"/>
        <v/>
      </c>
      <c r="BD39" s="110"/>
      <c r="BE39" s="122" t="str">
        <f t="shared" si="0"/>
        <v/>
      </c>
      <c r="BF39" s="123" t="str">
        <f t="shared" si="1"/>
        <v/>
      </c>
      <c r="BG39" s="123" t="str">
        <f t="shared" si="2"/>
        <v/>
      </c>
      <c r="BH39" s="123" t="str">
        <f t="shared" si="3"/>
        <v/>
      </c>
      <c r="BI39" s="123" t="str">
        <f t="shared" si="4"/>
        <v/>
      </c>
      <c r="BJ39" s="123" t="str">
        <f t="shared" si="5"/>
        <v/>
      </c>
      <c r="BK39" s="123" t="str">
        <f t="shared" si="6"/>
        <v/>
      </c>
      <c r="BL39" s="123" t="str">
        <f t="shared" si="7"/>
        <v/>
      </c>
      <c r="BM39" s="123" t="str">
        <f t="shared" si="8"/>
        <v/>
      </c>
      <c r="BN39" s="123" t="str">
        <f t="shared" si="9"/>
        <v/>
      </c>
      <c r="BO39" s="123">
        <f t="shared" si="85"/>
        <v>0</v>
      </c>
      <c r="BP39" s="123">
        <f t="shared" si="10"/>
        <v>0</v>
      </c>
      <c r="BQ39" s="123">
        <f t="shared" si="86"/>
        <v>0</v>
      </c>
      <c r="BR39" s="123">
        <f t="shared" si="11"/>
        <v>0</v>
      </c>
      <c r="BS39" s="123">
        <f t="shared" si="12"/>
        <v>0</v>
      </c>
      <c r="BT39" s="123">
        <f t="shared" si="13"/>
        <v>0</v>
      </c>
      <c r="BU39" s="123" t="str">
        <f t="shared" si="75"/>
        <v/>
      </c>
      <c r="BV39" s="123" t="str">
        <f t="shared" si="76"/>
        <v/>
      </c>
      <c r="BW39" s="123" t="str">
        <f t="shared" si="77"/>
        <v/>
      </c>
      <c r="BX39" s="123" t="str">
        <f t="shared" si="16"/>
        <v/>
      </c>
      <c r="BY39" s="123" t="str">
        <f t="shared" si="17"/>
        <v/>
      </c>
      <c r="BZ39" s="123" t="str">
        <f t="shared" si="18"/>
        <v/>
      </c>
      <c r="CA39" s="123" t="str">
        <f t="shared" si="19"/>
        <v/>
      </c>
      <c r="CB39" s="123" t="str">
        <f t="shared" si="20"/>
        <v/>
      </c>
      <c r="CC39" s="123" t="str">
        <f t="shared" si="21"/>
        <v/>
      </c>
      <c r="CD39" s="123" t="str">
        <f t="shared" si="22"/>
        <v/>
      </c>
      <c r="CE39" s="123" t="str">
        <f t="shared" si="23"/>
        <v/>
      </c>
      <c r="CF39" s="123" t="str">
        <f t="shared" si="78"/>
        <v/>
      </c>
      <c r="CG39" s="123" t="str">
        <f t="shared" si="79"/>
        <v/>
      </c>
      <c r="CH39" s="123" t="str">
        <f t="shared" si="80"/>
        <v/>
      </c>
      <c r="CI39" s="123" t="str">
        <f t="shared" si="81"/>
        <v/>
      </c>
      <c r="CJ39" s="131" t="str">
        <f t="shared" si="82"/>
        <v/>
      </c>
      <c r="CK39" s="123" t="str" cm="1">
        <f t="array" ref="CK39">IF(AND(AZ39="C_16",
        SUMPRODUCT(--ISNUMBER(SEARCH({"14","34","38","40","41","42","43","46","48","56","64","65"},BB39)))&gt;0),
    O39-IF(ISNUMBER(CL39),CL39,0),
    "")</f>
        <v/>
      </c>
      <c r="CL39" s="123" t="str" cm="1">
        <f t="array" ref="CL39">IF(AND(AZ39="C_16",
        SUMPRODUCT(--ISNUMBER(SEARCH({"01";"02";"03";"04";"05";"06";"07";"08";"09";"10";"11";"12";"13";"15";"16";"17";"19";"20";"21";"22";"23";"24";"25";"26";"27";"28";"29";"30";"31";"32";"33";"35";"36";"37";"39";"44";"45";"47";"49";"50";"51";"52";"53";"54";"55";"57";"58";"59";"60";"61";"62";"63";"66";"67";"68";"69";"70";"71";"72";"73";"74";"75"}, BB39)))&gt;0),
    O39,
    "")</f>
        <v/>
      </c>
      <c r="CM39" s="131" t="str" cm="1">
        <f t="array" ref="CM39">IF(SUMPRODUCT(--ISNUMBER(SEARCH({"32";"35";"36";"44";"45";"47";"50";"51";"52";"53";"54";"55";"57";"58";"59";"60"}, BB39)))&gt;0,
    B39,
    "")</f>
        <v/>
      </c>
      <c r="CN39" s="123" t="str" cm="1">
        <f t="array" ref="CN39">IF(SUMPRODUCT(--ISNUMBER(SEARCH({"61";"62"}, BB39)))&gt;0,
    B39,
    "")</f>
        <v/>
      </c>
      <c r="CO39" s="226" t="str" cm="1">
        <f t="array" ref="CO39">IF(SUMPRODUCT(--ISNUMBER(SEARCH({"68";"69";"70";"71"}, BB39)))&gt;0,
    B39,
    "")</f>
        <v/>
      </c>
      <c r="CP39" s="123" t="str" cm="1">
        <f t="array" ref="CP39">IF(SUMPRODUCT(--ISNUMBER(SEARCH({"72";"73";"74";"75"}, BB39)))&gt;0,
    B39,
    "")</f>
        <v/>
      </c>
      <c r="CQ39" s="123" t="str">
        <f t="shared" si="56"/>
        <v/>
      </c>
      <c r="CR39" s="226" t="str">
        <f t="shared" si="57"/>
        <v>NO</v>
      </c>
      <c r="CS39" s="122" t="str">
        <f t="shared" si="59"/>
        <v/>
      </c>
      <c r="CT39" s="123" t="str">
        <f t="shared" si="60"/>
        <v/>
      </c>
      <c r="CU39" s="123" t="str">
        <f t="shared" si="61"/>
        <v/>
      </c>
      <c r="CV39" s="123" t="str">
        <f t="shared" si="62"/>
        <v/>
      </c>
      <c r="CW39" s="123" t="str">
        <f t="shared" si="63"/>
        <v/>
      </c>
      <c r="CX39" s="123" t="str">
        <f t="shared" si="64"/>
        <v/>
      </c>
      <c r="CY39" s="123" t="str">
        <f t="shared" si="65"/>
        <v/>
      </c>
      <c r="CZ39" s="123" t="str">
        <f t="shared" si="66"/>
        <v/>
      </c>
      <c r="DA39" s="123" t="str">
        <f t="shared" si="67"/>
        <v/>
      </c>
      <c r="DB39" s="124" t="str">
        <f t="shared" si="68"/>
        <v/>
      </c>
      <c r="DC39" s="122" t="str">
        <f t="shared" si="69"/>
        <v/>
      </c>
      <c r="DD39" s="123" t="str">
        <f t="shared" si="70"/>
        <v/>
      </c>
      <c r="DE39" s="123" t="str">
        <f t="shared" si="71"/>
        <v/>
      </c>
      <c r="DF39" s="124" t="str">
        <f t="shared" si="72"/>
        <v/>
      </c>
      <c r="DG39" s="110"/>
    </row>
    <row r="40" spans="2:111" ht="16.2" outlineLevel="1" x14ac:dyDescent="0.4">
      <c r="B40" s="7">
        <v>35</v>
      </c>
      <c r="C40" s="12"/>
      <c r="D40" s="13"/>
      <c r="E40" s="14"/>
      <c r="F40" s="14"/>
      <c r="G40" s="14"/>
      <c r="H40" s="14"/>
      <c r="I40" s="14"/>
      <c r="J40" s="14"/>
      <c r="K40" s="14"/>
      <c r="L40" s="15"/>
      <c r="M40" s="12"/>
      <c r="N40" s="12"/>
      <c r="O40" s="12"/>
      <c r="P40" s="98" t="str">
        <f xml:space="preserve"> IF(ISBLANK(M40),"",VLOOKUP(M40,ComboValue!$D$2:$H$18,5,FALSE))</f>
        <v/>
      </c>
      <c r="Q40" s="12"/>
      <c r="R40" s="252" t="str" cm="1">
        <f t="array" ref="R40">IF(OR(ISNUMBER(SEARCH("SGH05",$D40:$L40)),ISNUMBER(SEARCH("SGH06",$D40:$L40)),ISNUMBER(SEARCH("SGH07",$D40:$L40)),ISNUMBER(SEARCH("SGH08",$D40:$L40)),ISNUMBER(SEARCH("pas de pictogramme",$D40:$L40)),ISNUMBER(SEARCH("SGH09",$D40:$L40)),ISNUMBER(SEARCH("SGH03",$D40:$L40))),"OUI","NON")</f>
        <v>NON</v>
      </c>
      <c r="S40" s="13"/>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212"/>
      <c r="AX40" s="123" t="str" cm="1">
        <f t="array" ref="AX40">_xlfn.TEXTJOIN(",", TRUE, IF(D40:L40="","",VLOOKUP(D40:L40, ComboValue!$A$2:$C$11, 3, FALSE)))</f>
        <v/>
      </c>
      <c r="AY40" s="123" t="str">
        <f t="shared" si="26"/>
        <v>Tous_Fr</v>
      </c>
      <c r="AZ40" s="123" t="str">
        <f>IF(ISBLANK(M40),"",VLOOKUP(M40,ComboValue!$D$2:$F$18,3,FALSE))</f>
        <v/>
      </c>
      <c r="BA40" s="123" t="str">
        <f>IF(ISBLANK(N40),"",VLOOKUP(N40,ComboValue!$J$2:$L$5,3,FALSE))</f>
        <v/>
      </c>
      <c r="BB40" s="130" t="str" cm="1">
        <f t="array" ref="BB40">_xlfn.TEXTJOIN(",", TRUE, IF(S40:AV40="","",VLOOKUP(S40:AV40, ComboValue!$M$2:$O$100, 3, FALSE)))</f>
        <v/>
      </c>
      <c r="BC40" s="124" t="str">
        <f t="shared" si="27"/>
        <v/>
      </c>
      <c r="BD40" s="110"/>
      <c r="BE40" s="122" t="str">
        <f t="shared" si="0"/>
        <v/>
      </c>
      <c r="BF40" s="123" t="str">
        <f t="shared" si="1"/>
        <v/>
      </c>
      <c r="BG40" s="123" t="str">
        <f t="shared" si="2"/>
        <v/>
      </c>
      <c r="BH40" s="123" t="str">
        <f t="shared" si="3"/>
        <v/>
      </c>
      <c r="BI40" s="123" t="str">
        <f t="shared" si="4"/>
        <v/>
      </c>
      <c r="BJ40" s="123" t="str">
        <f t="shared" si="5"/>
        <v/>
      </c>
      <c r="BK40" s="123" t="str">
        <f t="shared" si="6"/>
        <v/>
      </c>
      <c r="BL40" s="123" t="str">
        <f t="shared" si="7"/>
        <v/>
      </c>
      <c r="BM40" s="123" t="str">
        <f t="shared" si="8"/>
        <v/>
      </c>
      <c r="BN40" s="123" t="str">
        <f t="shared" si="9"/>
        <v/>
      </c>
      <c r="BO40" s="123">
        <f t="shared" si="85"/>
        <v>0</v>
      </c>
      <c r="BP40" s="123">
        <f t="shared" si="10"/>
        <v>0</v>
      </c>
      <c r="BQ40" s="123">
        <f t="shared" si="86"/>
        <v>0</v>
      </c>
      <c r="BR40" s="123">
        <f t="shared" si="11"/>
        <v>0</v>
      </c>
      <c r="BS40" s="123">
        <f t="shared" si="12"/>
        <v>0</v>
      </c>
      <c r="BT40" s="123">
        <f t="shared" si="13"/>
        <v>0</v>
      </c>
      <c r="BU40" s="123" t="str">
        <f t="shared" si="75"/>
        <v/>
      </c>
      <c r="BV40" s="123" t="str">
        <f t="shared" si="76"/>
        <v/>
      </c>
      <c r="BW40" s="123" t="str">
        <f t="shared" si="77"/>
        <v/>
      </c>
      <c r="BX40" s="123" t="str">
        <f t="shared" si="16"/>
        <v/>
      </c>
      <c r="BY40" s="123" t="str">
        <f t="shared" si="17"/>
        <v/>
      </c>
      <c r="BZ40" s="123" t="str">
        <f t="shared" si="18"/>
        <v/>
      </c>
      <c r="CA40" s="123" t="str">
        <f t="shared" si="19"/>
        <v/>
      </c>
      <c r="CB40" s="123" t="str">
        <f t="shared" si="20"/>
        <v/>
      </c>
      <c r="CC40" s="123" t="str">
        <f t="shared" si="21"/>
        <v/>
      </c>
      <c r="CD40" s="123" t="str">
        <f t="shared" si="22"/>
        <v/>
      </c>
      <c r="CE40" s="123" t="str">
        <f t="shared" si="23"/>
        <v/>
      </c>
      <c r="CF40" s="123" t="str">
        <f t="shared" si="78"/>
        <v/>
      </c>
      <c r="CG40" s="123" t="str">
        <f t="shared" si="79"/>
        <v/>
      </c>
      <c r="CH40" s="123" t="str">
        <f t="shared" si="80"/>
        <v/>
      </c>
      <c r="CI40" s="123" t="str">
        <f t="shared" si="81"/>
        <v/>
      </c>
      <c r="CJ40" s="131" t="str">
        <f t="shared" si="82"/>
        <v/>
      </c>
      <c r="CK40" s="123" t="str" cm="1">
        <f t="array" ref="CK40">IF(AND(AZ40="C_16",
        SUMPRODUCT(--ISNUMBER(SEARCH({"14","34","38","40","41","42","43","46","48","56","64","65"},BB40)))&gt;0),
    O40-IF(ISNUMBER(CL40),CL40,0),
    "")</f>
        <v/>
      </c>
      <c r="CL40" s="123" t="str" cm="1">
        <f t="array" ref="CL40">IF(AND(AZ40="C_16",
        SUMPRODUCT(--ISNUMBER(SEARCH({"01";"02";"03";"04";"05";"06";"07";"08";"09";"10";"11";"12";"13";"15";"16";"17";"19";"20";"21";"22";"23";"24";"25";"26";"27";"28";"29";"30";"31";"32";"33";"35";"36";"37";"39";"44";"45";"47";"49";"50";"51";"52";"53";"54";"55";"57";"58";"59";"60";"61";"62";"63";"66";"67";"68";"69";"70";"71";"72";"73";"74";"75"}, BB40)))&gt;0),
    O40,
    "")</f>
        <v/>
      </c>
      <c r="CM40" s="131" t="str" cm="1">
        <f t="array" ref="CM40">IF(SUMPRODUCT(--ISNUMBER(SEARCH({"32";"35";"36";"44";"45";"47";"50";"51";"52";"53";"54";"55";"57";"58";"59";"60"}, BB40)))&gt;0,
    B40,
    "")</f>
        <v/>
      </c>
      <c r="CN40" s="123" t="str" cm="1">
        <f t="array" ref="CN40">IF(SUMPRODUCT(--ISNUMBER(SEARCH({"61";"62"}, BB40)))&gt;0,
    B40,
    "")</f>
        <v/>
      </c>
      <c r="CO40" s="226" t="str" cm="1">
        <f t="array" ref="CO40">IF(SUMPRODUCT(--ISNUMBER(SEARCH({"68";"69";"70";"71"}, BB40)))&gt;0,
    B40,
    "")</f>
        <v/>
      </c>
      <c r="CP40" s="123" t="str" cm="1">
        <f t="array" ref="CP40">IF(SUMPRODUCT(--ISNUMBER(SEARCH({"72";"73";"74";"75"}, BB40)))&gt;0,
    B40,
    "")</f>
        <v/>
      </c>
      <c r="CQ40" s="123" t="str">
        <f t="shared" si="56"/>
        <v/>
      </c>
      <c r="CR40" s="226" t="str">
        <f t="shared" si="57"/>
        <v>NO</v>
      </c>
      <c r="CS40" s="122" t="str">
        <f t="shared" si="59"/>
        <v/>
      </c>
      <c r="CT40" s="123" t="str">
        <f t="shared" si="60"/>
        <v/>
      </c>
      <c r="CU40" s="123" t="str">
        <f t="shared" si="61"/>
        <v/>
      </c>
      <c r="CV40" s="123" t="str">
        <f t="shared" si="62"/>
        <v/>
      </c>
      <c r="CW40" s="123" t="str">
        <f t="shared" si="63"/>
        <v/>
      </c>
      <c r="CX40" s="123" t="str">
        <f t="shared" si="64"/>
        <v/>
      </c>
      <c r="CY40" s="123" t="str">
        <f t="shared" si="65"/>
        <v/>
      </c>
      <c r="CZ40" s="123" t="str">
        <f t="shared" si="66"/>
        <v/>
      </c>
      <c r="DA40" s="123" t="str">
        <f t="shared" si="67"/>
        <v/>
      </c>
      <c r="DB40" s="124" t="str">
        <f t="shared" si="68"/>
        <v/>
      </c>
      <c r="DC40" s="122" t="str">
        <f t="shared" si="69"/>
        <v/>
      </c>
      <c r="DD40" s="123" t="str">
        <f t="shared" si="70"/>
        <v/>
      </c>
      <c r="DE40" s="123" t="str">
        <f t="shared" si="71"/>
        <v/>
      </c>
      <c r="DF40" s="124" t="str">
        <f t="shared" si="72"/>
        <v/>
      </c>
      <c r="DG40" s="110"/>
    </row>
    <row r="41" spans="2:111" ht="16.2" outlineLevel="1" x14ac:dyDescent="0.4">
      <c r="B41" s="7">
        <v>36</v>
      </c>
      <c r="C41" s="12"/>
      <c r="D41" s="13"/>
      <c r="E41" s="14"/>
      <c r="F41" s="14"/>
      <c r="G41" s="14"/>
      <c r="H41" s="14"/>
      <c r="I41" s="14"/>
      <c r="J41" s="14"/>
      <c r="K41" s="14"/>
      <c r="L41" s="15"/>
      <c r="M41" s="12"/>
      <c r="N41" s="12"/>
      <c r="O41" s="12"/>
      <c r="P41" s="98" t="str">
        <f xml:space="preserve"> IF(ISBLANK(M41),"",VLOOKUP(M41,ComboValue!$D$2:$H$18,5,FALSE))</f>
        <v/>
      </c>
      <c r="Q41" s="12"/>
      <c r="R41" s="252" t="str" cm="1">
        <f t="array" ref="R41">IF(OR(ISNUMBER(SEARCH("SGH05",$D41:$L41)),ISNUMBER(SEARCH("SGH06",$D41:$L41)),ISNUMBER(SEARCH("SGH07",$D41:$L41)),ISNUMBER(SEARCH("SGH08",$D41:$L41)),ISNUMBER(SEARCH("pas de pictogramme",$D41:$L41)),ISNUMBER(SEARCH("SGH09",$D41:$L41)),ISNUMBER(SEARCH("SGH03",$D41:$L41))),"OUI","NON")</f>
        <v>NON</v>
      </c>
      <c r="S41" s="13"/>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212"/>
      <c r="AX41" s="123" t="str" cm="1">
        <f t="array" ref="AX41">_xlfn.TEXTJOIN(",", TRUE, IF(D41:L41="","",VLOOKUP(D41:L41, ComboValue!$A$2:$C$11, 3, FALSE)))</f>
        <v/>
      </c>
      <c r="AY41" s="123" t="str">
        <f t="shared" si="26"/>
        <v>Tous_Fr</v>
      </c>
      <c r="AZ41" s="123" t="str">
        <f>IF(ISBLANK(M41),"",VLOOKUP(M41,ComboValue!$D$2:$F$18,3,FALSE))</f>
        <v/>
      </c>
      <c r="BA41" s="123" t="str">
        <f>IF(ISBLANK(N41),"",VLOOKUP(N41,ComboValue!$J$2:$L$5,3,FALSE))</f>
        <v/>
      </c>
      <c r="BB41" s="130" t="str" cm="1">
        <f t="array" ref="BB41">_xlfn.TEXTJOIN(",", TRUE, IF(S41:AV41="","",VLOOKUP(S41:AV41, ComboValue!$M$2:$O$100, 3, FALSE)))</f>
        <v/>
      </c>
      <c r="BC41" s="124" t="str">
        <f t="shared" si="27"/>
        <v/>
      </c>
      <c r="BD41" s="110"/>
      <c r="BE41" s="122" t="str">
        <f t="shared" si="0"/>
        <v/>
      </c>
      <c r="BF41" s="123" t="str">
        <f t="shared" si="1"/>
        <v/>
      </c>
      <c r="BG41" s="123" t="str">
        <f t="shared" si="2"/>
        <v/>
      </c>
      <c r="BH41" s="123" t="str">
        <f t="shared" si="3"/>
        <v/>
      </c>
      <c r="BI41" s="123" t="str">
        <f t="shared" si="4"/>
        <v/>
      </c>
      <c r="BJ41" s="123" t="str">
        <f t="shared" si="5"/>
        <v/>
      </c>
      <c r="BK41" s="123" t="str">
        <f t="shared" si="6"/>
        <v/>
      </c>
      <c r="BL41" s="123" t="str">
        <f t="shared" si="7"/>
        <v/>
      </c>
      <c r="BM41" s="123" t="str">
        <f t="shared" si="8"/>
        <v/>
      </c>
      <c r="BN41" s="123" t="str">
        <f t="shared" si="9"/>
        <v/>
      </c>
      <c r="BO41" s="123">
        <f t="shared" si="85"/>
        <v>0</v>
      </c>
      <c r="BP41" s="123">
        <f t="shared" si="10"/>
        <v>0</v>
      </c>
      <c r="BQ41" s="123">
        <f t="shared" si="86"/>
        <v>0</v>
      </c>
      <c r="BR41" s="123">
        <f t="shared" si="11"/>
        <v>0</v>
      </c>
      <c r="BS41" s="123">
        <f t="shared" si="12"/>
        <v>0</v>
      </c>
      <c r="BT41" s="123">
        <f t="shared" si="13"/>
        <v>0</v>
      </c>
      <c r="BU41" s="123" t="str">
        <f t="shared" si="75"/>
        <v/>
      </c>
      <c r="BV41" s="123" t="str">
        <f t="shared" si="76"/>
        <v/>
      </c>
      <c r="BW41" s="123" t="str">
        <f t="shared" si="77"/>
        <v/>
      </c>
      <c r="BX41" s="123" t="str">
        <f t="shared" si="16"/>
        <v/>
      </c>
      <c r="BY41" s="123" t="str">
        <f t="shared" si="17"/>
        <v/>
      </c>
      <c r="BZ41" s="123" t="str">
        <f t="shared" si="18"/>
        <v/>
      </c>
      <c r="CA41" s="123" t="str">
        <f t="shared" si="19"/>
        <v/>
      </c>
      <c r="CB41" s="123" t="str">
        <f t="shared" si="20"/>
        <v/>
      </c>
      <c r="CC41" s="123" t="str">
        <f t="shared" si="21"/>
        <v/>
      </c>
      <c r="CD41" s="123" t="str">
        <f t="shared" si="22"/>
        <v/>
      </c>
      <c r="CE41" s="123" t="str">
        <f t="shared" si="23"/>
        <v/>
      </c>
      <c r="CF41" s="123" t="str">
        <f t="shared" si="78"/>
        <v/>
      </c>
      <c r="CG41" s="123" t="str">
        <f t="shared" si="79"/>
        <v/>
      </c>
      <c r="CH41" s="123" t="str">
        <f t="shared" si="80"/>
        <v/>
      </c>
      <c r="CI41" s="123" t="str">
        <f t="shared" si="81"/>
        <v/>
      </c>
      <c r="CJ41" s="131" t="str">
        <f t="shared" si="82"/>
        <v/>
      </c>
      <c r="CK41" s="123" t="str" cm="1">
        <f t="array" ref="CK41">IF(AND(AZ41="C_16",
        SUMPRODUCT(--ISNUMBER(SEARCH({"14","34","38","40","41","42","43","46","48","56","64","65"},BB41)))&gt;0),
    O41-IF(ISNUMBER(CL41),CL41,0),
    "")</f>
        <v/>
      </c>
      <c r="CL41" s="123" t="str" cm="1">
        <f t="array" ref="CL41">IF(AND(AZ41="C_16",
        SUMPRODUCT(--ISNUMBER(SEARCH({"01";"02";"03";"04";"05";"06";"07";"08";"09";"10";"11";"12";"13";"15";"16";"17";"19";"20";"21";"22";"23";"24";"25";"26";"27";"28";"29";"30";"31";"32";"33";"35";"36";"37";"39";"44";"45";"47";"49";"50";"51";"52";"53";"54";"55";"57";"58";"59";"60";"61";"62";"63";"66";"67";"68";"69";"70";"71";"72";"73";"74";"75"}, BB41)))&gt;0),
    O41,
    "")</f>
        <v/>
      </c>
      <c r="CM41" s="131" t="str" cm="1">
        <f t="array" ref="CM41">IF(SUMPRODUCT(--ISNUMBER(SEARCH({"32";"35";"36";"44";"45";"47";"50";"51";"52";"53";"54";"55";"57";"58";"59";"60"}, BB41)))&gt;0,
    B41,
    "")</f>
        <v/>
      </c>
      <c r="CN41" s="123" t="str" cm="1">
        <f t="array" ref="CN41">IF(SUMPRODUCT(--ISNUMBER(SEARCH({"61";"62"}, BB41)))&gt;0,
    B41,
    "")</f>
        <v/>
      </c>
      <c r="CO41" s="226" t="str" cm="1">
        <f t="array" ref="CO41">IF(SUMPRODUCT(--ISNUMBER(SEARCH({"68";"69";"70";"71"}, BB41)))&gt;0,
    B41,
    "")</f>
        <v/>
      </c>
      <c r="CP41" s="123" t="str" cm="1">
        <f t="array" ref="CP41">IF(SUMPRODUCT(--ISNUMBER(SEARCH({"72";"73";"74";"75"}, BB41)))&gt;0,
    B41,
    "")</f>
        <v/>
      </c>
      <c r="CQ41" s="123" t="str">
        <f t="shared" si="56"/>
        <v/>
      </c>
      <c r="CR41" s="226" t="str">
        <f t="shared" si="57"/>
        <v>NO</v>
      </c>
      <c r="CS41" s="122" t="str">
        <f t="shared" si="59"/>
        <v/>
      </c>
      <c r="CT41" s="123" t="str">
        <f t="shared" si="60"/>
        <v/>
      </c>
      <c r="CU41" s="123" t="str">
        <f t="shared" si="61"/>
        <v/>
      </c>
      <c r="CV41" s="123" t="str">
        <f t="shared" si="62"/>
        <v/>
      </c>
      <c r="CW41" s="123" t="str">
        <f t="shared" si="63"/>
        <v/>
      </c>
      <c r="CX41" s="123" t="str">
        <f t="shared" si="64"/>
        <v/>
      </c>
      <c r="CY41" s="123" t="str">
        <f t="shared" si="65"/>
        <v/>
      </c>
      <c r="CZ41" s="123" t="str">
        <f t="shared" si="66"/>
        <v/>
      </c>
      <c r="DA41" s="123" t="str">
        <f t="shared" si="67"/>
        <v/>
      </c>
      <c r="DB41" s="124" t="str">
        <f t="shared" si="68"/>
        <v/>
      </c>
      <c r="DC41" s="122" t="str">
        <f t="shared" si="69"/>
        <v/>
      </c>
      <c r="DD41" s="123" t="str">
        <f t="shared" si="70"/>
        <v/>
      </c>
      <c r="DE41" s="123" t="str">
        <f t="shared" si="71"/>
        <v/>
      </c>
      <c r="DF41" s="124" t="str">
        <f t="shared" si="72"/>
        <v/>
      </c>
      <c r="DG41" s="110"/>
    </row>
    <row r="42" spans="2:111" ht="16.2" outlineLevel="1" x14ac:dyDescent="0.4">
      <c r="B42" s="7">
        <v>37</v>
      </c>
      <c r="C42" s="12"/>
      <c r="D42" s="13"/>
      <c r="E42" s="14"/>
      <c r="F42" s="14"/>
      <c r="G42" s="14"/>
      <c r="H42" s="14"/>
      <c r="I42" s="14"/>
      <c r="J42" s="14"/>
      <c r="K42" s="14"/>
      <c r="L42" s="15"/>
      <c r="M42" s="12"/>
      <c r="N42" s="12"/>
      <c r="O42" s="12"/>
      <c r="P42" s="98" t="str">
        <f xml:space="preserve"> IF(ISBLANK(M42),"",VLOOKUP(M42,ComboValue!$D$2:$H$18,5,FALSE))</f>
        <v/>
      </c>
      <c r="Q42" s="12"/>
      <c r="R42" s="252" t="str" cm="1">
        <f t="array" ref="R42">IF(OR(ISNUMBER(SEARCH("SGH05",$D42:$L42)),ISNUMBER(SEARCH("SGH06",$D42:$L42)),ISNUMBER(SEARCH("SGH07",$D42:$L42)),ISNUMBER(SEARCH("SGH08",$D42:$L42)),ISNUMBER(SEARCH("pas de pictogramme",$D42:$L42)),ISNUMBER(SEARCH("SGH09",$D42:$L42)),ISNUMBER(SEARCH("SGH03",$D42:$L42))),"OUI","NON")</f>
        <v>NON</v>
      </c>
      <c r="S42" s="13"/>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212"/>
      <c r="AX42" s="123" t="str" cm="1">
        <f t="array" ref="AX42">_xlfn.TEXTJOIN(",", TRUE, IF(D42:L42="","",VLOOKUP(D42:L42, ComboValue!$A$2:$C$11, 3, FALSE)))</f>
        <v/>
      </c>
      <c r="AY42" s="123" t="str">
        <f t="shared" si="26"/>
        <v>Tous_Fr</v>
      </c>
      <c r="AZ42" s="123" t="str">
        <f>IF(ISBLANK(M42),"",VLOOKUP(M42,ComboValue!$D$2:$F$18,3,FALSE))</f>
        <v/>
      </c>
      <c r="BA42" s="123" t="str">
        <f>IF(ISBLANK(N42),"",VLOOKUP(N42,ComboValue!$J$2:$L$5,3,FALSE))</f>
        <v/>
      </c>
      <c r="BB42" s="130" t="str" cm="1">
        <f t="array" ref="BB42">_xlfn.TEXTJOIN(",", TRUE, IF(S42:AV42="","",VLOOKUP(S42:AV42, ComboValue!$M$2:$O$100, 3, FALSE)))</f>
        <v/>
      </c>
      <c r="BC42" s="124" t="str">
        <f t="shared" si="27"/>
        <v/>
      </c>
      <c r="BD42" s="110"/>
      <c r="BE42" s="122" t="str">
        <f t="shared" si="0"/>
        <v/>
      </c>
      <c r="BF42" s="123" t="str">
        <f t="shared" si="1"/>
        <v/>
      </c>
      <c r="BG42" s="123" t="str">
        <f t="shared" si="2"/>
        <v/>
      </c>
      <c r="BH42" s="123" t="str">
        <f t="shared" si="3"/>
        <v/>
      </c>
      <c r="BI42" s="123" t="str">
        <f t="shared" si="4"/>
        <v/>
      </c>
      <c r="BJ42" s="123" t="str">
        <f t="shared" si="5"/>
        <v/>
      </c>
      <c r="BK42" s="123" t="str">
        <f t="shared" si="6"/>
        <v/>
      </c>
      <c r="BL42" s="123" t="str">
        <f t="shared" si="7"/>
        <v/>
      </c>
      <c r="BM42" s="123" t="str">
        <f t="shared" si="8"/>
        <v/>
      </c>
      <c r="BN42" s="123" t="str">
        <f t="shared" si="9"/>
        <v/>
      </c>
      <c r="BO42" s="123">
        <f t="shared" si="85"/>
        <v>0</v>
      </c>
      <c r="BP42" s="123">
        <f t="shared" si="10"/>
        <v>0</v>
      </c>
      <c r="BQ42" s="123">
        <f t="shared" si="86"/>
        <v>0</v>
      </c>
      <c r="BR42" s="123">
        <f t="shared" si="11"/>
        <v>0</v>
      </c>
      <c r="BS42" s="123">
        <f t="shared" si="12"/>
        <v>0</v>
      </c>
      <c r="BT42" s="123">
        <f t="shared" si="13"/>
        <v>0</v>
      </c>
      <c r="BU42" s="123" t="str">
        <f t="shared" si="75"/>
        <v/>
      </c>
      <c r="BV42" s="123" t="str">
        <f t="shared" si="76"/>
        <v/>
      </c>
      <c r="BW42" s="123" t="str">
        <f t="shared" si="77"/>
        <v/>
      </c>
      <c r="BX42" s="123" t="str">
        <f t="shared" si="16"/>
        <v/>
      </c>
      <c r="BY42" s="123" t="str">
        <f t="shared" si="17"/>
        <v/>
      </c>
      <c r="BZ42" s="123" t="str">
        <f t="shared" si="18"/>
        <v/>
      </c>
      <c r="CA42" s="123" t="str">
        <f t="shared" si="19"/>
        <v/>
      </c>
      <c r="CB42" s="123" t="str">
        <f t="shared" si="20"/>
        <v/>
      </c>
      <c r="CC42" s="123" t="str">
        <f t="shared" si="21"/>
        <v/>
      </c>
      <c r="CD42" s="123" t="str">
        <f t="shared" si="22"/>
        <v/>
      </c>
      <c r="CE42" s="123" t="str">
        <f t="shared" si="23"/>
        <v/>
      </c>
      <c r="CF42" s="123" t="str">
        <f t="shared" si="78"/>
        <v/>
      </c>
      <c r="CG42" s="123" t="str">
        <f t="shared" si="79"/>
        <v/>
      </c>
      <c r="CH42" s="123" t="str">
        <f t="shared" si="80"/>
        <v/>
      </c>
      <c r="CI42" s="123" t="str">
        <f t="shared" si="81"/>
        <v/>
      </c>
      <c r="CJ42" s="131" t="str">
        <f t="shared" si="82"/>
        <v/>
      </c>
      <c r="CK42" s="123" t="str" cm="1">
        <f t="array" ref="CK42">IF(AND(AZ42="C_16",
        SUMPRODUCT(--ISNUMBER(SEARCH({"14","34","38","40","41","42","43","46","48","56","64","65"},BB42)))&gt;0),
    O42-IF(ISNUMBER(CL42),CL42,0),
    "")</f>
        <v/>
      </c>
      <c r="CL42" s="123" t="str" cm="1">
        <f t="array" ref="CL42">IF(AND(AZ42="C_16",
        SUMPRODUCT(--ISNUMBER(SEARCH({"01";"02";"03";"04";"05";"06";"07";"08";"09";"10";"11";"12";"13";"15";"16";"17";"19";"20";"21";"22";"23";"24";"25";"26";"27";"28";"29";"30";"31";"32";"33";"35";"36";"37";"39";"44";"45";"47";"49";"50";"51";"52";"53";"54";"55";"57";"58";"59";"60";"61";"62";"63";"66";"67";"68";"69";"70";"71";"72";"73";"74";"75"}, BB42)))&gt;0),
    O42,
    "")</f>
        <v/>
      </c>
      <c r="CM42" s="131" t="str" cm="1">
        <f t="array" ref="CM42">IF(SUMPRODUCT(--ISNUMBER(SEARCH({"32";"35";"36";"44";"45";"47";"50";"51";"52";"53";"54";"55";"57";"58";"59";"60"}, BB42)))&gt;0,
    B42,
    "")</f>
        <v/>
      </c>
      <c r="CN42" s="123" t="str" cm="1">
        <f t="array" ref="CN42">IF(SUMPRODUCT(--ISNUMBER(SEARCH({"61";"62"}, BB42)))&gt;0,
    B42,
    "")</f>
        <v/>
      </c>
      <c r="CO42" s="226" t="str" cm="1">
        <f t="array" ref="CO42">IF(SUMPRODUCT(--ISNUMBER(SEARCH({"68";"69";"70";"71"}, BB42)))&gt;0,
    B42,
    "")</f>
        <v/>
      </c>
      <c r="CP42" s="123" t="str" cm="1">
        <f t="array" ref="CP42">IF(SUMPRODUCT(--ISNUMBER(SEARCH({"72";"73";"74";"75"}, BB42)))&gt;0,
    B42,
    "")</f>
        <v/>
      </c>
      <c r="CQ42" s="123" t="str">
        <f t="shared" si="56"/>
        <v/>
      </c>
      <c r="CR42" s="226" t="str">
        <f t="shared" si="57"/>
        <v>NO</v>
      </c>
      <c r="CS42" s="122" t="str">
        <f t="shared" si="59"/>
        <v/>
      </c>
      <c r="CT42" s="123" t="str">
        <f t="shared" si="60"/>
        <v/>
      </c>
      <c r="CU42" s="123" t="str">
        <f t="shared" si="61"/>
        <v/>
      </c>
      <c r="CV42" s="123" t="str">
        <f t="shared" si="62"/>
        <v/>
      </c>
      <c r="CW42" s="123" t="str">
        <f t="shared" si="63"/>
        <v/>
      </c>
      <c r="CX42" s="123" t="str">
        <f t="shared" si="64"/>
        <v/>
      </c>
      <c r="CY42" s="123" t="str">
        <f t="shared" si="65"/>
        <v/>
      </c>
      <c r="CZ42" s="123" t="str">
        <f t="shared" si="66"/>
        <v/>
      </c>
      <c r="DA42" s="123" t="str">
        <f t="shared" si="67"/>
        <v/>
      </c>
      <c r="DB42" s="124" t="str">
        <f t="shared" si="68"/>
        <v/>
      </c>
      <c r="DC42" s="122" t="str">
        <f t="shared" si="69"/>
        <v/>
      </c>
      <c r="DD42" s="123" t="str">
        <f t="shared" si="70"/>
        <v/>
      </c>
      <c r="DE42" s="123" t="str">
        <f t="shared" si="71"/>
        <v/>
      </c>
      <c r="DF42" s="124" t="str">
        <f t="shared" si="72"/>
        <v/>
      </c>
      <c r="DG42" s="110"/>
    </row>
    <row r="43" spans="2:111" ht="16.2" outlineLevel="1" x14ac:dyDescent="0.4">
      <c r="B43" s="7">
        <v>38</v>
      </c>
      <c r="C43" s="12"/>
      <c r="D43" s="13"/>
      <c r="E43" s="14"/>
      <c r="F43" s="14"/>
      <c r="G43" s="14"/>
      <c r="H43" s="14"/>
      <c r="I43" s="14"/>
      <c r="J43" s="14"/>
      <c r="K43" s="14"/>
      <c r="L43" s="15"/>
      <c r="M43" s="12"/>
      <c r="N43" s="12"/>
      <c r="O43" s="12"/>
      <c r="P43" s="98" t="str">
        <f xml:space="preserve"> IF(ISBLANK(M43),"",VLOOKUP(M43,ComboValue!$D$2:$H$18,5,FALSE))</f>
        <v/>
      </c>
      <c r="Q43" s="12"/>
      <c r="R43" s="252" t="str" cm="1">
        <f t="array" ref="R43">IF(OR(ISNUMBER(SEARCH("SGH05",$D43:$L43)),ISNUMBER(SEARCH("SGH06",$D43:$L43)),ISNUMBER(SEARCH("SGH07",$D43:$L43)),ISNUMBER(SEARCH("SGH08",$D43:$L43)),ISNUMBER(SEARCH("pas de pictogramme",$D43:$L43)),ISNUMBER(SEARCH("SGH09",$D43:$L43)),ISNUMBER(SEARCH("SGH03",$D43:$L43))),"OUI","NON")</f>
        <v>NON</v>
      </c>
      <c r="S43" s="13"/>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212"/>
      <c r="AX43" s="123" t="str" cm="1">
        <f t="array" ref="AX43">_xlfn.TEXTJOIN(",", TRUE, IF(D43:L43="","",VLOOKUP(D43:L43, ComboValue!$A$2:$C$11, 3, FALSE)))</f>
        <v/>
      </c>
      <c r="AY43" s="123" t="str">
        <f t="shared" si="26"/>
        <v>Tous_Fr</v>
      </c>
      <c r="AZ43" s="123" t="str">
        <f>IF(ISBLANK(M43),"",VLOOKUP(M43,ComboValue!$D$2:$F$18,3,FALSE))</f>
        <v/>
      </c>
      <c r="BA43" s="123" t="str">
        <f>IF(ISBLANK(N43),"",VLOOKUP(N43,ComboValue!$J$2:$L$5,3,FALSE))</f>
        <v/>
      </c>
      <c r="BB43" s="130" t="str" cm="1">
        <f t="array" ref="BB43">_xlfn.TEXTJOIN(",", TRUE, IF(S43:AV43="","",VLOOKUP(S43:AV43, ComboValue!$M$2:$O$100, 3, FALSE)))</f>
        <v/>
      </c>
      <c r="BC43" s="124" t="str">
        <f t="shared" si="27"/>
        <v/>
      </c>
      <c r="BD43" s="110"/>
      <c r="BE43" s="122" t="str">
        <f t="shared" si="0"/>
        <v/>
      </c>
      <c r="BF43" s="123" t="str">
        <f t="shared" si="1"/>
        <v/>
      </c>
      <c r="BG43" s="123" t="str">
        <f t="shared" si="2"/>
        <v/>
      </c>
      <c r="BH43" s="123" t="str">
        <f t="shared" si="3"/>
        <v/>
      </c>
      <c r="BI43" s="123" t="str">
        <f t="shared" si="4"/>
        <v/>
      </c>
      <c r="BJ43" s="123" t="str">
        <f t="shared" si="5"/>
        <v/>
      </c>
      <c r="BK43" s="123" t="str">
        <f t="shared" si="6"/>
        <v/>
      </c>
      <c r="BL43" s="123" t="str">
        <f t="shared" si="7"/>
        <v/>
      </c>
      <c r="BM43" s="123" t="str">
        <f t="shared" si="8"/>
        <v/>
      </c>
      <c r="BN43" s="123" t="str">
        <f t="shared" si="9"/>
        <v/>
      </c>
      <c r="BO43" s="123">
        <f t="shared" si="85"/>
        <v>0</v>
      </c>
      <c r="BP43" s="123">
        <f t="shared" si="10"/>
        <v>0</v>
      </c>
      <c r="BQ43" s="123">
        <f t="shared" si="86"/>
        <v>0</v>
      </c>
      <c r="BR43" s="123">
        <f t="shared" si="11"/>
        <v>0</v>
      </c>
      <c r="BS43" s="123">
        <f t="shared" si="12"/>
        <v>0</v>
      </c>
      <c r="BT43" s="123">
        <f t="shared" si="13"/>
        <v>0</v>
      </c>
      <c r="BU43" s="123" t="str">
        <f t="shared" si="75"/>
        <v/>
      </c>
      <c r="BV43" s="123" t="str">
        <f t="shared" si="76"/>
        <v/>
      </c>
      <c r="BW43" s="123" t="str">
        <f t="shared" si="77"/>
        <v/>
      </c>
      <c r="BX43" s="123" t="str">
        <f t="shared" si="16"/>
        <v/>
      </c>
      <c r="BY43" s="123" t="str">
        <f t="shared" si="17"/>
        <v/>
      </c>
      <c r="BZ43" s="123" t="str">
        <f t="shared" si="18"/>
        <v/>
      </c>
      <c r="CA43" s="123" t="str">
        <f t="shared" si="19"/>
        <v/>
      </c>
      <c r="CB43" s="123" t="str">
        <f t="shared" si="20"/>
        <v/>
      </c>
      <c r="CC43" s="123" t="str">
        <f t="shared" si="21"/>
        <v/>
      </c>
      <c r="CD43" s="123" t="str">
        <f t="shared" si="22"/>
        <v/>
      </c>
      <c r="CE43" s="123" t="str">
        <f t="shared" si="23"/>
        <v/>
      </c>
      <c r="CF43" s="123" t="str">
        <f t="shared" si="78"/>
        <v/>
      </c>
      <c r="CG43" s="123" t="str">
        <f t="shared" si="79"/>
        <v/>
      </c>
      <c r="CH43" s="123" t="str">
        <f t="shared" si="80"/>
        <v/>
      </c>
      <c r="CI43" s="123" t="str">
        <f t="shared" si="81"/>
        <v/>
      </c>
      <c r="CJ43" s="131" t="str">
        <f t="shared" si="82"/>
        <v/>
      </c>
      <c r="CK43" s="123" t="str" cm="1">
        <f t="array" ref="CK43">IF(AND(AZ43="C_16",
        SUMPRODUCT(--ISNUMBER(SEARCH({"14","34","38","40","41","42","43","46","48","56","64","65"},BB43)))&gt;0),
    O43-IF(ISNUMBER(CL43),CL43,0),
    "")</f>
        <v/>
      </c>
      <c r="CL43" s="123" t="str" cm="1">
        <f t="array" ref="CL43">IF(AND(AZ43="C_16",
        SUMPRODUCT(--ISNUMBER(SEARCH({"01";"02";"03";"04";"05";"06";"07";"08";"09";"10";"11";"12";"13";"15";"16";"17";"19";"20";"21";"22";"23";"24";"25";"26";"27";"28";"29";"30";"31";"32";"33";"35";"36";"37";"39";"44";"45";"47";"49";"50";"51";"52";"53";"54";"55";"57";"58";"59";"60";"61";"62";"63";"66";"67";"68";"69";"70";"71";"72";"73";"74";"75"}, BB43)))&gt;0),
    O43,
    "")</f>
        <v/>
      </c>
      <c r="CM43" s="131" t="str" cm="1">
        <f t="array" ref="CM43">IF(SUMPRODUCT(--ISNUMBER(SEARCH({"32";"35";"36";"44";"45";"47";"50";"51";"52";"53";"54";"55";"57";"58";"59";"60"}, BB43)))&gt;0,
    B43,
    "")</f>
        <v/>
      </c>
      <c r="CN43" s="123" t="str" cm="1">
        <f t="array" ref="CN43">IF(SUMPRODUCT(--ISNUMBER(SEARCH({"61";"62"}, BB43)))&gt;0,
    B43,
    "")</f>
        <v/>
      </c>
      <c r="CO43" s="226" t="str" cm="1">
        <f t="array" ref="CO43">IF(SUMPRODUCT(--ISNUMBER(SEARCH({"68";"69";"70";"71"}, BB43)))&gt;0,
    B43,
    "")</f>
        <v/>
      </c>
      <c r="CP43" s="123" t="str" cm="1">
        <f t="array" ref="CP43">IF(SUMPRODUCT(--ISNUMBER(SEARCH({"72";"73";"74";"75"}, BB43)))&gt;0,
    B43,
    "")</f>
        <v/>
      </c>
      <c r="CQ43" s="123" t="str">
        <f t="shared" si="56"/>
        <v/>
      </c>
      <c r="CR43" s="226" t="str">
        <f t="shared" si="57"/>
        <v>NO</v>
      </c>
      <c r="CS43" s="122" t="str">
        <f t="shared" si="59"/>
        <v/>
      </c>
      <c r="CT43" s="123" t="str">
        <f t="shared" si="60"/>
        <v/>
      </c>
      <c r="CU43" s="123" t="str">
        <f t="shared" si="61"/>
        <v/>
      </c>
      <c r="CV43" s="123" t="str">
        <f t="shared" si="62"/>
        <v/>
      </c>
      <c r="CW43" s="123" t="str">
        <f t="shared" si="63"/>
        <v/>
      </c>
      <c r="CX43" s="123" t="str">
        <f t="shared" si="64"/>
        <v/>
      </c>
      <c r="CY43" s="123" t="str">
        <f t="shared" si="65"/>
        <v/>
      </c>
      <c r="CZ43" s="123" t="str">
        <f t="shared" si="66"/>
        <v/>
      </c>
      <c r="DA43" s="123" t="str">
        <f t="shared" si="67"/>
        <v/>
      </c>
      <c r="DB43" s="124" t="str">
        <f t="shared" si="68"/>
        <v/>
      </c>
      <c r="DC43" s="122" t="str">
        <f t="shared" si="69"/>
        <v/>
      </c>
      <c r="DD43" s="123" t="str">
        <f t="shared" si="70"/>
        <v/>
      </c>
      <c r="DE43" s="123" t="str">
        <f t="shared" si="71"/>
        <v/>
      </c>
      <c r="DF43" s="124" t="str">
        <f t="shared" si="72"/>
        <v/>
      </c>
      <c r="DG43" s="110"/>
    </row>
    <row r="44" spans="2:111" ht="16.2" outlineLevel="1" x14ac:dyDescent="0.4">
      <c r="B44" s="7">
        <v>39</v>
      </c>
      <c r="C44" s="12"/>
      <c r="D44" s="13"/>
      <c r="E44" s="14"/>
      <c r="F44" s="14"/>
      <c r="G44" s="14"/>
      <c r="H44" s="14"/>
      <c r="I44" s="14"/>
      <c r="J44" s="14"/>
      <c r="K44" s="14"/>
      <c r="L44" s="15"/>
      <c r="M44" s="12"/>
      <c r="N44" s="12"/>
      <c r="O44" s="12"/>
      <c r="P44" s="98" t="str">
        <f xml:space="preserve"> IF(ISBLANK(M44),"",VLOOKUP(M44,ComboValue!$D$2:$H$18,5,FALSE))</f>
        <v/>
      </c>
      <c r="Q44" s="12"/>
      <c r="R44" s="252" t="str" cm="1">
        <f t="array" ref="R44">IF(OR(ISNUMBER(SEARCH("SGH05",$D44:$L44)),ISNUMBER(SEARCH("SGH06",$D44:$L44)),ISNUMBER(SEARCH("SGH07",$D44:$L44)),ISNUMBER(SEARCH("SGH08",$D44:$L44)),ISNUMBER(SEARCH("pas de pictogramme",$D44:$L44)),ISNUMBER(SEARCH("SGH09",$D44:$L44)),ISNUMBER(SEARCH("SGH03",$D44:$L44))),"OUI","NON")</f>
        <v>NON</v>
      </c>
      <c r="S44" s="13"/>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212"/>
      <c r="AX44" s="123" t="str" cm="1">
        <f t="array" ref="AX44">_xlfn.TEXTJOIN(",", TRUE, IF(D44:L44="","",VLOOKUP(D44:L44, ComboValue!$A$2:$C$11, 3, FALSE)))</f>
        <v/>
      </c>
      <c r="AY44" s="123" t="str">
        <f t="shared" si="26"/>
        <v>Tous_Fr</v>
      </c>
      <c r="AZ44" s="123" t="str">
        <f>IF(ISBLANK(M44),"",VLOOKUP(M44,ComboValue!$D$2:$F$18,3,FALSE))</f>
        <v/>
      </c>
      <c r="BA44" s="123" t="str">
        <f>IF(ISBLANK(N44),"",VLOOKUP(N44,ComboValue!$J$2:$L$5,3,FALSE))</f>
        <v/>
      </c>
      <c r="BB44" s="130" t="str" cm="1">
        <f t="array" ref="BB44">_xlfn.TEXTJOIN(",", TRUE, IF(S44:AV44="","",VLOOKUP(S44:AV44, ComboValue!$M$2:$O$100, 3, FALSE)))</f>
        <v/>
      </c>
      <c r="BC44" s="124" t="str">
        <f t="shared" si="27"/>
        <v/>
      </c>
      <c r="BD44" s="110"/>
      <c r="BE44" s="122" t="str">
        <f t="shared" si="0"/>
        <v/>
      </c>
      <c r="BF44" s="123" t="str">
        <f t="shared" si="1"/>
        <v/>
      </c>
      <c r="BG44" s="123" t="str">
        <f t="shared" si="2"/>
        <v/>
      </c>
      <c r="BH44" s="123" t="str">
        <f t="shared" si="3"/>
        <v/>
      </c>
      <c r="BI44" s="123" t="str">
        <f t="shared" si="4"/>
        <v/>
      </c>
      <c r="BJ44" s="123" t="str">
        <f t="shared" si="5"/>
        <v/>
      </c>
      <c r="BK44" s="123" t="str">
        <f t="shared" si="6"/>
        <v/>
      </c>
      <c r="BL44" s="123" t="str">
        <f t="shared" si="7"/>
        <v/>
      </c>
      <c r="BM44" s="123" t="str">
        <f t="shared" si="8"/>
        <v/>
      </c>
      <c r="BN44" s="123" t="str">
        <f t="shared" si="9"/>
        <v/>
      </c>
      <c r="BO44" s="123">
        <f t="shared" si="85"/>
        <v>0</v>
      </c>
      <c r="BP44" s="123">
        <f t="shared" si="10"/>
        <v>0</v>
      </c>
      <c r="BQ44" s="123">
        <f t="shared" si="86"/>
        <v>0</v>
      </c>
      <c r="BR44" s="123">
        <f t="shared" si="11"/>
        <v>0</v>
      </c>
      <c r="BS44" s="123">
        <f t="shared" si="12"/>
        <v>0</v>
      </c>
      <c r="BT44" s="123">
        <f t="shared" si="13"/>
        <v>0</v>
      </c>
      <c r="BU44" s="123" t="str">
        <f t="shared" si="75"/>
        <v/>
      </c>
      <c r="BV44" s="123" t="str">
        <f t="shared" si="76"/>
        <v/>
      </c>
      <c r="BW44" s="123" t="str">
        <f t="shared" si="77"/>
        <v/>
      </c>
      <c r="BX44" s="123" t="str">
        <f t="shared" si="16"/>
        <v/>
      </c>
      <c r="BY44" s="123" t="str">
        <f t="shared" si="17"/>
        <v/>
      </c>
      <c r="BZ44" s="123" t="str">
        <f t="shared" si="18"/>
        <v/>
      </c>
      <c r="CA44" s="123" t="str">
        <f t="shared" si="19"/>
        <v/>
      </c>
      <c r="CB44" s="123" t="str">
        <f t="shared" si="20"/>
        <v/>
      </c>
      <c r="CC44" s="123" t="str">
        <f t="shared" si="21"/>
        <v/>
      </c>
      <c r="CD44" s="123" t="str">
        <f t="shared" si="22"/>
        <v/>
      </c>
      <c r="CE44" s="123" t="str">
        <f t="shared" si="23"/>
        <v/>
      </c>
      <c r="CF44" s="123" t="str">
        <f t="shared" si="78"/>
        <v/>
      </c>
      <c r="CG44" s="123" t="str">
        <f t="shared" si="79"/>
        <v/>
      </c>
      <c r="CH44" s="123" t="str">
        <f t="shared" si="80"/>
        <v/>
      </c>
      <c r="CI44" s="123" t="str">
        <f t="shared" si="81"/>
        <v/>
      </c>
      <c r="CJ44" s="131" t="str">
        <f t="shared" si="82"/>
        <v/>
      </c>
      <c r="CK44" s="123" t="str" cm="1">
        <f t="array" ref="CK44">IF(AND(AZ44="C_16",
        SUMPRODUCT(--ISNUMBER(SEARCH({"14","34","38","40","41","42","43","46","48","56","64","65"},BB44)))&gt;0),
    O44-IF(ISNUMBER(CL44),CL44,0),
    "")</f>
        <v/>
      </c>
      <c r="CL44" s="123" t="str" cm="1">
        <f t="array" ref="CL44">IF(AND(AZ44="C_16",
        SUMPRODUCT(--ISNUMBER(SEARCH({"01";"02";"03";"04";"05";"06";"07";"08";"09";"10";"11";"12";"13";"15";"16";"17";"19";"20";"21";"22";"23";"24";"25";"26";"27";"28";"29";"30";"31";"32";"33";"35";"36";"37";"39";"44";"45";"47";"49";"50";"51";"52";"53";"54";"55";"57";"58";"59";"60";"61";"62";"63";"66";"67";"68";"69";"70";"71";"72";"73";"74";"75"}, BB44)))&gt;0),
    O44,
    "")</f>
        <v/>
      </c>
      <c r="CM44" s="131" t="str" cm="1">
        <f t="array" ref="CM44">IF(SUMPRODUCT(--ISNUMBER(SEARCH({"32";"35";"36";"44";"45";"47";"50";"51";"52";"53";"54";"55";"57";"58";"59";"60"}, BB44)))&gt;0,
    B44,
    "")</f>
        <v/>
      </c>
      <c r="CN44" s="123" t="str" cm="1">
        <f t="array" ref="CN44">IF(SUMPRODUCT(--ISNUMBER(SEARCH({"61";"62"}, BB44)))&gt;0,
    B44,
    "")</f>
        <v/>
      </c>
      <c r="CO44" s="226" t="str" cm="1">
        <f t="array" ref="CO44">IF(SUMPRODUCT(--ISNUMBER(SEARCH({"68";"69";"70";"71"}, BB44)))&gt;0,
    B44,
    "")</f>
        <v/>
      </c>
      <c r="CP44" s="123" t="str" cm="1">
        <f t="array" ref="CP44">IF(SUMPRODUCT(--ISNUMBER(SEARCH({"72";"73";"74";"75"}, BB44)))&gt;0,
    B44,
    "")</f>
        <v/>
      </c>
      <c r="CQ44" s="123" t="str">
        <f t="shared" si="56"/>
        <v/>
      </c>
      <c r="CR44" s="226" t="str">
        <f t="shared" si="57"/>
        <v>NO</v>
      </c>
      <c r="CS44" s="122" t="str">
        <f t="shared" si="59"/>
        <v/>
      </c>
      <c r="CT44" s="123" t="str">
        <f t="shared" si="60"/>
        <v/>
      </c>
      <c r="CU44" s="123" t="str">
        <f t="shared" si="61"/>
        <v/>
      </c>
      <c r="CV44" s="123" t="str">
        <f t="shared" si="62"/>
        <v/>
      </c>
      <c r="CW44" s="123" t="str">
        <f t="shared" si="63"/>
        <v/>
      </c>
      <c r="CX44" s="123" t="str">
        <f t="shared" si="64"/>
        <v/>
      </c>
      <c r="CY44" s="123" t="str">
        <f t="shared" si="65"/>
        <v/>
      </c>
      <c r="CZ44" s="123" t="str">
        <f t="shared" si="66"/>
        <v/>
      </c>
      <c r="DA44" s="123" t="str">
        <f t="shared" si="67"/>
        <v/>
      </c>
      <c r="DB44" s="124" t="str">
        <f t="shared" si="68"/>
        <v/>
      </c>
      <c r="DC44" s="122" t="str">
        <f t="shared" si="69"/>
        <v/>
      </c>
      <c r="DD44" s="123" t="str">
        <f t="shared" si="70"/>
        <v/>
      </c>
      <c r="DE44" s="123" t="str">
        <f t="shared" si="71"/>
        <v/>
      </c>
      <c r="DF44" s="124" t="str">
        <f t="shared" si="72"/>
        <v/>
      </c>
      <c r="DG44" s="110"/>
    </row>
    <row r="45" spans="2:111" ht="16.2" outlineLevel="1" x14ac:dyDescent="0.4">
      <c r="B45" s="7">
        <v>40</v>
      </c>
      <c r="C45" s="12"/>
      <c r="D45" s="13"/>
      <c r="E45" s="14"/>
      <c r="F45" s="14"/>
      <c r="G45" s="14"/>
      <c r="H45" s="14"/>
      <c r="I45" s="14"/>
      <c r="J45" s="14"/>
      <c r="K45" s="14"/>
      <c r="L45" s="15"/>
      <c r="M45" s="12"/>
      <c r="N45" s="12"/>
      <c r="O45" s="12"/>
      <c r="P45" s="98" t="str">
        <f xml:space="preserve"> IF(ISBLANK(M45),"",VLOOKUP(M45,ComboValue!$D$2:$H$18,5,FALSE))</f>
        <v/>
      </c>
      <c r="Q45" s="12"/>
      <c r="R45" s="252" t="str" cm="1">
        <f t="array" ref="R45">IF(OR(ISNUMBER(SEARCH("SGH05",$D45:$L45)),ISNUMBER(SEARCH("SGH06",$D45:$L45)),ISNUMBER(SEARCH("SGH07",$D45:$L45)),ISNUMBER(SEARCH("SGH08",$D45:$L45)),ISNUMBER(SEARCH("pas de pictogramme",$D45:$L45)),ISNUMBER(SEARCH("SGH09",$D45:$L45)),ISNUMBER(SEARCH("SGH03",$D45:$L45))),"OUI","NON")</f>
        <v>NON</v>
      </c>
      <c r="S45" s="13"/>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212"/>
      <c r="AX45" s="123" t="str" cm="1">
        <f t="array" ref="AX45">_xlfn.TEXTJOIN(",", TRUE, IF(D45:L45="","",VLOOKUP(D45:L45, ComboValue!$A$2:$C$11, 3, FALSE)))</f>
        <v/>
      </c>
      <c r="AY45" s="123" t="str">
        <f t="shared" si="26"/>
        <v>Tous_Fr</v>
      </c>
      <c r="AZ45" s="123" t="str">
        <f>IF(ISBLANK(M45),"",VLOOKUP(M45,ComboValue!$D$2:$F$18,3,FALSE))</f>
        <v/>
      </c>
      <c r="BA45" s="123" t="str">
        <f>IF(ISBLANK(N45),"",VLOOKUP(N45,ComboValue!$J$2:$L$5,3,FALSE))</f>
        <v/>
      </c>
      <c r="BB45" s="130" t="str" cm="1">
        <f t="array" ref="BB45">_xlfn.TEXTJOIN(",", TRUE, IF(S45:AV45="","",VLOOKUP(S45:AV45, ComboValue!$M$2:$O$100, 3, FALSE)))</f>
        <v/>
      </c>
      <c r="BC45" s="124" t="str">
        <f t="shared" si="27"/>
        <v/>
      </c>
      <c r="BD45" s="110"/>
      <c r="BE45" s="122" t="str">
        <f t="shared" si="0"/>
        <v/>
      </c>
      <c r="BF45" s="123" t="str">
        <f t="shared" si="1"/>
        <v/>
      </c>
      <c r="BG45" s="123" t="str">
        <f t="shared" si="2"/>
        <v/>
      </c>
      <c r="BH45" s="123" t="str">
        <f t="shared" si="3"/>
        <v/>
      </c>
      <c r="BI45" s="123" t="str">
        <f t="shared" si="4"/>
        <v/>
      </c>
      <c r="BJ45" s="123" t="str">
        <f t="shared" si="5"/>
        <v/>
      </c>
      <c r="BK45" s="123" t="str">
        <f t="shared" si="6"/>
        <v/>
      </c>
      <c r="BL45" s="123" t="str">
        <f t="shared" si="7"/>
        <v/>
      </c>
      <c r="BM45" s="123" t="str">
        <f t="shared" si="8"/>
        <v/>
      </c>
      <c r="BN45" s="123" t="str">
        <f t="shared" si="9"/>
        <v/>
      </c>
      <c r="BO45" s="123">
        <f t="shared" si="85"/>
        <v>0</v>
      </c>
      <c r="BP45" s="123">
        <f t="shared" si="10"/>
        <v>0</v>
      </c>
      <c r="BQ45" s="123">
        <f t="shared" si="86"/>
        <v>0</v>
      </c>
      <c r="BR45" s="123">
        <f t="shared" si="11"/>
        <v>0</v>
      </c>
      <c r="BS45" s="123">
        <f t="shared" si="12"/>
        <v>0</v>
      </c>
      <c r="BT45" s="123">
        <f t="shared" si="13"/>
        <v>0</v>
      </c>
      <c r="BU45" s="123" t="str">
        <f t="shared" si="75"/>
        <v/>
      </c>
      <c r="BV45" s="123" t="str">
        <f t="shared" si="76"/>
        <v/>
      </c>
      <c r="BW45" s="123" t="str">
        <f t="shared" si="77"/>
        <v/>
      </c>
      <c r="BX45" s="123" t="str">
        <f t="shared" si="16"/>
        <v/>
      </c>
      <c r="BY45" s="123" t="str">
        <f t="shared" si="17"/>
        <v/>
      </c>
      <c r="BZ45" s="123" t="str">
        <f t="shared" si="18"/>
        <v/>
      </c>
      <c r="CA45" s="123" t="str">
        <f t="shared" si="19"/>
        <v/>
      </c>
      <c r="CB45" s="123" t="str">
        <f t="shared" si="20"/>
        <v/>
      </c>
      <c r="CC45" s="123" t="str">
        <f t="shared" si="21"/>
        <v/>
      </c>
      <c r="CD45" s="123" t="str">
        <f t="shared" si="22"/>
        <v/>
      </c>
      <c r="CE45" s="123" t="str">
        <f t="shared" si="23"/>
        <v/>
      </c>
      <c r="CF45" s="123" t="str">
        <f t="shared" si="78"/>
        <v/>
      </c>
      <c r="CG45" s="123" t="str">
        <f t="shared" si="79"/>
        <v/>
      </c>
      <c r="CH45" s="123" t="str">
        <f t="shared" si="80"/>
        <v/>
      </c>
      <c r="CI45" s="123" t="str">
        <f t="shared" si="81"/>
        <v/>
      </c>
      <c r="CJ45" s="131" t="str">
        <f t="shared" si="82"/>
        <v/>
      </c>
      <c r="CK45" s="123" t="str" cm="1">
        <f t="array" ref="CK45">IF(AND(AZ45="C_16",
        SUMPRODUCT(--ISNUMBER(SEARCH({"14","34","38","40","41","42","43","46","48","56","64","65"},BB45)))&gt;0),
    O45-IF(ISNUMBER(CL45),CL45,0),
    "")</f>
        <v/>
      </c>
      <c r="CL45" s="123" t="str" cm="1">
        <f t="array" ref="CL45">IF(AND(AZ45="C_16",
        SUMPRODUCT(--ISNUMBER(SEARCH({"01";"02";"03";"04";"05";"06";"07";"08";"09";"10";"11";"12";"13";"15";"16";"17";"19";"20";"21";"22";"23";"24";"25";"26";"27";"28";"29";"30";"31";"32";"33";"35";"36";"37";"39";"44";"45";"47";"49";"50";"51";"52";"53";"54";"55";"57";"58";"59";"60";"61";"62";"63";"66";"67";"68";"69";"70";"71";"72";"73";"74";"75"}, BB45)))&gt;0),
    O45,
    "")</f>
        <v/>
      </c>
      <c r="CM45" s="131" t="str" cm="1">
        <f t="array" ref="CM45">IF(SUMPRODUCT(--ISNUMBER(SEARCH({"32";"35";"36";"44";"45";"47";"50";"51";"52";"53";"54";"55";"57";"58";"59";"60"}, BB45)))&gt;0,
    B45,
    "")</f>
        <v/>
      </c>
      <c r="CN45" s="123" t="str" cm="1">
        <f t="array" ref="CN45">IF(SUMPRODUCT(--ISNUMBER(SEARCH({"61";"62"}, BB45)))&gt;0,
    B45,
    "")</f>
        <v/>
      </c>
      <c r="CO45" s="226" t="str" cm="1">
        <f t="array" ref="CO45">IF(SUMPRODUCT(--ISNUMBER(SEARCH({"68";"69";"70";"71"}, BB45)))&gt;0,
    B45,
    "")</f>
        <v/>
      </c>
      <c r="CP45" s="123" t="str" cm="1">
        <f t="array" ref="CP45">IF(SUMPRODUCT(--ISNUMBER(SEARCH({"72";"73";"74";"75"}, BB45)))&gt;0,
    B45,
    "")</f>
        <v/>
      </c>
      <c r="CQ45" s="123" t="str">
        <f t="shared" si="56"/>
        <v/>
      </c>
      <c r="CR45" s="226" t="str">
        <f t="shared" si="57"/>
        <v>NO</v>
      </c>
      <c r="CS45" s="122" t="str">
        <f t="shared" si="59"/>
        <v/>
      </c>
      <c r="CT45" s="123" t="str">
        <f t="shared" si="60"/>
        <v/>
      </c>
      <c r="CU45" s="123" t="str">
        <f t="shared" si="61"/>
        <v/>
      </c>
      <c r="CV45" s="123" t="str">
        <f t="shared" si="62"/>
        <v/>
      </c>
      <c r="CW45" s="123" t="str">
        <f t="shared" si="63"/>
        <v/>
      </c>
      <c r="CX45" s="123" t="str">
        <f t="shared" si="64"/>
        <v/>
      </c>
      <c r="CY45" s="123" t="str">
        <f t="shared" si="65"/>
        <v/>
      </c>
      <c r="CZ45" s="123" t="str">
        <f t="shared" si="66"/>
        <v/>
      </c>
      <c r="DA45" s="123" t="str">
        <f t="shared" si="67"/>
        <v/>
      </c>
      <c r="DB45" s="124" t="str">
        <f t="shared" si="68"/>
        <v/>
      </c>
      <c r="DC45" s="122" t="str">
        <f t="shared" si="69"/>
        <v/>
      </c>
      <c r="DD45" s="123" t="str">
        <f t="shared" si="70"/>
        <v/>
      </c>
      <c r="DE45" s="123" t="str">
        <f t="shared" si="71"/>
        <v/>
      </c>
      <c r="DF45" s="124" t="str">
        <f t="shared" si="72"/>
        <v/>
      </c>
      <c r="DG45" s="110"/>
    </row>
    <row r="46" spans="2:111" ht="16.2" outlineLevel="1" x14ac:dyDescent="0.4">
      <c r="B46" s="7">
        <v>41</v>
      </c>
      <c r="C46" s="12"/>
      <c r="D46" s="13"/>
      <c r="E46" s="14"/>
      <c r="F46" s="14"/>
      <c r="G46" s="14"/>
      <c r="H46" s="14"/>
      <c r="I46" s="14"/>
      <c r="J46" s="14"/>
      <c r="K46" s="14"/>
      <c r="L46" s="15"/>
      <c r="M46" s="12"/>
      <c r="N46" s="12"/>
      <c r="O46" s="12"/>
      <c r="P46" s="98" t="str">
        <f xml:space="preserve"> IF(ISBLANK(M46),"",VLOOKUP(M46,ComboValue!$D$2:$H$18,5,FALSE))</f>
        <v/>
      </c>
      <c r="Q46" s="12"/>
      <c r="R46" s="252" t="str" cm="1">
        <f t="array" ref="R46">IF(OR(ISNUMBER(SEARCH("SGH05",$D46:$L46)),ISNUMBER(SEARCH("SGH06",$D46:$L46)),ISNUMBER(SEARCH("SGH07",$D46:$L46)),ISNUMBER(SEARCH("SGH08",$D46:$L46)),ISNUMBER(SEARCH("pas de pictogramme",$D46:$L46)),ISNUMBER(SEARCH("SGH09",$D46:$L46)),ISNUMBER(SEARCH("SGH03",$D46:$L46))),"OUI","NON")</f>
        <v>NON</v>
      </c>
      <c r="S46" s="13"/>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212"/>
      <c r="AX46" s="123" t="str" cm="1">
        <f t="array" ref="AX46">_xlfn.TEXTJOIN(",", TRUE, IF(D46:L46="","",VLOOKUP(D46:L46, ComboValue!$A$2:$C$11, 3, FALSE)))</f>
        <v/>
      </c>
      <c r="AY46" s="123" t="str">
        <f t="shared" si="26"/>
        <v>Tous_Fr</v>
      </c>
      <c r="AZ46" s="123" t="str">
        <f>IF(ISBLANK(M46),"",VLOOKUP(M46,ComboValue!$D$2:$F$18,3,FALSE))</f>
        <v/>
      </c>
      <c r="BA46" s="123" t="str">
        <f>IF(ISBLANK(N46),"",VLOOKUP(N46,ComboValue!$J$2:$L$5,3,FALSE))</f>
        <v/>
      </c>
      <c r="BB46" s="130" t="str" cm="1">
        <f t="array" ref="BB46">_xlfn.TEXTJOIN(",", TRUE, IF(S46:AV46="","",VLOOKUP(S46:AV46, ComboValue!$M$2:$O$100, 3, FALSE)))</f>
        <v/>
      </c>
      <c r="BC46" s="124" t="str">
        <f t="shared" si="27"/>
        <v/>
      </c>
      <c r="BD46" s="110"/>
      <c r="BE46" s="122" t="str">
        <f t="shared" si="0"/>
        <v/>
      </c>
      <c r="BF46" s="123" t="str">
        <f t="shared" si="1"/>
        <v/>
      </c>
      <c r="BG46" s="123" t="str">
        <f t="shared" si="2"/>
        <v/>
      </c>
      <c r="BH46" s="123" t="str">
        <f t="shared" si="3"/>
        <v/>
      </c>
      <c r="BI46" s="123" t="str">
        <f t="shared" si="4"/>
        <v/>
      </c>
      <c r="BJ46" s="123" t="str">
        <f t="shared" si="5"/>
        <v/>
      </c>
      <c r="BK46" s="123" t="str">
        <f t="shared" si="6"/>
        <v/>
      </c>
      <c r="BL46" s="123" t="str">
        <f t="shared" si="7"/>
        <v/>
      </c>
      <c r="BM46" s="123" t="str">
        <f t="shared" si="8"/>
        <v/>
      </c>
      <c r="BN46" s="123" t="str">
        <f t="shared" si="9"/>
        <v/>
      </c>
      <c r="BO46" s="123">
        <f t="shared" si="85"/>
        <v>0</v>
      </c>
      <c r="BP46" s="123">
        <f t="shared" si="10"/>
        <v>0</v>
      </c>
      <c r="BQ46" s="123">
        <f t="shared" si="86"/>
        <v>0</v>
      </c>
      <c r="BR46" s="123">
        <f t="shared" si="11"/>
        <v>0</v>
      </c>
      <c r="BS46" s="123">
        <f t="shared" si="12"/>
        <v>0</v>
      </c>
      <c r="BT46" s="123">
        <f t="shared" si="13"/>
        <v>0</v>
      </c>
      <c r="BU46" s="123" t="str">
        <f t="shared" si="75"/>
        <v/>
      </c>
      <c r="BV46" s="123" t="str">
        <f t="shared" si="76"/>
        <v/>
      </c>
      <c r="BW46" s="123" t="str">
        <f t="shared" si="77"/>
        <v/>
      </c>
      <c r="BX46" s="123" t="str">
        <f t="shared" si="16"/>
        <v/>
      </c>
      <c r="BY46" s="123" t="str">
        <f t="shared" si="17"/>
        <v/>
      </c>
      <c r="BZ46" s="123" t="str">
        <f t="shared" si="18"/>
        <v/>
      </c>
      <c r="CA46" s="123" t="str">
        <f t="shared" si="19"/>
        <v/>
      </c>
      <c r="CB46" s="123" t="str">
        <f t="shared" si="20"/>
        <v/>
      </c>
      <c r="CC46" s="123" t="str">
        <f t="shared" si="21"/>
        <v/>
      </c>
      <c r="CD46" s="123" t="str">
        <f t="shared" si="22"/>
        <v/>
      </c>
      <c r="CE46" s="123" t="str">
        <f t="shared" si="23"/>
        <v/>
      </c>
      <c r="CF46" s="123" t="str">
        <f t="shared" si="78"/>
        <v/>
      </c>
      <c r="CG46" s="123" t="str">
        <f t="shared" si="79"/>
        <v/>
      </c>
      <c r="CH46" s="123" t="str">
        <f t="shared" si="80"/>
        <v/>
      </c>
      <c r="CI46" s="123" t="str">
        <f t="shared" si="81"/>
        <v/>
      </c>
      <c r="CJ46" s="131" t="str">
        <f t="shared" si="82"/>
        <v/>
      </c>
      <c r="CK46" s="123" t="str" cm="1">
        <f t="array" ref="CK46">IF(AND(AZ46="C_16",
        SUMPRODUCT(--ISNUMBER(SEARCH({"14","34","38","40","41","42","43","46","48","56","64","65"},BB46)))&gt;0),
    O46-IF(ISNUMBER(CL46),CL46,0),
    "")</f>
        <v/>
      </c>
      <c r="CL46" s="123" t="str" cm="1">
        <f t="array" ref="CL46">IF(AND(AZ46="C_16",
        SUMPRODUCT(--ISNUMBER(SEARCH({"01";"02";"03";"04";"05";"06";"07";"08";"09";"10";"11";"12";"13";"15";"16";"17";"19";"20";"21";"22";"23";"24";"25";"26";"27";"28";"29";"30";"31";"32";"33";"35";"36";"37";"39";"44";"45";"47";"49";"50";"51";"52";"53";"54";"55";"57";"58";"59";"60";"61";"62";"63";"66";"67";"68";"69";"70";"71";"72";"73";"74";"75"}, BB46)))&gt;0),
    O46,
    "")</f>
        <v/>
      </c>
      <c r="CM46" s="131" t="str" cm="1">
        <f t="array" ref="CM46">IF(SUMPRODUCT(--ISNUMBER(SEARCH({"32";"35";"36";"44";"45";"47";"50";"51";"52";"53";"54";"55";"57";"58";"59";"60"}, BB46)))&gt;0,
    B46,
    "")</f>
        <v/>
      </c>
      <c r="CN46" s="123" t="str" cm="1">
        <f t="array" ref="CN46">IF(SUMPRODUCT(--ISNUMBER(SEARCH({"61";"62"}, BB46)))&gt;0,
    B46,
    "")</f>
        <v/>
      </c>
      <c r="CO46" s="226" t="str" cm="1">
        <f t="array" ref="CO46">IF(SUMPRODUCT(--ISNUMBER(SEARCH({"68";"69";"70";"71"}, BB46)))&gt;0,
    B46,
    "")</f>
        <v/>
      </c>
      <c r="CP46" s="123" t="str" cm="1">
        <f t="array" ref="CP46">IF(SUMPRODUCT(--ISNUMBER(SEARCH({"72";"73";"74";"75"}, BB46)))&gt;0,
    B46,
    "")</f>
        <v/>
      </c>
      <c r="CQ46" s="123" t="str">
        <f t="shared" si="56"/>
        <v/>
      </c>
      <c r="CR46" s="226" t="str">
        <f t="shared" si="57"/>
        <v>NO</v>
      </c>
      <c r="CS46" s="122" t="str">
        <f t="shared" si="59"/>
        <v/>
      </c>
      <c r="CT46" s="123" t="str">
        <f t="shared" si="60"/>
        <v/>
      </c>
      <c r="CU46" s="123" t="str">
        <f t="shared" si="61"/>
        <v/>
      </c>
      <c r="CV46" s="123" t="str">
        <f t="shared" si="62"/>
        <v/>
      </c>
      <c r="CW46" s="123" t="str">
        <f t="shared" si="63"/>
        <v/>
      </c>
      <c r="CX46" s="123" t="str">
        <f t="shared" si="64"/>
        <v/>
      </c>
      <c r="CY46" s="123" t="str">
        <f t="shared" si="65"/>
        <v/>
      </c>
      <c r="CZ46" s="123" t="str">
        <f t="shared" si="66"/>
        <v/>
      </c>
      <c r="DA46" s="123" t="str">
        <f t="shared" si="67"/>
        <v/>
      </c>
      <c r="DB46" s="124" t="str">
        <f t="shared" si="68"/>
        <v/>
      </c>
      <c r="DC46" s="122" t="str">
        <f t="shared" si="69"/>
        <v/>
      </c>
      <c r="DD46" s="123" t="str">
        <f t="shared" si="70"/>
        <v/>
      </c>
      <c r="DE46" s="123" t="str">
        <f t="shared" si="71"/>
        <v/>
      </c>
      <c r="DF46" s="124" t="str">
        <f t="shared" si="72"/>
        <v/>
      </c>
      <c r="DG46" s="110"/>
    </row>
    <row r="47" spans="2:111" ht="16.2" outlineLevel="1" x14ac:dyDescent="0.4">
      <c r="B47" s="7">
        <v>42</v>
      </c>
      <c r="C47" s="12"/>
      <c r="D47" s="13"/>
      <c r="E47" s="14"/>
      <c r="F47" s="14"/>
      <c r="G47" s="14"/>
      <c r="H47" s="14"/>
      <c r="I47" s="14"/>
      <c r="J47" s="14"/>
      <c r="K47" s="14"/>
      <c r="L47" s="15"/>
      <c r="M47" s="12"/>
      <c r="N47" s="12"/>
      <c r="O47" s="12"/>
      <c r="P47" s="98" t="str">
        <f xml:space="preserve"> IF(ISBLANK(M47),"",VLOOKUP(M47,ComboValue!$D$2:$H$18,5,FALSE))</f>
        <v/>
      </c>
      <c r="Q47" s="12"/>
      <c r="R47" s="252" t="str" cm="1">
        <f t="array" ref="R47">IF(OR(ISNUMBER(SEARCH("SGH05",$D47:$L47)),ISNUMBER(SEARCH("SGH06",$D47:$L47)),ISNUMBER(SEARCH("SGH07",$D47:$L47)),ISNUMBER(SEARCH("SGH08",$D47:$L47)),ISNUMBER(SEARCH("pas de pictogramme",$D47:$L47)),ISNUMBER(SEARCH("SGH09",$D47:$L47)),ISNUMBER(SEARCH("SGH03",$D47:$L47))),"OUI","NON")</f>
        <v>NON</v>
      </c>
      <c r="S47" s="13"/>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212"/>
      <c r="AX47" s="123" t="str" cm="1">
        <f t="array" ref="AX47">_xlfn.TEXTJOIN(",", TRUE, IF(D47:L47="","",VLOOKUP(D47:L47, ComboValue!$A$2:$C$11, 3, FALSE)))</f>
        <v/>
      </c>
      <c r="AY47" s="123" t="str">
        <f t="shared" si="26"/>
        <v>Tous_Fr</v>
      </c>
      <c r="AZ47" s="123" t="str">
        <f>IF(ISBLANK(M47),"",VLOOKUP(M47,ComboValue!$D$2:$F$18,3,FALSE))</f>
        <v/>
      </c>
      <c r="BA47" s="123" t="str">
        <f>IF(ISBLANK(N47),"",VLOOKUP(N47,ComboValue!$J$2:$L$5,3,FALSE))</f>
        <v/>
      </c>
      <c r="BB47" s="130" t="str" cm="1">
        <f t="array" ref="BB47">_xlfn.TEXTJOIN(",", TRUE, IF(S47:AV47="","",VLOOKUP(S47:AV47, ComboValue!$M$2:$O$100, 3, FALSE)))</f>
        <v/>
      </c>
      <c r="BC47" s="124" t="str">
        <f t="shared" si="27"/>
        <v/>
      </c>
      <c r="BD47" s="110"/>
      <c r="BE47" s="122" t="str">
        <f t="shared" si="0"/>
        <v/>
      </c>
      <c r="BF47" s="123" t="str">
        <f t="shared" si="1"/>
        <v/>
      </c>
      <c r="BG47" s="123" t="str">
        <f t="shared" si="2"/>
        <v/>
      </c>
      <c r="BH47" s="123" t="str">
        <f t="shared" si="3"/>
        <v/>
      </c>
      <c r="BI47" s="123" t="str">
        <f t="shared" si="4"/>
        <v/>
      </c>
      <c r="BJ47" s="123" t="str">
        <f t="shared" si="5"/>
        <v/>
      </c>
      <c r="BK47" s="123" t="str">
        <f t="shared" si="6"/>
        <v/>
      </c>
      <c r="BL47" s="123" t="str">
        <f t="shared" si="7"/>
        <v/>
      </c>
      <c r="BM47" s="123" t="str">
        <f t="shared" si="8"/>
        <v/>
      </c>
      <c r="BN47" s="123" t="str">
        <f t="shared" si="9"/>
        <v/>
      </c>
      <c r="BO47" s="123">
        <f t="shared" si="85"/>
        <v>0</v>
      </c>
      <c r="BP47" s="123">
        <f t="shared" si="10"/>
        <v>0</v>
      </c>
      <c r="BQ47" s="123">
        <f t="shared" si="86"/>
        <v>0</v>
      </c>
      <c r="BR47" s="123">
        <f t="shared" si="11"/>
        <v>0</v>
      </c>
      <c r="BS47" s="123">
        <f t="shared" si="12"/>
        <v>0</v>
      </c>
      <c r="BT47" s="123">
        <f t="shared" si="13"/>
        <v>0</v>
      </c>
      <c r="BU47" s="123" t="str">
        <f t="shared" si="75"/>
        <v/>
      </c>
      <c r="BV47" s="123" t="str">
        <f t="shared" si="76"/>
        <v/>
      </c>
      <c r="BW47" s="123" t="str">
        <f t="shared" si="77"/>
        <v/>
      </c>
      <c r="BX47" s="123" t="str">
        <f t="shared" si="16"/>
        <v/>
      </c>
      <c r="BY47" s="123" t="str">
        <f t="shared" si="17"/>
        <v/>
      </c>
      <c r="BZ47" s="123" t="str">
        <f t="shared" si="18"/>
        <v/>
      </c>
      <c r="CA47" s="123" t="str">
        <f t="shared" si="19"/>
        <v/>
      </c>
      <c r="CB47" s="123" t="str">
        <f t="shared" si="20"/>
        <v/>
      </c>
      <c r="CC47" s="123" t="str">
        <f t="shared" si="21"/>
        <v/>
      </c>
      <c r="CD47" s="123" t="str">
        <f t="shared" si="22"/>
        <v/>
      </c>
      <c r="CE47" s="123" t="str">
        <f t="shared" si="23"/>
        <v/>
      </c>
      <c r="CF47" s="123" t="str">
        <f t="shared" si="78"/>
        <v/>
      </c>
      <c r="CG47" s="123" t="str">
        <f t="shared" si="79"/>
        <v/>
      </c>
      <c r="CH47" s="123" t="str">
        <f t="shared" si="80"/>
        <v/>
      </c>
      <c r="CI47" s="123" t="str">
        <f t="shared" si="81"/>
        <v/>
      </c>
      <c r="CJ47" s="131" t="str">
        <f t="shared" si="82"/>
        <v/>
      </c>
      <c r="CK47" s="123" t="str" cm="1">
        <f t="array" ref="CK47">IF(AND(AZ47="C_16",
        SUMPRODUCT(--ISNUMBER(SEARCH({"14","34","38","40","41","42","43","46","48","56","64","65"},BB47)))&gt;0),
    O47-IF(ISNUMBER(CL47),CL47,0),
    "")</f>
        <v/>
      </c>
      <c r="CL47" s="123" t="str" cm="1">
        <f t="array" ref="CL47">IF(AND(AZ47="C_16",
        SUMPRODUCT(--ISNUMBER(SEARCH({"01";"02";"03";"04";"05";"06";"07";"08";"09";"10";"11";"12";"13";"15";"16";"17";"19";"20";"21";"22";"23";"24";"25";"26";"27";"28";"29";"30";"31";"32";"33";"35";"36";"37";"39";"44";"45";"47";"49";"50";"51";"52";"53";"54";"55";"57";"58";"59";"60";"61";"62";"63";"66";"67";"68";"69";"70";"71";"72";"73";"74";"75"}, BB47)))&gt;0),
    O47,
    "")</f>
        <v/>
      </c>
      <c r="CM47" s="131" t="str" cm="1">
        <f t="array" ref="CM47">IF(SUMPRODUCT(--ISNUMBER(SEARCH({"32";"35";"36";"44";"45";"47";"50";"51";"52";"53";"54";"55";"57";"58";"59";"60"}, BB47)))&gt;0,
    B47,
    "")</f>
        <v/>
      </c>
      <c r="CN47" s="123" t="str" cm="1">
        <f t="array" ref="CN47">IF(SUMPRODUCT(--ISNUMBER(SEARCH({"61";"62"}, BB47)))&gt;0,
    B47,
    "")</f>
        <v/>
      </c>
      <c r="CO47" s="226" t="str" cm="1">
        <f t="array" ref="CO47">IF(SUMPRODUCT(--ISNUMBER(SEARCH({"68";"69";"70";"71"}, BB47)))&gt;0,
    B47,
    "")</f>
        <v/>
      </c>
      <c r="CP47" s="123" t="str" cm="1">
        <f t="array" ref="CP47">IF(SUMPRODUCT(--ISNUMBER(SEARCH({"72";"73";"74";"75"}, BB47)))&gt;0,
    B47,
    "")</f>
        <v/>
      </c>
      <c r="CQ47" s="123" t="str">
        <f t="shared" si="56"/>
        <v/>
      </c>
      <c r="CR47" s="226" t="str">
        <f t="shared" si="57"/>
        <v>NO</v>
      </c>
      <c r="CS47" s="122" t="str">
        <f t="shared" si="59"/>
        <v/>
      </c>
      <c r="CT47" s="123" t="str">
        <f t="shared" si="60"/>
        <v/>
      </c>
      <c r="CU47" s="123" t="str">
        <f t="shared" si="61"/>
        <v/>
      </c>
      <c r="CV47" s="123" t="str">
        <f t="shared" si="62"/>
        <v/>
      </c>
      <c r="CW47" s="123" t="str">
        <f t="shared" si="63"/>
        <v/>
      </c>
      <c r="CX47" s="123" t="str">
        <f t="shared" si="64"/>
        <v/>
      </c>
      <c r="CY47" s="123" t="str">
        <f t="shared" si="65"/>
        <v/>
      </c>
      <c r="CZ47" s="123" t="str">
        <f t="shared" si="66"/>
        <v/>
      </c>
      <c r="DA47" s="123" t="str">
        <f t="shared" si="67"/>
        <v/>
      </c>
      <c r="DB47" s="124" t="str">
        <f t="shared" si="68"/>
        <v/>
      </c>
      <c r="DC47" s="122" t="str">
        <f t="shared" si="69"/>
        <v/>
      </c>
      <c r="DD47" s="123" t="str">
        <f t="shared" si="70"/>
        <v/>
      </c>
      <c r="DE47" s="123" t="str">
        <f t="shared" si="71"/>
        <v/>
      </c>
      <c r="DF47" s="124" t="str">
        <f t="shared" si="72"/>
        <v/>
      </c>
      <c r="DG47" s="110"/>
    </row>
    <row r="48" spans="2:111" ht="16.2" outlineLevel="1" x14ac:dyDescent="0.4">
      <c r="B48" s="7">
        <v>43</v>
      </c>
      <c r="C48" s="12"/>
      <c r="D48" s="13"/>
      <c r="E48" s="14"/>
      <c r="F48" s="14"/>
      <c r="G48" s="14"/>
      <c r="H48" s="14"/>
      <c r="I48" s="14"/>
      <c r="J48" s="14"/>
      <c r="K48" s="14"/>
      <c r="L48" s="15"/>
      <c r="M48" s="12"/>
      <c r="N48" s="12"/>
      <c r="O48" s="12"/>
      <c r="P48" s="98" t="str">
        <f xml:space="preserve"> IF(ISBLANK(M48),"",VLOOKUP(M48,ComboValue!$D$2:$H$18,5,FALSE))</f>
        <v/>
      </c>
      <c r="Q48" s="12"/>
      <c r="R48" s="252" t="str" cm="1">
        <f t="array" ref="R48">IF(OR(ISNUMBER(SEARCH("SGH05",$D48:$L48)),ISNUMBER(SEARCH("SGH06",$D48:$L48)),ISNUMBER(SEARCH("SGH07",$D48:$L48)),ISNUMBER(SEARCH("SGH08",$D48:$L48)),ISNUMBER(SEARCH("pas de pictogramme",$D48:$L48)),ISNUMBER(SEARCH("SGH09",$D48:$L48)),ISNUMBER(SEARCH("SGH03",$D48:$L48))),"OUI","NON")</f>
        <v>NON</v>
      </c>
      <c r="S48" s="13"/>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212"/>
      <c r="AX48" s="123" t="str" cm="1">
        <f t="array" ref="AX48">_xlfn.TEXTJOIN(",", TRUE, IF(D48:L48="","",VLOOKUP(D48:L48, ComboValue!$A$2:$C$11, 3, FALSE)))</f>
        <v/>
      </c>
      <c r="AY48" s="123" t="str">
        <f t="shared" si="26"/>
        <v>Tous_Fr</v>
      </c>
      <c r="AZ48" s="123" t="str">
        <f>IF(ISBLANK(M48),"",VLOOKUP(M48,ComboValue!$D$2:$F$18,3,FALSE))</f>
        <v/>
      </c>
      <c r="BA48" s="123" t="str">
        <f>IF(ISBLANK(N48),"",VLOOKUP(N48,ComboValue!$J$2:$L$5,3,FALSE))</f>
        <v/>
      </c>
      <c r="BB48" s="130" t="str" cm="1">
        <f t="array" ref="BB48">_xlfn.TEXTJOIN(",", TRUE, IF(S48:AV48="","",VLOOKUP(S48:AV48, ComboValue!$M$2:$O$100, 3, FALSE)))</f>
        <v/>
      </c>
      <c r="BC48" s="124" t="str">
        <f t="shared" si="27"/>
        <v/>
      </c>
      <c r="BD48" s="110"/>
      <c r="BE48" s="122" t="str">
        <f t="shared" si="0"/>
        <v/>
      </c>
      <c r="BF48" s="123" t="str">
        <f t="shared" si="1"/>
        <v/>
      </c>
      <c r="BG48" s="123" t="str">
        <f t="shared" si="2"/>
        <v/>
      </c>
      <c r="BH48" s="123" t="str">
        <f t="shared" si="3"/>
        <v/>
      </c>
      <c r="BI48" s="123" t="str">
        <f t="shared" si="4"/>
        <v/>
      </c>
      <c r="BJ48" s="123" t="str">
        <f t="shared" si="5"/>
        <v/>
      </c>
      <c r="BK48" s="123" t="str">
        <f t="shared" si="6"/>
        <v/>
      </c>
      <c r="BL48" s="123" t="str">
        <f t="shared" si="7"/>
        <v/>
      </c>
      <c r="BM48" s="123" t="str">
        <f t="shared" si="8"/>
        <v/>
      </c>
      <c r="BN48" s="123" t="str">
        <f t="shared" si="9"/>
        <v/>
      </c>
      <c r="BO48" s="123">
        <f t="shared" si="85"/>
        <v>0</v>
      </c>
      <c r="BP48" s="123">
        <f t="shared" si="10"/>
        <v>0</v>
      </c>
      <c r="BQ48" s="123">
        <f t="shared" si="86"/>
        <v>0</v>
      </c>
      <c r="BR48" s="123">
        <f t="shared" si="11"/>
        <v>0</v>
      </c>
      <c r="BS48" s="123">
        <f t="shared" si="12"/>
        <v>0</v>
      </c>
      <c r="BT48" s="123">
        <f t="shared" si="13"/>
        <v>0</v>
      </c>
      <c r="BU48" s="123" t="str">
        <f t="shared" si="75"/>
        <v/>
      </c>
      <c r="BV48" s="123" t="str">
        <f t="shared" si="76"/>
        <v/>
      </c>
      <c r="BW48" s="123" t="str">
        <f t="shared" si="77"/>
        <v/>
      </c>
      <c r="BX48" s="123" t="str">
        <f t="shared" si="16"/>
        <v/>
      </c>
      <c r="BY48" s="123" t="str">
        <f t="shared" si="17"/>
        <v/>
      </c>
      <c r="BZ48" s="123" t="str">
        <f t="shared" si="18"/>
        <v/>
      </c>
      <c r="CA48" s="123" t="str">
        <f t="shared" si="19"/>
        <v/>
      </c>
      <c r="CB48" s="123" t="str">
        <f t="shared" si="20"/>
        <v/>
      </c>
      <c r="CC48" s="123" t="str">
        <f t="shared" si="21"/>
        <v/>
      </c>
      <c r="CD48" s="123" t="str">
        <f t="shared" si="22"/>
        <v/>
      </c>
      <c r="CE48" s="123" t="str">
        <f t="shared" si="23"/>
        <v/>
      </c>
      <c r="CF48" s="123" t="str">
        <f t="shared" si="78"/>
        <v/>
      </c>
      <c r="CG48" s="123" t="str">
        <f t="shared" si="79"/>
        <v/>
      </c>
      <c r="CH48" s="123" t="str">
        <f t="shared" si="80"/>
        <v/>
      </c>
      <c r="CI48" s="123" t="str">
        <f t="shared" si="81"/>
        <v/>
      </c>
      <c r="CJ48" s="131" t="str">
        <f t="shared" si="82"/>
        <v/>
      </c>
      <c r="CK48" s="123" t="str" cm="1">
        <f t="array" ref="CK48">IF(AND(AZ48="C_16",
        SUMPRODUCT(--ISNUMBER(SEARCH({"14","34","38","40","41","42","43","46","48","56","64","65"},BB48)))&gt;0),
    O48-IF(ISNUMBER(CL48),CL48,0),
    "")</f>
        <v/>
      </c>
      <c r="CL48" s="123" t="str" cm="1">
        <f t="array" ref="CL48">IF(AND(AZ48="C_16",
        SUMPRODUCT(--ISNUMBER(SEARCH({"01";"02";"03";"04";"05";"06";"07";"08";"09";"10";"11";"12";"13";"15";"16";"17";"19";"20";"21";"22";"23";"24";"25";"26";"27";"28";"29";"30";"31";"32";"33";"35";"36";"37";"39";"44";"45";"47";"49";"50";"51";"52";"53";"54";"55";"57";"58";"59";"60";"61";"62";"63";"66";"67";"68";"69";"70";"71";"72";"73";"74";"75"}, BB48)))&gt;0),
    O48,
    "")</f>
        <v/>
      </c>
      <c r="CM48" s="131" t="str" cm="1">
        <f t="array" ref="CM48">IF(SUMPRODUCT(--ISNUMBER(SEARCH({"32";"35";"36";"44";"45";"47";"50";"51";"52";"53";"54";"55";"57";"58";"59";"60"}, BB48)))&gt;0,
    B48,
    "")</f>
        <v/>
      </c>
      <c r="CN48" s="123" t="str" cm="1">
        <f t="array" ref="CN48">IF(SUMPRODUCT(--ISNUMBER(SEARCH({"61";"62"}, BB48)))&gt;0,
    B48,
    "")</f>
        <v/>
      </c>
      <c r="CO48" s="226" t="str" cm="1">
        <f t="array" ref="CO48">IF(SUMPRODUCT(--ISNUMBER(SEARCH({"68";"69";"70";"71"}, BB48)))&gt;0,
    B48,
    "")</f>
        <v/>
      </c>
      <c r="CP48" s="123" t="str" cm="1">
        <f t="array" ref="CP48">IF(SUMPRODUCT(--ISNUMBER(SEARCH({"72";"73";"74";"75"}, BB48)))&gt;0,
    B48,
    "")</f>
        <v/>
      </c>
      <c r="CQ48" s="123" t="str">
        <f t="shared" si="56"/>
        <v/>
      </c>
      <c r="CR48" s="226" t="str">
        <f t="shared" si="57"/>
        <v>NO</v>
      </c>
      <c r="CS48" s="122" t="str">
        <f t="shared" si="59"/>
        <v/>
      </c>
      <c r="CT48" s="123" t="str">
        <f t="shared" si="60"/>
        <v/>
      </c>
      <c r="CU48" s="123" t="str">
        <f t="shared" si="61"/>
        <v/>
      </c>
      <c r="CV48" s="123" t="str">
        <f t="shared" si="62"/>
        <v/>
      </c>
      <c r="CW48" s="123" t="str">
        <f t="shared" si="63"/>
        <v/>
      </c>
      <c r="CX48" s="123" t="str">
        <f t="shared" si="64"/>
        <v/>
      </c>
      <c r="CY48" s="123" t="str">
        <f t="shared" si="65"/>
        <v/>
      </c>
      <c r="CZ48" s="123" t="str">
        <f t="shared" si="66"/>
        <v/>
      </c>
      <c r="DA48" s="123" t="str">
        <f t="shared" si="67"/>
        <v/>
      </c>
      <c r="DB48" s="124" t="str">
        <f t="shared" si="68"/>
        <v/>
      </c>
      <c r="DC48" s="122" t="str">
        <f t="shared" si="69"/>
        <v/>
      </c>
      <c r="DD48" s="123" t="str">
        <f t="shared" si="70"/>
        <v/>
      </c>
      <c r="DE48" s="123" t="str">
        <f t="shared" si="71"/>
        <v/>
      </c>
      <c r="DF48" s="124" t="str">
        <f t="shared" si="72"/>
        <v/>
      </c>
      <c r="DG48" s="110"/>
    </row>
    <row r="49" spans="2:111" ht="16.2" outlineLevel="1" x14ac:dyDescent="0.4">
      <c r="B49" s="7">
        <v>44</v>
      </c>
      <c r="C49" s="12"/>
      <c r="D49" s="13"/>
      <c r="E49" s="14"/>
      <c r="F49" s="14"/>
      <c r="G49" s="14"/>
      <c r="H49" s="14"/>
      <c r="I49" s="14"/>
      <c r="J49" s="14"/>
      <c r="K49" s="14"/>
      <c r="L49" s="15"/>
      <c r="M49" s="12"/>
      <c r="N49" s="12"/>
      <c r="O49" s="12"/>
      <c r="P49" s="98" t="str">
        <f xml:space="preserve"> IF(ISBLANK(M49),"",VLOOKUP(M49,ComboValue!$D$2:$H$18,5,FALSE))</f>
        <v/>
      </c>
      <c r="Q49" s="12"/>
      <c r="R49" s="252" t="str" cm="1">
        <f t="array" ref="R49">IF(OR(ISNUMBER(SEARCH("SGH05",$D49:$L49)),ISNUMBER(SEARCH("SGH06",$D49:$L49)),ISNUMBER(SEARCH("SGH07",$D49:$L49)),ISNUMBER(SEARCH("SGH08",$D49:$L49)),ISNUMBER(SEARCH("pas de pictogramme",$D49:$L49)),ISNUMBER(SEARCH("SGH09",$D49:$L49)),ISNUMBER(SEARCH("SGH03",$D49:$L49))),"OUI","NON")</f>
        <v>NON</v>
      </c>
      <c r="S49" s="13"/>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212"/>
      <c r="AX49" s="123" t="str" cm="1">
        <f t="array" ref="AX49">_xlfn.TEXTJOIN(",", TRUE, IF(D49:L49="","",VLOOKUP(D49:L49, ComboValue!$A$2:$C$11, 3, FALSE)))</f>
        <v/>
      </c>
      <c r="AY49" s="123" t="str">
        <f t="shared" si="26"/>
        <v>Tous_Fr</v>
      </c>
      <c r="AZ49" s="123" t="str">
        <f>IF(ISBLANK(M49),"",VLOOKUP(M49,ComboValue!$D$2:$F$18,3,FALSE))</f>
        <v/>
      </c>
      <c r="BA49" s="123" t="str">
        <f>IF(ISBLANK(N49),"",VLOOKUP(N49,ComboValue!$J$2:$L$5,3,FALSE))</f>
        <v/>
      </c>
      <c r="BB49" s="130" t="str" cm="1">
        <f t="array" ref="BB49">_xlfn.TEXTJOIN(",", TRUE, IF(S49:AV49="","",VLOOKUP(S49:AV49, ComboValue!$M$2:$O$100, 3, FALSE)))</f>
        <v/>
      </c>
      <c r="BC49" s="124" t="str">
        <f t="shared" si="27"/>
        <v/>
      </c>
      <c r="BD49" s="110"/>
      <c r="BE49" s="122" t="str">
        <f t="shared" si="0"/>
        <v/>
      </c>
      <c r="BF49" s="123" t="str">
        <f t="shared" si="1"/>
        <v/>
      </c>
      <c r="BG49" s="123" t="str">
        <f t="shared" si="2"/>
        <v/>
      </c>
      <c r="BH49" s="123" t="str">
        <f t="shared" si="3"/>
        <v/>
      </c>
      <c r="BI49" s="123" t="str">
        <f t="shared" si="4"/>
        <v/>
      </c>
      <c r="BJ49" s="123" t="str">
        <f t="shared" si="5"/>
        <v/>
      </c>
      <c r="BK49" s="123" t="str">
        <f t="shared" si="6"/>
        <v/>
      </c>
      <c r="BL49" s="123" t="str">
        <f t="shared" si="7"/>
        <v/>
      </c>
      <c r="BM49" s="123" t="str">
        <f t="shared" si="8"/>
        <v/>
      </c>
      <c r="BN49" s="123" t="str">
        <f t="shared" si="9"/>
        <v/>
      </c>
      <c r="BO49" s="123">
        <f t="shared" si="85"/>
        <v>0</v>
      </c>
      <c r="BP49" s="123">
        <f t="shared" si="10"/>
        <v>0</v>
      </c>
      <c r="BQ49" s="123">
        <f t="shared" si="86"/>
        <v>0</v>
      </c>
      <c r="BR49" s="123">
        <f t="shared" si="11"/>
        <v>0</v>
      </c>
      <c r="BS49" s="123">
        <f t="shared" si="12"/>
        <v>0</v>
      </c>
      <c r="BT49" s="123">
        <f t="shared" si="13"/>
        <v>0</v>
      </c>
      <c r="BU49" s="123" t="str">
        <f t="shared" si="75"/>
        <v/>
      </c>
      <c r="BV49" s="123" t="str">
        <f t="shared" si="76"/>
        <v/>
      </c>
      <c r="BW49" s="123" t="str">
        <f t="shared" si="77"/>
        <v/>
      </c>
      <c r="BX49" s="123" t="str">
        <f t="shared" si="16"/>
        <v/>
      </c>
      <c r="BY49" s="123" t="str">
        <f t="shared" si="17"/>
        <v/>
      </c>
      <c r="BZ49" s="123" t="str">
        <f t="shared" si="18"/>
        <v/>
      </c>
      <c r="CA49" s="123" t="str">
        <f t="shared" si="19"/>
        <v/>
      </c>
      <c r="CB49" s="123" t="str">
        <f t="shared" si="20"/>
        <v/>
      </c>
      <c r="CC49" s="123" t="str">
        <f t="shared" si="21"/>
        <v/>
      </c>
      <c r="CD49" s="123" t="str">
        <f t="shared" si="22"/>
        <v/>
      </c>
      <c r="CE49" s="123" t="str">
        <f t="shared" si="23"/>
        <v/>
      </c>
      <c r="CF49" s="123" t="str">
        <f t="shared" si="78"/>
        <v/>
      </c>
      <c r="CG49" s="123" t="str">
        <f t="shared" si="79"/>
        <v/>
      </c>
      <c r="CH49" s="123" t="str">
        <f t="shared" si="80"/>
        <v/>
      </c>
      <c r="CI49" s="123" t="str">
        <f t="shared" si="81"/>
        <v/>
      </c>
      <c r="CJ49" s="131" t="str">
        <f t="shared" si="82"/>
        <v/>
      </c>
      <c r="CK49" s="123" t="str" cm="1">
        <f t="array" ref="CK49">IF(AND(AZ49="C_16",
        SUMPRODUCT(--ISNUMBER(SEARCH({"14","34","38","40","41","42","43","46","48","56","64","65"},BB49)))&gt;0),
    O49-IF(ISNUMBER(CL49),CL49,0),
    "")</f>
        <v/>
      </c>
      <c r="CL49" s="123" t="str" cm="1">
        <f t="array" ref="CL49">IF(AND(AZ49="C_16",
        SUMPRODUCT(--ISNUMBER(SEARCH({"01";"02";"03";"04";"05";"06";"07";"08";"09";"10";"11";"12";"13";"15";"16";"17";"19";"20";"21";"22";"23";"24";"25";"26";"27";"28";"29";"30";"31";"32";"33";"35";"36";"37";"39";"44";"45";"47";"49";"50";"51";"52";"53";"54";"55";"57";"58";"59";"60";"61";"62";"63";"66";"67";"68";"69";"70";"71";"72";"73";"74";"75"}, BB49)))&gt;0),
    O49,
    "")</f>
        <v/>
      </c>
      <c r="CM49" s="131" t="str" cm="1">
        <f t="array" ref="CM49">IF(SUMPRODUCT(--ISNUMBER(SEARCH({"32";"35";"36";"44";"45";"47";"50";"51";"52";"53";"54";"55";"57";"58";"59";"60"}, BB49)))&gt;0,
    B49,
    "")</f>
        <v/>
      </c>
      <c r="CN49" s="123" t="str" cm="1">
        <f t="array" ref="CN49">IF(SUMPRODUCT(--ISNUMBER(SEARCH({"61";"62"}, BB49)))&gt;0,
    B49,
    "")</f>
        <v/>
      </c>
      <c r="CO49" s="226" t="str" cm="1">
        <f t="array" ref="CO49">IF(SUMPRODUCT(--ISNUMBER(SEARCH({"68";"69";"70";"71"}, BB49)))&gt;0,
    B49,
    "")</f>
        <v/>
      </c>
      <c r="CP49" s="123" t="str" cm="1">
        <f t="array" ref="CP49">IF(SUMPRODUCT(--ISNUMBER(SEARCH({"72";"73";"74";"75"}, BB49)))&gt;0,
    B49,
    "")</f>
        <v/>
      </c>
      <c r="CQ49" s="123" t="str">
        <f t="shared" si="56"/>
        <v/>
      </c>
      <c r="CR49" s="226" t="str">
        <f t="shared" si="57"/>
        <v>NO</v>
      </c>
      <c r="CS49" s="122" t="str">
        <f t="shared" si="59"/>
        <v/>
      </c>
      <c r="CT49" s="123" t="str">
        <f t="shared" si="60"/>
        <v/>
      </c>
      <c r="CU49" s="123" t="str">
        <f t="shared" si="61"/>
        <v/>
      </c>
      <c r="CV49" s="123" t="str">
        <f t="shared" si="62"/>
        <v/>
      </c>
      <c r="CW49" s="123" t="str">
        <f t="shared" si="63"/>
        <v/>
      </c>
      <c r="CX49" s="123" t="str">
        <f t="shared" si="64"/>
        <v/>
      </c>
      <c r="CY49" s="123" t="str">
        <f t="shared" si="65"/>
        <v/>
      </c>
      <c r="CZ49" s="123" t="str">
        <f t="shared" si="66"/>
        <v/>
      </c>
      <c r="DA49" s="123" t="str">
        <f t="shared" si="67"/>
        <v/>
      </c>
      <c r="DB49" s="124" t="str">
        <f t="shared" si="68"/>
        <v/>
      </c>
      <c r="DC49" s="122" t="str">
        <f t="shared" si="69"/>
        <v/>
      </c>
      <c r="DD49" s="123" t="str">
        <f t="shared" si="70"/>
        <v/>
      </c>
      <c r="DE49" s="123" t="str">
        <f t="shared" si="71"/>
        <v/>
      </c>
      <c r="DF49" s="124" t="str">
        <f t="shared" si="72"/>
        <v/>
      </c>
      <c r="DG49" s="110"/>
    </row>
    <row r="50" spans="2:111" ht="16.2" outlineLevel="1" x14ac:dyDescent="0.4">
      <c r="B50" s="7">
        <v>45</v>
      </c>
      <c r="C50" s="12"/>
      <c r="D50" s="13"/>
      <c r="E50" s="14"/>
      <c r="F50" s="14"/>
      <c r="G50" s="14"/>
      <c r="H50" s="14"/>
      <c r="I50" s="14"/>
      <c r="J50" s="14"/>
      <c r="K50" s="14"/>
      <c r="L50" s="15"/>
      <c r="M50" s="12"/>
      <c r="N50" s="12"/>
      <c r="O50" s="12"/>
      <c r="P50" s="98" t="str">
        <f xml:space="preserve"> IF(ISBLANK(M50),"",VLOOKUP(M50,ComboValue!$D$2:$H$18,5,FALSE))</f>
        <v/>
      </c>
      <c r="Q50" s="12"/>
      <c r="R50" s="252" t="str" cm="1">
        <f t="array" ref="R50">IF(OR(ISNUMBER(SEARCH("SGH05",$D50:$L50)),ISNUMBER(SEARCH("SGH06",$D50:$L50)),ISNUMBER(SEARCH("SGH07",$D50:$L50)),ISNUMBER(SEARCH("SGH08",$D50:$L50)),ISNUMBER(SEARCH("pas de pictogramme",$D50:$L50)),ISNUMBER(SEARCH("SGH09",$D50:$L50)),ISNUMBER(SEARCH("SGH03",$D50:$L50))),"OUI","NON")</f>
        <v>NON</v>
      </c>
      <c r="S50" s="13"/>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212"/>
      <c r="AX50" s="123" t="str" cm="1">
        <f t="array" ref="AX50">_xlfn.TEXTJOIN(",", TRUE, IF(D50:L50="","",VLOOKUP(D50:L50, ComboValue!$A$2:$C$11, 3, FALSE)))</f>
        <v/>
      </c>
      <c r="AY50" s="123" t="str">
        <f t="shared" si="26"/>
        <v>Tous_Fr</v>
      </c>
      <c r="AZ50" s="123" t="str">
        <f>IF(ISBLANK(M50),"",VLOOKUP(M50,ComboValue!$D$2:$F$18,3,FALSE))</f>
        <v/>
      </c>
      <c r="BA50" s="123" t="str">
        <f>IF(ISBLANK(N50),"",VLOOKUP(N50,ComboValue!$J$2:$L$5,3,FALSE))</f>
        <v/>
      </c>
      <c r="BB50" s="130" t="str" cm="1">
        <f t="array" ref="BB50">_xlfn.TEXTJOIN(",", TRUE, IF(S50:AV50="","",VLOOKUP(S50:AV50, ComboValue!$M$2:$O$100, 3, FALSE)))</f>
        <v/>
      </c>
      <c r="BC50" s="124" t="str">
        <f t="shared" si="27"/>
        <v/>
      </c>
      <c r="BD50" s="110"/>
      <c r="BE50" s="122" t="str">
        <f t="shared" si="0"/>
        <v/>
      </c>
      <c r="BF50" s="123" t="str">
        <f t="shared" si="1"/>
        <v/>
      </c>
      <c r="BG50" s="123" t="str">
        <f t="shared" si="2"/>
        <v/>
      </c>
      <c r="BH50" s="123" t="str">
        <f t="shared" si="3"/>
        <v/>
      </c>
      <c r="BI50" s="123" t="str">
        <f t="shared" si="4"/>
        <v/>
      </c>
      <c r="BJ50" s="123" t="str">
        <f t="shared" si="5"/>
        <v/>
      </c>
      <c r="BK50" s="123" t="str">
        <f t="shared" si="6"/>
        <v/>
      </c>
      <c r="BL50" s="123" t="str">
        <f t="shared" si="7"/>
        <v/>
      </c>
      <c r="BM50" s="123" t="str">
        <f t="shared" si="8"/>
        <v/>
      </c>
      <c r="BN50" s="123" t="str">
        <f t="shared" si="9"/>
        <v/>
      </c>
      <c r="BO50" s="123">
        <f t="shared" si="85"/>
        <v>0</v>
      </c>
      <c r="BP50" s="123">
        <f t="shared" si="10"/>
        <v>0</v>
      </c>
      <c r="BQ50" s="123">
        <f t="shared" si="86"/>
        <v>0</v>
      </c>
      <c r="BR50" s="123">
        <f t="shared" si="11"/>
        <v>0</v>
      </c>
      <c r="BS50" s="123">
        <f t="shared" si="12"/>
        <v>0</v>
      </c>
      <c r="BT50" s="123">
        <f t="shared" si="13"/>
        <v>0</v>
      </c>
      <c r="BU50" s="123" t="str">
        <f t="shared" si="75"/>
        <v/>
      </c>
      <c r="BV50" s="123" t="str">
        <f t="shared" si="76"/>
        <v/>
      </c>
      <c r="BW50" s="123" t="str">
        <f t="shared" si="77"/>
        <v/>
      </c>
      <c r="BX50" s="123" t="str">
        <f t="shared" si="16"/>
        <v/>
      </c>
      <c r="BY50" s="123" t="str">
        <f t="shared" si="17"/>
        <v/>
      </c>
      <c r="BZ50" s="123" t="str">
        <f t="shared" si="18"/>
        <v/>
      </c>
      <c r="CA50" s="123" t="str">
        <f t="shared" si="19"/>
        <v/>
      </c>
      <c r="CB50" s="123" t="str">
        <f t="shared" si="20"/>
        <v/>
      </c>
      <c r="CC50" s="123" t="str">
        <f t="shared" si="21"/>
        <v/>
      </c>
      <c r="CD50" s="123" t="str">
        <f t="shared" si="22"/>
        <v/>
      </c>
      <c r="CE50" s="123" t="str">
        <f t="shared" si="23"/>
        <v/>
      </c>
      <c r="CF50" s="123" t="str">
        <f t="shared" si="78"/>
        <v/>
      </c>
      <c r="CG50" s="123" t="str">
        <f t="shared" si="79"/>
        <v/>
      </c>
      <c r="CH50" s="123" t="str">
        <f t="shared" si="80"/>
        <v/>
      </c>
      <c r="CI50" s="123" t="str">
        <f t="shared" si="81"/>
        <v/>
      </c>
      <c r="CJ50" s="131" t="str">
        <f t="shared" si="82"/>
        <v/>
      </c>
      <c r="CK50" s="123" t="str" cm="1">
        <f t="array" ref="CK50">IF(AND(AZ50="C_16",
        SUMPRODUCT(--ISNUMBER(SEARCH({"14","34","38","40","41","42","43","46","48","56","64","65"},BB50)))&gt;0),
    O50-IF(ISNUMBER(CL50),CL50,0),
    "")</f>
        <v/>
      </c>
      <c r="CL50" s="123" t="str" cm="1">
        <f t="array" ref="CL50">IF(AND(AZ50="C_16",
        SUMPRODUCT(--ISNUMBER(SEARCH({"01";"02";"03";"04";"05";"06";"07";"08";"09";"10";"11";"12";"13";"15";"16";"17";"19";"20";"21";"22";"23";"24";"25";"26";"27";"28";"29";"30";"31";"32";"33";"35";"36";"37";"39";"44";"45";"47";"49";"50";"51";"52";"53";"54";"55";"57";"58";"59";"60";"61";"62";"63";"66";"67";"68";"69";"70";"71";"72";"73";"74";"75"}, BB50)))&gt;0),
    O50,
    "")</f>
        <v/>
      </c>
      <c r="CM50" s="131" t="str" cm="1">
        <f t="array" ref="CM50">IF(SUMPRODUCT(--ISNUMBER(SEARCH({"32";"35";"36";"44";"45";"47";"50";"51";"52";"53";"54";"55";"57";"58";"59";"60"}, BB50)))&gt;0,
    B50,
    "")</f>
        <v/>
      </c>
      <c r="CN50" s="123" t="str" cm="1">
        <f t="array" ref="CN50">IF(SUMPRODUCT(--ISNUMBER(SEARCH({"61";"62"}, BB50)))&gt;0,
    B50,
    "")</f>
        <v/>
      </c>
      <c r="CO50" s="226" t="str" cm="1">
        <f t="array" ref="CO50">IF(SUMPRODUCT(--ISNUMBER(SEARCH({"68";"69";"70";"71"}, BB50)))&gt;0,
    B50,
    "")</f>
        <v/>
      </c>
      <c r="CP50" s="123" t="str" cm="1">
        <f t="array" ref="CP50">IF(SUMPRODUCT(--ISNUMBER(SEARCH({"72";"73";"74";"75"}, BB50)))&gt;0,
    B50,
    "")</f>
        <v/>
      </c>
      <c r="CQ50" s="123" t="str">
        <f t="shared" si="56"/>
        <v/>
      </c>
      <c r="CR50" s="226" t="str">
        <f t="shared" si="57"/>
        <v>NO</v>
      </c>
      <c r="CS50" s="122" t="str">
        <f t="shared" si="59"/>
        <v/>
      </c>
      <c r="CT50" s="123" t="str">
        <f t="shared" si="60"/>
        <v/>
      </c>
      <c r="CU50" s="123" t="str">
        <f t="shared" si="61"/>
        <v/>
      </c>
      <c r="CV50" s="123" t="str">
        <f t="shared" si="62"/>
        <v/>
      </c>
      <c r="CW50" s="123" t="str">
        <f t="shared" si="63"/>
        <v/>
      </c>
      <c r="CX50" s="123" t="str">
        <f t="shared" si="64"/>
        <v/>
      </c>
      <c r="CY50" s="123" t="str">
        <f t="shared" si="65"/>
        <v/>
      </c>
      <c r="CZ50" s="123" t="str">
        <f t="shared" si="66"/>
        <v/>
      </c>
      <c r="DA50" s="123" t="str">
        <f t="shared" si="67"/>
        <v/>
      </c>
      <c r="DB50" s="124" t="str">
        <f t="shared" si="68"/>
        <v/>
      </c>
      <c r="DC50" s="122" t="str">
        <f t="shared" si="69"/>
        <v/>
      </c>
      <c r="DD50" s="123" t="str">
        <f t="shared" si="70"/>
        <v/>
      </c>
      <c r="DE50" s="123" t="str">
        <f t="shared" si="71"/>
        <v/>
      </c>
      <c r="DF50" s="124" t="str">
        <f t="shared" si="72"/>
        <v/>
      </c>
      <c r="DG50" s="110"/>
    </row>
    <row r="51" spans="2:111" ht="16.2" outlineLevel="1" x14ac:dyDescent="0.4">
      <c r="B51" s="7">
        <v>46</v>
      </c>
      <c r="C51" s="12"/>
      <c r="D51" s="13"/>
      <c r="E51" s="14"/>
      <c r="F51" s="14"/>
      <c r="G51" s="14"/>
      <c r="H51" s="14"/>
      <c r="I51" s="14"/>
      <c r="J51" s="14"/>
      <c r="K51" s="14"/>
      <c r="L51" s="15"/>
      <c r="M51" s="12"/>
      <c r="N51" s="12"/>
      <c r="O51" s="12"/>
      <c r="P51" s="98" t="str">
        <f xml:space="preserve"> IF(ISBLANK(M51),"",VLOOKUP(M51,ComboValue!$D$2:$H$18,5,FALSE))</f>
        <v/>
      </c>
      <c r="Q51" s="12"/>
      <c r="R51" s="252" t="str" cm="1">
        <f t="array" ref="R51">IF(OR(ISNUMBER(SEARCH("SGH05",$D51:$L51)),ISNUMBER(SEARCH("SGH06",$D51:$L51)),ISNUMBER(SEARCH("SGH07",$D51:$L51)),ISNUMBER(SEARCH("SGH08",$D51:$L51)),ISNUMBER(SEARCH("pas de pictogramme",$D51:$L51)),ISNUMBER(SEARCH("SGH09",$D51:$L51)),ISNUMBER(SEARCH("SGH03",$D51:$L51))),"OUI","NON")</f>
        <v>NON</v>
      </c>
      <c r="S51" s="13"/>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212"/>
      <c r="AX51" s="123" t="str" cm="1">
        <f t="array" ref="AX51">_xlfn.TEXTJOIN(",", TRUE, IF(D51:L51="","",VLOOKUP(D51:L51, ComboValue!$A$2:$C$11, 3, FALSE)))</f>
        <v/>
      </c>
      <c r="AY51" s="123" t="str">
        <f t="shared" si="26"/>
        <v>Tous_Fr</v>
      </c>
      <c r="AZ51" s="123" t="str">
        <f>IF(ISBLANK(M51),"",VLOOKUP(M51,ComboValue!$D$2:$F$18,3,FALSE))</f>
        <v/>
      </c>
      <c r="BA51" s="123" t="str">
        <f>IF(ISBLANK(N51),"",VLOOKUP(N51,ComboValue!$J$2:$L$5,3,FALSE))</f>
        <v/>
      </c>
      <c r="BB51" s="130" t="str" cm="1">
        <f t="array" ref="BB51">_xlfn.TEXTJOIN(",", TRUE, IF(S51:AV51="","",VLOOKUP(S51:AV51, ComboValue!$M$2:$O$100, 3, FALSE)))</f>
        <v/>
      </c>
      <c r="BC51" s="124" t="str">
        <f t="shared" si="27"/>
        <v/>
      </c>
      <c r="BD51" s="110"/>
      <c r="BE51" s="122" t="str">
        <f t="shared" si="0"/>
        <v/>
      </c>
      <c r="BF51" s="123" t="str">
        <f t="shared" si="1"/>
        <v/>
      </c>
      <c r="BG51" s="123" t="str">
        <f t="shared" si="2"/>
        <v/>
      </c>
      <c r="BH51" s="123" t="str">
        <f t="shared" si="3"/>
        <v/>
      </c>
      <c r="BI51" s="123" t="str">
        <f t="shared" si="4"/>
        <v/>
      </c>
      <c r="BJ51" s="123" t="str">
        <f t="shared" si="5"/>
        <v/>
      </c>
      <c r="BK51" s="123" t="str">
        <f t="shared" si="6"/>
        <v/>
      </c>
      <c r="BL51" s="123" t="str">
        <f t="shared" si="7"/>
        <v/>
      </c>
      <c r="BM51" s="123" t="str">
        <f t="shared" si="8"/>
        <v/>
      </c>
      <c r="BN51" s="123" t="str">
        <f t="shared" si="9"/>
        <v/>
      </c>
      <c r="BO51" s="123">
        <f t="shared" si="85"/>
        <v>0</v>
      </c>
      <c r="BP51" s="123">
        <f t="shared" si="10"/>
        <v>0</v>
      </c>
      <c r="BQ51" s="123">
        <f t="shared" si="86"/>
        <v>0</v>
      </c>
      <c r="BR51" s="123">
        <f t="shared" si="11"/>
        <v>0</v>
      </c>
      <c r="BS51" s="123">
        <f t="shared" si="12"/>
        <v>0</v>
      </c>
      <c r="BT51" s="123">
        <f t="shared" si="13"/>
        <v>0</v>
      </c>
      <c r="BU51" s="123" t="str">
        <f t="shared" si="75"/>
        <v/>
      </c>
      <c r="BV51" s="123" t="str">
        <f t="shared" si="76"/>
        <v/>
      </c>
      <c r="BW51" s="123" t="str">
        <f t="shared" si="77"/>
        <v/>
      </c>
      <c r="BX51" s="123" t="str">
        <f t="shared" si="16"/>
        <v/>
      </c>
      <c r="BY51" s="123" t="str">
        <f t="shared" si="17"/>
        <v/>
      </c>
      <c r="BZ51" s="123" t="str">
        <f t="shared" si="18"/>
        <v/>
      </c>
      <c r="CA51" s="123" t="str">
        <f t="shared" si="19"/>
        <v/>
      </c>
      <c r="CB51" s="123" t="str">
        <f t="shared" si="20"/>
        <v/>
      </c>
      <c r="CC51" s="123" t="str">
        <f t="shared" si="21"/>
        <v/>
      </c>
      <c r="CD51" s="123" t="str">
        <f t="shared" si="22"/>
        <v/>
      </c>
      <c r="CE51" s="123" t="str">
        <f t="shared" si="23"/>
        <v/>
      </c>
      <c r="CF51" s="123" t="str">
        <f t="shared" si="78"/>
        <v/>
      </c>
      <c r="CG51" s="123" t="str">
        <f t="shared" si="79"/>
        <v/>
      </c>
      <c r="CH51" s="123" t="str">
        <f t="shared" si="80"/>
        <v/>
      </c>
      <c r="CI51" s="123" t="str">
        <f t="shared" si="81"/>
        <v/>
      </c>
      <c r="CJ51" s="131" t="str">
        <f t="shared" si="82"/>
        <v/>
      </c>
      <c r="CK51" s="123" t="str" cm="1">
        <f t="array" ref="CK51">IF(AND(AZ51="C_16",
        SUMPRODUCT(--ISNUMBER(SEARCH({"14","34","38","40","41","42","43","46","48","56","64","65"},BB51)))&gt;0),
    O51-IF(ISNUMBER(CL51),CL51,0),
    "")</f>
        <v/>
      </c>
      <c r="CL51" s="123" t="str" cm="1">
        <f t="array" ref="CL51">IF(AND(AZ51="C_16",
        SUMPRODUCT(--ISNUMBER(SEARCH({"01";"02";"03";"04";"05";"06";"07";"08";"09";"10";"11";"12";"13";"15";"16";"17";"19";"20";"21";"22";"23";"24";"25";"26";"27";"28";"29";"30";"31";"32";"33";"35";"36";"37";"39";"44";"45";"47";"49";"50";"51";"52";"53";"54";"55";"57";"58";"59";"60";"61";"62";"63";"66";"67";"68";"69";"70";"71";"72";"73";"74";"75"}, BB51)))&gt;0),
    O51,
    "")</f>
        <v/>
      </c>
      <c r="CM51" s="131" t="str" cm="1">
        <f t="array" ref="CM51">IF(SUMPRODUCT(--ISNUMBER(SEARCH({"32";"35";"36";"44";"45";"47";"50";"51";"52";"53";"54";"55";"57";"58";"59";"60"}, BB51)))&gt;0,
    B51,
    "")</f>
        <v/>
      </c>
      <c r="CN51" s="123" t="str" cm="1">
        <f t="array" ref="CN51">IF(SUMPRODUCT(--ISNUMBER(SEARCH({"61";"62"}, BB51)))&gt;0,
    B51,
    "")</f>
        <v/>
      </c>
      <c r="CO51" s="226" t="str" cm="1">
        <f t="array" ref="CO51">IF(SUMPRODUCT(--ISNUMBER(SEARCH({"68";"69";"70";"71"}, BB51)))&gt;0,
    B51,
    "")</f>
        <v/>
      </c>
      <c r="CP51" s="123" t="str" cm="1">
        <f t="array" ref="CP51">IF(SUMPRODUCT(--ISNUMBER(SEARCH({"72";"73";"74";"75"}, BB51)))&gt;0,
    B51,
    "")</f>
        <v/>
      </c>
      <c r="CQ51" s="123" t="str">
        <f t="shared" si="56"/>
        <v/>
      </c>
      <c r="CR51" s="226" t="str">
        <f t="shared" si="57"/>
        <v>NO</v>
      </c>
      <c r="CS51" s="122" t="str">
        <f t="shared" si="59"/>
        <v/>
      </c>
      <c r="CT51" s="123" t="str">
        <f t="shared" si="60"/>
        <v/>
      </c>
      <c r="CU51" s="123" t="str">
        <f t="shared" si="61"/>
        <v/>
      </c>
      <c r="CV51" s="123" t="str">
        <f t="shared" si="62"/>
        <v/>
      </c>
      <c r="CW51" s="123" t="str">
        <f t="shared" si="63"/>
        <v/>
      </c>
      <c r="CX51" s="123" t="str">
        <f t="shared" si="64"/>
        <v/>
      </c>
      <c r="CY51" s="123" t="str">
        <f t="shared" si="65"/>
        <v/>
      </c>
      <c r="CZ51" s="123" t="str">
        <f t="shared" si="66"/>
        <v/>
      </c>
      <c r="DA51" s="123" t="str">
        <f t="shared" si="67"/>
        <v/>
      </c>
      <c r="DB51" s="124" t="str">
        <f t="shared" si="68"/>
        <v/>
      </c>
      <c r="DC51" s="122" t="str">
        <f t="shared" si="69"/>
        <v/>
      </c>
      <c r="DD51" s="123" t="str">
        <f t="shared" si="70"/>
        <v/>
      </c>
      <c r="DE51" s="123" t="str">
        <f t="shared" si="71"/>
        <v/>
      </c>
      <c r="DF51" s="124" t="str">
        <f t="shared" si="72"/>
        <v/>
      </c>
      <c r="DG51" s="110"/>
    </row>
    <row r="52" spans="2:111" ht="16.2" outlineLevel="1" x14ac:dyDescent="0.4">
      <c r="B52" s="7">
        <v>47</v>
      </c>
      <c r="C52" s="12"/>
      <c r="D52" s="13"/>
      <c r="E52" s="14"/>
      <c r="F52" s="14"/>
      <c r="G52" s="14"/>
      <c r="H52" s="14"/>
      <c r="I52" s="14"/>
      <c r="J52" s="14"/>
      <c r="K52" s="14"/>
      <c r="L52" s="15"/>
      <c r="M52" s="12"/>
      <c r="N52" s="12"/>
      <c r="O52" s="12"/>
      <c r="P52" s="98" t="str">
        <f xml:space="preserve"> IF(ISBLANK(M52),"",VLOOKUP(M52,ComboValue!$D$2:$H$18,5,FALSE))</f>
        <v/>
      </c>
      <c r="Q52" s="12"/>
      <c r="R52" s="252" t="str" cm="1">
        <f t="array" ref="R52">IF(OR(ISNUMBER(SEARCH("SGH05",$D52:$L52)),ISNUMBER(SEARCH("SGH06",$D52:$L52)),ISNUMBER(SEARCH("SGH07",$D52:$L52)),ISNUMBER(SEARCH("SGH08",$D52:$L52)),ISNUMBER(SEARCH("pas de pictogramme",$D52:$L52)),ISNUMBER(SEARCH("SGH09",$D52:$L52)),ISNUMBER(SEARCH("SGH03",$D52:$L52))),"OUI","NON")</f>
        <v>NON</v>
      </c>
      <c r="S52" s="13"/>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212"/>
      <c r="AX52" s="123" t="str" cm="1">
        <f t="array" ref="AX52">_xlfn.TEXTJOIN(",", TRUE, IF(D52:L52="","",VLOOKUP(D52:L52, ComboValue!$A$2:$C$11, 3, FALSE)))</f>
        <v/>
      </c>
      <c r="AY52" s="123" t="str">
        <f t="shared" si="26"/>
        <v>Tous_Fr</v>
      </c>
      <c r="AZ52" s="123" t="str">
        <f>IF(ISBLANK(M52),"",VLOOKUP(M52,ComboValue!$D$2:$F$18,3,FALSE))</f>
        <v/>
      </c>
      <c r="BA52" s="123" t="str">
        <f>IF(ISBLANK(N52),"",VLOOKUP(N52,ComboValue!$J$2:$L$5,3,FALSE))</f>
        <v/>
      </c>
      <c r="BB52" s="130" t="str" cm="1">
        <f t="array" ref="BB52">_xlfn.TEXTJOIN(",", TRUE, IF(S52:AV52="","",VLOOKUP(S52:AV52, ComboValue!$M$2:$O$100, 3, FALSE)))</f>
        <v/>
      </c>
      <c r="BC52" s="124" t="str">
        <f t="shared" si="27"/>
        <v/>
      </c>
      <c r="BD52" s="110"/>
      <c r="BE52" s="122" t="str">
        <f t="shared" si="0"/>
        <v/>
      </c>
      <c r="BF52" s="123" t="str">
        <f t="shared" si="1"/>
        <v/>
      </c>
      <c r="BG52" s="123" t="str">
        <f t="shared" si="2"/>
        <v/>
      </c>
      <c r="BH52" s="123" t="str">
        <f t="shared" si="3"/>
        <v/>
      </c>
      <c r="BI52" s="123" t="str">
        <f t="shared" si="4"/>
        <v/>
      </c>
      <c r="BJ52" s="123" t="str">
        <f t="shared" si="5"/>
        <v/>
      </c>
      <c r="BK52" s="123" t="str">
        <f t="shared" si="6"/>
        <v/>
      </c>
      <c r="BL52" s="123" t="str">
        <f t="shared" si="7"/>
        <v/>
      </c>
      <c r="BM52" s="123" t="str">
        <f t="shared" si="8"/>
        <v/>
      </c>
      <c r="BN52" s="123" t="str">
        <f t="shared" si="9"/>
        <v/>
      </c>
      <c r="BO52" s="123">
        <f t="shared" si="85"/>
        <v>0</v>
      </c>
      <c r="BP52" s="123">
        <f t="shared" si="10"/>
        <v>0</v>
      </c>
      <c r="BQ52" s="123">
        <f t="shared" si="86"/>
        <v>0</v>
      </c>
      <c r="BR52" s="123">
        <f t="shared" si="11"/>
        <v>0</v>
      </c>
      <c r="BS52" s="123">
        <f t="shared" si="12"/>
        <v>0</v>
      </c>
      <c r="BT52" s="123">
        <f t="shared" si="13"/>
        <v>0</v>
      </c>
      <c r="BU52" s="123" t="str">
        <f t="shared" si="75"/>
        <v/>
      </c>
      <c r="BV52" s="123" t="str">
        <f t="shared" si="76"/>
        <v/>
      </c>
      <c r="BW52" s="123" t="str">
        <f t="shared" si="77"/>
        <v/>
      </c>
      <c r="BX52" s="123" t="str">
        <f t="shared" si="16"/>
        <v/>
      </c>
      <c r="BY52" s="123" t="str">
        <f t="shared" si="17"/>
        <v/>
      </c>
      <c r="BZ52" s="123" t="str">
        <f t="shared" si="18"/>
        <v/>
      </c>
      <c r="CA52" s="123" t="str">
        <f t="shared" si="19"/>
        <v/>
      </c>
      <c r="CB52" s="123" t="str">
        <f t="shared" si="20"/>
        <v/>
      </c>
      <c r="CC52" s="123" t="str">
        <f t="shared" si="21"/>
        <v/>
      </c>
      <c r="CD52" s="123" t="str">
        <f t="shared" si="22"/>
        <v/>
      </c>
      <c r="CE52" s="123" t="str">
        <f t="shared" si="23"/>
        <v/>
      </c>
      <c r="CF52" s="123" t="str">
        <f t="shared" si="78"/>
        <v/>
      </c>
      <c r="CG52" s="123" t="str">
        <f t="shared" si="79"/>
        <v/>
      </c>
      <c r="CH52" s="123" t="str">
        <f t="shared" si="80"/>
        <v/>
      </c>
      <c r="CI52" s="123" t="str">
        <f t="shared" si="81"/>
        <v/>
      </c>
      <c r="CJ52" s="131" t="str">
        <f t="shared" si="82"/>
        <v/>
      </c>
      <c r="CK52" s="123" t="str" cm="1">
        <f t="array" ref="CK52">IF(AND(AZ52="C_16",
        SUMPRODUCT(--ISNUMBER(SEARCH({"14","34","38","40","41","42","43","46","48","56","64","65"},BB52)))&gt;0),
    O52-IF(ISNUMBER(CL52),CL52,0),
    "")</f>
        <v/>
      </c>
      <c r="CL52" s="123" t="str" cm="1">
        <f t="array" ref="CL52">IF(AND(AZ52="C_16",
        SUMPRODUCT(--ISNUMBER(SEARCH({"01";"02";"03";"04";"05";"06";"07";"08";"09";"10";"11";"12";"13";"15";"16";"17";"19";"20";"21";"22";"23";"24";"25";"26";"27";"28";"29";"30";"31";"32";"33";"35";"36";"37";"39";"44";"45";"47";"49";"50";"51";"52";"53";"54";"55";"57";"58";"59";"60";"61";"62";"63";"66";"67";"68";"69";"70";"71";"72";"73";"74";"75"}, BB52)))&gt;0),
    O52,
    "")</f>
        <v/>
      </c>
      <c r="CM52" s="131" t="str" cm="1">
        <f t="array" ref="CM52">IF(SUMPRODUCT(--ISNUMBER(SEARCH({"32";"35";"36";"44";"45";"47";"50";"51";"52";"53";"54";"55";"57";"58";"59";"60"}, BB52)))&gt;0,
    B52,
    "")</f>
        <v/>
      </c>
      <c r="CN52" s="123" t="str" cm="1">
        <f t="array" ref="CN52">IF(SUMPRODUCT(--ISNUMBER(SEARCH({"61";"62"}, BB52)))&gt;0,
    B52,
    "")</f>
        <v/>
      </c>
      <c r="CO52" s="226" t="str" cm="1">
        <f t="array" ref="CO52">IF(SUMPRODUCT(--ISNUMBER(SEARCH({"68";"69";"70";"71"}, BB52)))&gt;0,
    B52,
    "")</f>
        <v/>
      </c>
      <c r="CP52" s="123" t="str" cm="1">
        <f t="array" ref="CP52">IF(SUMPRODUCT(--ISNUMBER(SEARCH({"72";"73";"74";"75"}, BB52)))&gt;0,
    B52,
    "")</f>
        <v/>
      </c>
      <c r="CQ52" s="123" t="str">
        <f t="shared" si="56"/>
        <v/>
      </c>
      <c r="CR52" s="226" t="str">
        <f t="shared" si="57"/>
        <v>NO</v>
      </c>
      <c r="CS52" s="122" t="str">
        <f t="shared" si="59"/>
        <v/>
      </c>
      <c r="CT52" s="123" t="str">
        <f t="shared" si="60"/>
        <v/>
      </c>
      <c r="CU52" s="123" t="str">
        <f t="shared" si="61"/>
        <v/>
      </c>
      <c r="CV52" s="123" t="str">
        <f t="shared" si="62"/>
        <v/>
      </c>
      <c r="CW52" s="123" t="str">
        <f t="shared" si="63"/>
        <v/>
      </c>
      <c r="CX52" s="123" t="str">
        <f t="shared" si="64"/>
        <v/>
      </c>
      <c r="CY52" s="123" t="str">
        <f t="shared" si="65"/>
        <v/>
      </c>
      <c r="CZ52" s="123" t="str">
        <f t="shared" si="66"/>
        <v/>
      </c>
      <c r="DA52" s="123" t="str">
        <f t="shared" si="67"/>
        <v/>
      </c>
      <c r="DB52" s="124" t="str">
        <f t="shared" si="68"/>
        <v/>
      </c>
      <c r="DC52" s="122" t="str">
        <f t="shared" si="69"/>
        <v/>
      </c>
      <c r="DD52" s="123" t="str">
        <f t="shared" si="70"/>
        <v/>
      </c>
      <c r="DE52" s="123" t="str">
        <f t="shared" si="71"/>
        <v/>
      </c>
      <c r="DF52" s="124" t="str">
        <f t="shared" si="72"/>
        <v/>
      </c>
      <c r="DG52" s="110"/>
    </row>
    <row r="53" spans="2:111" ht="16.2" outlineLevel="1" x14ac:dyDescent="0.4">
      <c r="B53" s="7">
        <v>48</v>
      </c>
      <c r="C53" s="12"/>
      <c r="D53" s="13"/>
      <c r="E53" s="14"/>
      <c r="F53" s="14"/>
      <c r="G53" s="14"/>
      <c r="H53" s="14"/>
      <c r="I53" s="14"/>
      <c r="J53" s="14"/>
      <c r="K53" s="14"/>
      <c r="L53" s="15"/>
      <c r="M53" s="12"/>
      <c r="N53" s="12"/>
      <c r="O53" s="12"/>
      <c r="P53" s="98" t="str">
        <f xml:space="preserve"> IF(ISBLANK(M53),"",VLOOKUP(M53,ComboValue!$D$2:$H$18,5,FALSE))</f>
        <v/>
      </c>
      <c r="Q53" s="12"/>
      <c r="R53" s="252" t="str" cm="1">
        <f t="array" ref="R53">IF(OR(ISNUMBER(SEARCH("SGH05",$D53:$L53)),ISNUMBER(SEARCH("SGH06",$D53:$L53)),ISNUMBER(SEARCH("SGH07",$D53:$L53)),ISNUMBER(SEARCH("SGH08",$D53:$L53)),ISNUMBER(SEARCH("pas de pictogramme",$D53:$L53)),ISNUMBER(SEARCH("SGH09",$D53:$L53)),ISNUMBER(SEARCH("SGH03",$D53:$L53))),"OUI","NON")</f>
        <v>NON</v>
      </c>
      <c r="S53" s="13"/>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212"/>
      <c r="AX53" s="123" t="str" cm="1">
        <f t="array" ref="AX53">_xlfn.TEXTJOIN(",", TRUE, IF(D53:L53="","",VLOOKUP(D53:L53, ComboValue!$A$2:$C$11, 3, FALSE)))</f>
        <v/>
      </c>
      <c r="AY53" s="123" t="str">
        <f t="shared" si="26"/>
        <v>Tous_Fr</v>
      </c>
      <c r="AZ53" s="123" t="str">
        <f>IF(ISBLANK(M53),"",VLOOKUP(M53,ComboValue!$D$2:$F$18,3,FALSE))</f>
        <v/>
      </c>
      <c r="BA53" s="123" t="str">
        <f>IF(ISBLANK(N53),"",VLOOKUP(N53,ComboValue!$J$2:$L$5,3,FALSE))</f>
        <v/>
      </c>
      <c r="BB53" s="130" t="str" cm="1">
        <f t="array" ref="BB53">_xlfn.TEXTJOIN(",", TRUE, IF(S53:AV53="","",VLOOKUP(S53:AV53, ComboValue!$M$2:$O$100, 3, FALSE)))</f>
        <v/>
      </c>
      <c r="BC53" s="124" t="str">
        <f t="shared" si="27"/>
        <v/>
      </c>
      <c r="BD53" s="110"/>
      <c r="BE53" s="122" t="str">
        <f t="shared" si="0"/>
        <v/>
      </c>
      <c r="BF53" s="123" t="str">
        <f t="shared" si="1"/>
        <v/>
      </c>
      <c r="BG53" s="123" t="str">
        <f t="shared" si="2"/>
        <v/>
      </c>
      <c r="BH53" s="123" t="str">
        <f t="shared" si="3"/>
        <v/>
      </c>
      <c r="BI53" s="123" t="str">
        <f t="shared" si="4"/>
        <v/>
      </c>
      <c r="BJ53" s="123" t="str">
        <f t="shared" si="5"/>
        <v/>
      </c>
      <c r="BK53" s="123" t="str">
        <f t="shared" si="6"/>
        <v/>
      </c>
      <c r="BL53" s="123" t="str">
        <f t="shared" si="7"/>
        <v/>
      </c>
      <c r="BM53" s="123" t="str">
        <f t="shared" si="8"/>
        <v/>
      </c>
      <c r="BN53" s="123" t="str">
        <f t="shared" si="9"/>
        <v/>
      </c>
      <c r="BO53" s="123">
        <f t="shared" si="85"/>
        <v>0</v>
      </c>
      <c r="BP53" s="123">
        <f t="shared" si="10"/>
        <v>0</v>
      </c>
      <c r="BQ53" s="123">
        <f t="shared" si="86"/>
        <v>0</v>
      </c>
      <c r="BR53" s="123">
        <f t="shared" si="11"/>
        <v>0</v>
      </c>
      <c r="BS53" s="123">
        <f t="shared" si="12"/>
        <v>0</v>
      </c>
      <c r="BT53" s="123">
        <f t="shared" si="13"/>
        <v>0</v>
      </c>
      <c r="BU53" s="123" t="str">
        <f t="shared" si="75"/>
        <v/>
      </c>
      <c r="BV53" s="123" t="str">
        <f t="shared" si="76"/>
        <v/>
      </c>
      <c r="BW53" s="123" t="str">
        <f t="shared" si="77"/>
        <v/>
      </c>
      <c r="BX53" s="123" t="str">
        <f t="shared" si="16"/>
        <v/>
      </c>
      <c r="BY53" s="123" t="str">
        <f t="shared" si="17"/>
        <v/>
      </c>
      <c r="BZ53" s="123" t="str">
        <f t="shared" si="18"/>
        <v/>
      </c>
      <c r="CA53" s="123" t="str">
        <f t="shared" si="19"/>
        <v/>
      </c>
      <c r="CB53" s="123" t="str">
        <f t="shared" si="20"/>
        <v/>
      </c>
      <c r="CC53" s="123" t="str">
        <f t="shared" si="21"/>
        <v/>
      </c>
      <c r="CD53" s="123" t="str">
        <f t="shared" si="22"/>
        <v/>
      </c>
      <c r="CE53" s="123" t="str">
        <f t="shared" si="23"/>
        <v/>
      </c>
      <c r="CF53" s="123" t="str">
        <f t="shared" si="78"/>
        <v/>
      </c>
      <c r="CG53" s="123" t="str">
        <f t="shared" si="79"/>
        <v/>
      </c>
      <c r="CH53" s="123" t="str">
        <f t="shared" si="80"/>
        <v/>
      </c>
      <c r="CI53" s="123" t="str">
        <f t="shared" si="81"/>
        <v/>
      </c>
      <c r="CJ53" s="131" t="str">
        <f t="shared" si="82"/>
        <v/>
      </c>
      <c r="CK53" s="123" t="str" cm="1">
        <f t="array" ref="CK53">IF(AND(AZ53="C_16",
        SUMPRODUCT(--ISNUMBER(SEARCH({"14","34","38","40","41","42","43","46","48","56","64","65"},BB53)))&gt;0),
    O53-IF(ISNUMBER(CL53),CL53,0),
    "")</f>
        <v/>
      </c>
      <c r="CL53" s="123" t="str" cm="1">
        <f t="array" ref="CL53">IF(AND(AZ53="C_16",
        SUMPRODUCT(--ISNUMBER(SEARCH({"01";"02";"03";"04";"05";"06";"07";"08";"09";"10";"11";"12";"13";"15";"16";"17";"19";"20";"21";"22";"23";"24";"25";"26";"27";"28";"29";"30";"31";"32";"33";"35";"36";"37";"39";"44";"45";"47";"49";"50";"51";"52";"53";"54";"55";"57";"58";"59";"60";"61";"62";"63";"66";"67";"68";"69";"70";"71";"72";"73";"74";"75"}, BB53)))&gt;0),
    O53,
    "")</f>
        <v/>
      </c>
      <c r="CM53" s="131" t="str" cm="1">
        <f t="array" ref="CM53">IF(SUMPRODUCT(--ISNUMBER(SEARCH({"32";"35";"36";"44";"45";"47";"50";"51";"52";"53";"54";"55";"57";"58";"59";"60"}, BB53)))&gt;0,
    B53,
    "")</f>
        <v/>
      </c>
      <c r="CN53" s="123" t="str" cm="1">
        <f t="array" ref="CN53">IF(SUMPRODUCT(--ISNUMBER(SEARCH({"61";"62"}, BB53)))&gt;0,
    B53,
    "")</f>
        <v/>
      </c>
      <c r="CO53" s="226" t="str" cm="1">
        <f t="array" ref="CO53">IF(SUMPRODUCT(--ISNUMBER(SEARCH({"68";"69";"70";"71"}, BB53)))&gt;0,
    B53,
    "")</f>
        <v/>
      </c>
      <c r="CP53" s="123" t="str" cm="1">
        <f t="array" ref="CP53">IF(SUMPRODUCT(--ISNUMBER(SEARCH({"72";"73";"74";"75"}, BB53)))&gt;0,
    B53,
    "")</f>
        <v/>
      </c>
      <c r="CQ53" s="123" t="str">
        <f t="shared" si="56"/>
        <v/>
      </c>
      <c r="CR53" s="226" t="str">
        <f t="shared" si="57"/>
        <v>NO</v>
      </c>
      <c r="CS53" s="122" t="str">
        <f t="shared" si="59"/>
        <v/>
      </c>
      <c r="CT53" s="123" t="str">
        <f t="shared" si="60"/>
        <v/>
      </c>
      <c r="CU53" s="123" t="str">
        <f t="shared" si="61"/>
        <v/>
      </c>
      <c r="CV53" s="123" t="str">
        <f t="shared" si="62"/>
        <v/>
      </c>
      <c r="CW53" s="123" t="str">
        <f t="shared" si="63"/>
        <v/>
      </c>
      <c r="CX53" s="123" t="str">
        <f t="shared" si="64"/>
        <v/>
      </c>
      <c r="CY53" s="123" t="str">
        <f t="shared" si="65"/>
        <v/>
      </c>
      <c r="CZ53" s="123" t="str">
        <f t="shared" si="66"/>
        <v/>
      </c>
      <c r="DA53" s="123" t="str">
        <f t="shared" si="67"/>
        <v/>
      </c>
      <c r="DB53" s="124" t="str">
        <f t="shared" si="68"/>
        <v/>
      </c>
      <c r="DC53" s="122" t="str">
        <f t="shared" si="69"/>
        <v/>
      </c>
      <c r="DD53" s="123" t="str">
        <f t="shared" si="70"/>
        <v/>
      </c>
      <c r="DE53" s="123" t="str">
        <f t="shared" si="71"/>
        <v/>
      </c>
      <c r="DF53" s="124" t="str">
        <f t="shared" si="72"/>
        <v/>
      </c>
      <c r="DG53" s="110"/>
    </row>
    <row r="54" spans="2:111" ht="16.2" outlineLevel="1" x14ac:dyDescent="0.4">
      <c r="B54" s="7">
        <v>49</v>
      </c>
      <c r="C54" s="12"/>
      <c r="D54" s="13"/>
      <c r="E54" s="14"/>
      <c r="F54" s="14"/>
      <c r="G54" s="14"/>
      <c r="H54" s="14"/>
      <c r="I54" s="14"/>
      <c r="J54" s="14"/>
      <c r="K54" s="14"/>
      <c r="L54" s="15"/>
      <c r="M54" s="12"/>
      <c r="N54" s="12"/>
      <c r="O54" s="12"/>
      <c r="P54" s="98" t="str">
        <f xml:space="preserve"> IF(ISBLANK(M54),"",VLOOKUP(M54,ComboValue!$D$2:$H$18,5,FALSE))</f>
        <v/>
      </c>
      <c r="Q54" s="12"/>
      <c r="R54" s="252" t="str" cm="1">
        <f t="array" ref="R54">IF(OR(ISNUMBER(SEARCH("SGH05",$D54:$L54)),ISNUMBER(SEARCH("SGH06",$D54:$L54)),ISNUMBER(SEARCH("SGH07",$D54:$L54)),ISNUMBER(SEARCH("SGH08",$D54:$L54)),ISNUMBER(SEARCH("pas de pictogramme",$D54:$L54)),ISNUMBER(SEARCH("SGH09",$D54:$L54)),ISNUMBER(SEARCH("SGH03",$D54:$L54))),"OUI","NON")</f>
        <v>NON</v>
      </c>
      <c r="S54" s="13"/>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212"/>
      <c r="AX54" s="123" t="str" cm="1">
        <f t="array" ref="AX54">_xlfn.TEXTJOIN(",", TRUE, IF(D54:L54="","",VLOOKUP(D54:L54, ComboValue!$A$2:$C$11, 3, FALSE)))</f>
        <v/>
      </c>
      <c r="AY54" s="123" t="str">
        <f t="shared" si="26"/>
        <v>Tous_Fr</v>
      </c>
      <c r="AZ54" s="123" t="str">
        <f>IF(ISBLANK(M54),"",VLOOKUP(M54,ComboValue!$D$2:$F$18,3,FALSE))</f>
        <v/>
      </c>
      <c r="BA54" s="123" t="str">
        <f>IF(ISBLANK(N54),"",VLOOKUP(N54,ComboValue!$J$2:$L$5,3,FALSE))</f>
        <v/>
      </c>
      <c r="BB54" s="130" t="str" cm="1">
        <f t="array" ref="BB54">_xlfn.TEXTJOIN(",", TRUE, IF(S54:AV54="","",VLOOKUP(S54:AV54, ComboValue!$M$2:$O$100, 3, FALSE)))</f>
        <v/>
      </c>
      <c r="BC54" s="124" t="str">
        <f t="shared" si="27"/>
        <v/>
      </c>
      <c r="BD54" s="110"/>
      <c r="BE54" s="122" t="str">
        <f t="shared" si="0"/>
        <v/>
      </c>
      <c r="BF54" s="123" t="str">
        <f t="shared" si="1"/>
        <v/>
      </c>
      <c r="BG54" s="123" t="str">
        <f t="shared" si="2"/>
        <v/>
      </c>
      <c r="BH54" s="123" t="str">
        <f t="shared" si="3"/>
        <v/>
      </c>
      <c r="BI54" s="123" t="str">
        <f t="shared" si="4"/>
        <v/>
      </c>
      <c r="BJ54" s="123" t="str">
        <f t="shared" si="5"/>
        <v/>
      </c>
      <c r="BK54" s="123" t="str">
        <f t="shared" si="6"/>
        <v/>
      </c>
      <c r="BL54" s="123" t="str">
        <f t="shared" si="7"/>
        <v/>
      </c>
      <c r="BM54" s="123" t="str">
        <f t="shared" si="8"/>
        <v/>
      </c>
      <c r="BN54" s="123" t="str">
        <f t="shared" si="9"/>
        <v/>
      </c>
      <c r="BO54" s="123">
        <f t="shared" si="85"/>
        <v>0</v>
      </c>
      <c r="BP54" s="123">
        <f t="shared" si="10"/>
        <v>0</v>
      </c>
      <c r="BQ54" s="123">
        <f t="shared" si="86"/>
        <v>0</v>
      </c>
      <c r="BR54" s="123">
        <f t="shared" si="11"/>
        <v>0</v>
      </c>
      <c r="BS54" s="123">
        <f t="shared" si="12"/>
        <v>0</v>
      </c>
      <c r="BT54" s="123">
        <f t="shared" si="13"/>
        <v>0</v>
      </c>
      <c r="BU54" s="123" t="str">
        <f t="shared" si="75"/>
        <v/>
      </c>
      <c r="BV54" s="123" t="str">
        <f t="shared" si="76"/>
        <v/>
      </c>
      <c r="BW54" s="123" t="str">
        <f t="shared" si="77"/>
        <v/>
      </c>
      <c r="BX54" s="123" t="str">
        <f t="shared" si="16"/>
        <v/>
      </c>
      <c r="BY54" s="123" t="str">
        <f t="shared" si="17"/>
        <v/>
      </c>
      <c r="BZ54" s="123" t="str">
        <f t="shared" si="18"/>
        <v/>
      </c>
      <c r="CA54" s="123" t="str">
        <f t="shared" si="19"/>
        <v/>
      </c>
      <c r="CB54" s="123" t="str">
        <f t="shared" si="20"/>
        <v/>
      </c>
      <c r="CC54" s="123" t="str">
        <f t="shared" si="21"/>
        <v/>
      </c>
      <c r="CD54" s="123" t="str">
        <f t="shared" si="22"/>
        <v/>
      </c>
      <c r="CE54" s="123" t="str">
        <f t="shared" si="23"/>
        <v/>
      </c>
      <c r="CF54" s="123" t="str">
        <f t="shared" si="78"/>
        <v/>
      </c>
      <c r="CG54" s="123" t="str">
        <f t="shared" si="79"/>
        <v/>
      </c>
      <c r="CH54" s="123" t="str">
        <f t="shared" si="80"/>
        <v/>
      </c>
      <c r="CI54" s="123" t="str">
        <f t="shared" si="81"/>
        <v/>
      </c>
      <c r="CJ54" s="131" t="str">
        <f t="shared" si="82"/>
        <v/>
      </c>
      <c r="CK54" s="123" t="str" cm="1">
        <f t="array" ref="CK54">IF(AND(AZ54="C_16",
        SUMPRODUCT(--ISNUMBER(SEARCH({"14","34","38","40","41","42","43","46","48","56","64","65"},BB54)))&gt;0),
    O54-IF(ISNUMBER(CL54),CL54,0),
    "")</f>
        <v/>
      </c>
      <c r="CL54" s="123" t="str" cm="1">
        <f t="array" ref="CL54">IF(AND(AZ54="C_16",
        SUMPRODUCT(--ISNUMBER(SEARCH({"01";"02";"03";"04";"05";"06";"07";"08";"09";"10";"11";"12";"13";"15";"16";"17";"19";"20";"21";"22";"23";"24";"25";"26";"27";"28";"29";"30";"31";"32";"33";"35";"36";"37";"39";"44";"45";"47";"49";"50";"51";"52";"53";"54";"55";"57";"58";"59";"60";"61";"62";"63";"66";"67";"68";"69";"70";"71";"72";"73";"74";"75"}, BB54)))&gt;0),
    O54,
    "")</f>
        <v/>
      </c>
      <c r="CM54" s="131" t="str" cm="1">
        <f t="array" ref="CM54">IF(SUMPRODUCT(--ISNUMBER(SEARCH({"32";"35";"36";"44";"45";"47";"50";"51";"52";"53";"54";"55";"57";"58";"59";"60"}, BB54)))&gt;0,
    B54,
    "")</f>
        <v/>
      </c>
      <c r="CN54" s="123" t="str" cm="1">
        <f t="array" ref="CN54">IF(SUMPRODUCT(--ISNUMBER(SEARCH({"61";"62"}, BB54)))&gt;0,
    B54,
    "")</f>
        <v/>
      </c>
      <c r="CO54" s="226" t="str" cm="1">
        <f t="array" ref="CO54">IF(SUMPRODUCT(--ISNUMBER(SEARCH({"68";"69";"70";"71"}, BB54)))&gt;0,
    B54,
    "")</f>
        <v/>
      </c>
      <c r="CP54" s="123" t="str" cm="1">
        <f t="array" ref="CP54">IF(SUMPRODUCT(--ISNUMBER(SEARCH({"72";"73";"74";"75"}, BB54)))&gt;0,
    B54,
    "")</f>
        <v/>
      </c>
      <c r="CQ54" s="123" t="str">
        <f t="shared" si="56"/>
        <v/>
      </c>
      <c r="CR54" s="226" t="str">
        <f t="shared" si="57"/>
        <v>NO</v>
      </c>
      <c r="CS54" s="122" t="str">
        <f t="shared" si="59"/>
        <v/>
      </c>
      <c r="CT54" s="123" t="str">
        <f t="shared" si="60"/>
        <v/>
      </c>
      <c r="CU54" s="123" t="str">
        <f t="shared" si="61"/>
        <v/>
      </c>
      <c r="CV54" s="123" t="str">
        <f t="shared" si="62"/>
        <v/>
      </c>
      <c r="CW54" s="123" t="str">
        <f t="shared" si="63"/>
        <v/>
      </c>
      <c r="CX54" s="123" t="str">
        <f t="shared" si="64"/>
        <v/>
      </c>
      <c r="CY54" s="123" t="str">
        <f t="shared" si="65"/>
        <v/>
      </c>
      <c r="CZ54" s="123" t="str">
        <f t="shared" si="66"/>
        <v/>
      </c>
      <c r="DA54" s="123" t="str">
        <f t="shared" si="67"/>
        <v/>
      </c>
      <c r="DB54" s="124" t="str">
        <f t="shared" si="68"/>
        <v/>
      </c>
      <c r="DC54" s="122" t="str">
        <f t="shared" si="69"/>
        <v/>
      </c>
      <c r="DD54" s="123" t="str">
        <f t="shared" si="70"/>
        <v/>
      </c>
      <c r="DE54" s="123" t="str">
        <f t="shared" si="71"/>
        <v/>
      </c>
      <c r="DF54" s="124" t="str">
        <f t="shared" si="72"/>
        <v/>
      </c>
      <c r="DG54" s="110"/>
    </row>
    <row r="55" spans="2:111" ht="16.2" outlineLevel="1" x14ac:dyDescent="0.4">
      <c r="B55" s="7">
        <v>50</v>
      </c>
      <c r="C55" s="12"/>
      <c r="D55" s="13"/>
      <c r="E55" s="14"/>
      <c r="F55" s="14"/>
      <c r="G55" s="14"/>
      <c r="H55" s="14"/>
      <c r="I55" s="14"/>
      <c r="J55" s="14"/>
      <c r="K55" s="14"/>
      <c r="L55" s="15"/>
      <c r="M55" s="12"/>
      <c r="N55" s="12"/>
      <c r="O55" s="12"/>
      <c r="P55" s="98" t="str">
        <f xml:space="preserve"> IF(ISBLANK(M55),"",VLOOKUP(M55,ComboValue!$D$2:$H$18,5,FALSE))</f>
        <v/>
      </c>
      <c r="Q55" s="12"/>
      <c r="R55" s="252" t="str" cm="1">
        <f t="array" ref="R55">IF(OR(ISNUMBER(SEARCH("SGH05",$D55:$L55)),ISNUMBER(SEARCH("SGH06",$D55:$L55)),ISNUMBER(SEARCH("SGH07",$D55:$L55)),ISNUMBER(SEARCH("SGH08",$D55:$L55)),ISNUMBER(SEARCH("pas de pictogramme",$D55:$L55)),ISNUMBER(SEARCH("SGH09",$D55:$L55)),ISNUMBER(SEARCH("SGH03",$D55:$L55))),"OUI","NON")</f>
        <v>NON</v>
      </c>
      <c r="S55" s="13"/>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212"/>
      <c r="AX55" s="123" t="str" cm="1">
        <f t="array" ref="AX55">_xlfn.TEXTJOIN(",", TRUE, IF(D55:L55="","",VLOOKUP(D55:L55, ComboValue!$A$2:$C$11, 3, FALSE)))</f>
        <v/>
      </c>
      <c r="AY55" s="123" t="str">
        <f t="shared" si="26"/>
        <v>Tous_Fr</v>
      </c>
      <c r="AZ55" s="123" t="str">
        <f>IF(ISBLANK(M55),"",VLOOKUP(M55,ComboValue!$D$2:$F$18,3,FALSE))</f>
        <v/>
      </c>
      <c r="BA55" s="123" t="str">
        <f>IF(ISBLANK(N55),"",VLOOKUP(N55,ComboValue!$J$2:$L$5,3,FALSE))</f>
        <v/>
      </c>
      <c r="BB55" s="130" t="str" cm="1">
        <f t="array" ref="BB55">_xlfn.TEXTJOIN(",", TRUE, IF(S55:AV55="","",VLOOKUP(S55:AV55, ComboValue!$M$2:$O$100, 3, FALSE)))</f>
        <v/>
      </c>
      <c r="BC55" s="124" t="str">
        <f t="shared" si="27"/>
        <v/>
      </c>
      <c r="BD55" s="110"/>
      <c r="BE55" s="122" t="str">
        <f t="shared" si="0"/>
        <v/>
      </c>
      <c r="BF55" s="123" t="str">
        <f t="shared" si="1"/>
        <v/>
      </c>
      <c r="BG55" s="123" t="str">
        <f t="shared" si="2"/>
        <v/>
      </c>
      <c r="BH55" s="123" t="str">
        <f t="shared" si="3"/>
        <v/>
      </c>
      <c r="BI55" s="123" t="str">
        <f t="shared" si="4"/>
        <v/>
      </c>
      <c r="BJ55" s="123" t="str">
        <f t="shared" si="5"/>
        <v/>
      </c>
      <c r="BK55" s="123" t="str">
        <f t="shared" si="6"/>
        <v/>
      </c>
      <c r="BL55" s="123" t="str">
        <f t="shared" si="7"/>
        <v/>
      </c>
      <c r="BM55" s="123" t="str">
        <f t="shared" si="8"/>
        <v/>
      </c>
      <c r="BN55" s="123" t="str">
        <f t="shared" si="9"/>
        <v/>
      </c>
      <c r="BO55" s="123">
        <f t="shared" si="85"/>
        <v>0</v>
      </c>
      <c r="BP55" s="123">
        <f t="shared" si="10"/>
        <v>0</v>
      </c>
      <c r="BQ55" s="123">
        <f t="shared" si="86"/>
        <v>0</v>
      </c>
      <c r="BR55" s="123">
        <f t="shared" si="11"/>
        <v>0</v>
      </c>
      <c r="BS55" s="123">
        <f t="shared" si="12"/>
        <v>0</v>
      </c>
      <c r="BT55" s="123">
        <f t="shared" si="13"/>
        <v>0</v>
      </c>
      <c r="BU55" s="123" t="str">
        <f t="shared" si="75"/>
        <v/>
      </c>
      <c r="BV55" s="123" t="str">
        <f t="shared" si="76"/>
        <v/>
      </c>
      <c r="BW55" s="123" t="str">
        <f t="shared" si="77"/>
        <v/>
      </c>
      <c r="BX55" s="123" t="str">
        <f t="shared" si="16"/>
        <v/>
      </c>
      <c r="BY55" s="123" t="str">
        <f t="shared" si="17"/>
        <v/>
      </c>
      <c r="BZ55" s="123" t="str">
        <f t="shared" si="18"/>
        <v/>
      </c>
      <c r="CA55" s="123" t="str">
        <f t="shared" si="19"/>
        <v/>
      </c>
      <c r="CB55" s="123" t="str">
        <f t="shared" si="20"/>
        <v/>
      </c>
      <c r="CC55" s="123" t="str">
        <f t="shared" si="21"/>
        <v/>
      </c>
      <c r="CD55" s="123" t="str">
        <f t="shared" si="22"/>
        <v/>
      </c>
      <c r="CE55" s="123" t="str">
        <f t="shared" si="23"/>
        <v/>
      </c>
      <c r="CF55" s="123" t="str">
        <f t="shared" si="78"/>
        <v/>
      </c>
      <c r="CG55" s="123" t="str">
        <f t="shared" si="79"/>
        <v/>
      </c>
      <c r="CH55" s="123" t="str">
        <f t="shared" si="80"/>
        <v/>
      </c>
      <c r="CI55" s="123" t="str">
        <f t="shared" si="81"/>
        <v/>
      </c>
      <c r="CJ55" s="131" t="str">
        <f t="shared" si="82"/>
        <v/>
      </c>
      <c r="CK55" s="123" t="str" cm="1">
        <f t="array" ref="CK55">IF(AND(AZ55="C_16",
        SUMPRODUCT(--ISNUMBER(SEARCH({"14","34","38","40","41","42","43","46","48","56","64","65"},BB55)))&gt;0),
    O55-IF(ISNUMBER(CL55),CL55,0),
    "")</f>
        <v/>
      </c>
      <c r="CL55" s="123" t="str" cm="1">
        <f t="array" ref="CL55">IF(AND(AZ55="C_16",
        SUMPRODUCT(--ISNUMBER(SEARCH({"01";"02";"03";"04";"05";"06";"07";"08";"09";"10";"11";"12";"13";"15";"16";"17";"19";"20";"21";"22";"23";"24";"25";"26";"27";"28";"29";"30";"31";"32";"33";"35";"36";"37";"39";"44";"45";"47";"49";"50";"51";"52";"53";"54";"55";"57";"58";"59";"60";"61";"62";"63";"66";"67";"68";"69";"70";"71";"72";"73";"74";"75"}, BB55)))&gt;0),
    O55,
    "")</f>
        <v/>
      </c>
      <c r="CM55" s="131" t="str" cm="1">
        <f t="array" ref="CM55">IF(SUMPRODUCT(--ISNUMBER(SEARCH({"32";"35";"36";"44";"45";"47";"50";"51";"52";"53";"54";"55";"57";"58";"59";"60"}, BB55)))&gt;0,
    B55,
    "")</f>
        <v/>
      </c>
      <c r="CN55" s="123" t="str" cm="1">
        <f t="array" ref="CN55">IF(SUMPRODUCT(--ISNUMBER(SEARCH({"61";"62"}, BB55)))&gt;0,
    B55,
    "")</f>
        <v/>
      </c>
      <c r="CO55" s="226" t="str" cm="1">
        <f t="array" ref="CO55">IF(SUMPRODUCT(--ISNUMBER(SEARCH({"68";"69";"70";"71"}, BB55)))&gt;0,
    B55,
    "")</f>
        <v/>
      </c>
      <c r="CP55" s="123" t="str" cm="1">
        <f t="array" ref="CP55">IF(SUMPRODUCT(--ISNUMBER(SEARCH({"72";"73";"74";"75"}, BB55)))&gt;0,
    B55,
    "")</f>
        <v/>
      </c>
      <c r="CQ55" s="123" t="str">
        <f t="shared" si="56"/>
        <v/>
      </c>
      <c r="CR55" s="226" t="str">
        <f t="shared" si="57"/>
        <v>NO</v>
      </c>
      <c r="CS55" s="122" t="str">
        <f t="shared" si="59"/>
        <v/>
      </c>
      <c r="CT55" s="123" t="str">
        <f t="shared" si="60"/>
        <v/>
      </c>
      <c r="CU55" s="123" t="str">
        <f t="shared" si="61"/>
        <v/>
      </c>
      <c r="CV55" s="123" t="str">
        <f t="shared" si="62"/>
        <v/>
      </c>
      <c r="CW55" s="123" t="str">
        <f t="shared" si="63"/>
        <v/>
      </c>
      <c r="CX55" s="123" t="str">
        <f t="shared" si="64"/>
        <v/>
      </c>
      <c r="CY55" s="123" t="str">
        <f t="shared" si="65"/>
        <v/>
      </c>
      <c r="CZ55" s="123" t="str">
        <f t="shared" si="66"/>
        <v/>
      </c>
      <c r="DA55" s="123" t="str">
        <f t="shared" si="67"/>
        <v/>
      </c>
      <c r="DB55" s="124" t="str">
        <f t="shared" si="68"/>
        <v/>
      </c>
      <c r="DC55" s="122" t="str">
        <f t="shared" si="69"/>
        <v/>
      </c>
      <c r="DD55" s="123" t="str">
        <f t="shared" si="70"/>
        <v/>
      </c>
      <c r="DE55" s="123" t="str">
        <f t="shared" si="71"/>
        <v/>
      </c>
      <c r="DF55" s="124" t="str">
        <f t="shared" si="72"/>
        <v/>
      </c>
      <c r="DG55" s="110"/>
    </row>
    <row r="56" spans="2:111" ht="16.2" outlineLevel="1" x14ac:dyDescent="0.4">
      <c r="B56" s="7">
        <v>51</v>
      </c>
      <c r="C56" s="12"/>
      <c r="D56" s="13"/>
      <c r="E56" s="14"/>
      <c r="F56" s="14"/>
      <c r="G56" s="14"/>
      <c r="H56" s="14"/>
      <c r="I56" s="14"/>
      <c r="J56" s="14"/>
      <c r="K56" s="14"/>
      <c r="L56" s="15"/>
      <c r="M56" s="12"/>
      <c r="N56" s="12"/>
      <c r="O56" s="12"/>
      <c r="P56" s="98" t="str">
        <f xml:space="preserve"> IF(ISBLANK(M56),"",VLOOKUP(M56,ComboValue!$D$2:$H$18,5,FALSE))</f>
        <v/>
      </c>
      <c r="Q56" s="12"/>
      <c r="R56" s="252" t="str" cm="1">
        <f t="array" ref="R56">IF(OR(ISNUMBER(SEARCH("SGH05",$D56:$L56)),ISNUMBER(SEARCH("SGH06",$D56:$L56)),ISNUMBER(SEARCH("SGH07",$D56:$L56)),ISNUMBER(SEARCH("SGH08",$D56:$L56)),ISNUMBER(SEARCH("pas de pictogramme",$D56:$L56)),ISNUMBER(SEARCH("SGH09",$D56:$L56)),ISNUMBER(SEARCH("SGH03",$D56:$L56))),"OUI","NON")</f>
        <v>NON</v>
      </c>
      <c r="S56" s="13"/>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212"/>
      <c r="AX56" s="123" t="str" cm="1">
        <f t="array" ref="AX56">_xlfn.TEXTJOIN(",", TRUE, IF(D56:L56="","",VLOOKUP(D56:L56, ComboValue!$A$2:$C$11, 3, FALSE)))</f>
        <v/>
      </c>
      <c r="AY56" s="123" t="str">
        <f t="shared" si="26"/>
        <v>Tous_Fr</v>
      </c>
      <c r="AZ56" s="123" t="str">
        <f>IF(ISBLANK(M56),"",VLOOKUP(M56,ComboValue!$D$2:$F$18,3,FALSE))</f>
        <v/>
      </c>
      <c r="BA56" s="123" t="str">
        <f>IF(ISBLANK(N56),"",VLOOKUP(N56,ComboValue!$J$2:$L$5,3,FALSE))</f>
        <v/>
      </c>
      <c r="BB56" s="130" t="str" cm="1">
        <f t="array" ref="BB56">_xlfn.TEXTJOIN(",", TRUE, IF(S56:AV56="","",VLOOKUP(S56:AV56, ComboValue!$M$2:$O$100, 3, FALSE)))</f>
        <v/>
      </c>
      <c r="BC56" s="124" t="str">
        <f t="shared" si="27"/>
        <v/>
      </c>
      <c r="BD56" s="110"/>
      <c r="BE56" s="122" t="str">
        <f t="shared" si="0"/>
        <v/>
      </c>
      <c r="BF56" s="123" t="str">
        <f t="shared" si="1"/>
        <v/>
      </c>
      <c r="BG56" s="123" t="str">
        <f t="shared" si="2"/>
        <v/>
      </c>
      <c r="BH56" s="123" t="str">
        <f t="shared" si="3"/>
        <v/>
      </c>
      <c r="BI56" s="123" t="str">
        <f t="shared" si="4"/>
        <v/>
      </c>
      <c r="BJ56" s="123" t="str">
        <f t="shared" si="5"/>
        <v/>
      </c>
      <c r="BK56" s="123" t="str">
        <f t="shared" si="6"/>
        <v/>
      </c>
      <c r="BL56" s="123" t="str">
        <f t="shared" si="7"/>
        <v/>
      </c>
      <c r="BM56" s="123" t="str">
        <f t="shared" si="8"/>
        <v/>
      </c>
      <c r="BN56" s="123" t="str">
        <f t="shared" si="9"/>
        <v/>
      </c>
      <c r="BO56" s="123">
        <f t="shared" si="85"/>
        <v>0</v>
      </c>
      <c r="BP56" s="123">
        <f t="shared" si="10"/>
        <v>0</v>
      </c>
      <c r="BQ56" s="123">
        <f t="shared" si="86"/>
        <v>0</v>
      </c>
      <c r="BR56" s="123">
        <f t="shared" si="11"/>
        <v>0</v>
      </c>
      <c r="BS56" s="123">
        <f t="shared" si="12"/>
        <v>0</v>
      </c>
      <c r="BT56" s="123">
        <f t="shared" si="13"/>
        <v>0</v>
      </c>
      <c r="BU56" s="123" t="str">
        <f t="shared" si="75"/>
        <v/>
      </c>
      <c r="BV56" s="123" t="str">
        <f t="shared" si="76"/>
        <v/>
      </c>
      <c r="BW56" s="123" t="str">
        <f t="shared" si="77"/>
        <v/>
      </c>
      <c r="BX56" s="123" t="str">
        <f t="shared" si="16"/>
        <v/>
      </c>
      <c r="BY56" s="123" t="str">
        <f t="shared" si="17"/>
        <v/>
      </c>
      <c r="BZ56" s="123" t="str">
        <f t="shared" si="18"/>
        <v/>
      </c>
      <c r="CA56" s="123" t="str">
        <f t="shared" si="19"/>
        <v/>
      </c>
      <c r="CB56" s="123" t="str">
        <f t="shared" si="20"/>
        <v/>
      </c>
      <c r="CC56" s="123" t="str">
        <f t="shared" si="21"/>
        <v/>
      </c>
      <c r="CD56" s="123" t="str">
        <f t="shared" si="22"/>
        <v/>
      </c>
      <c r="CE56" s="123" t="str">
        <f t="shared" si="23"/>
        <v/>
      </c>
      <c r="CF56" s="123" t="str">
        <f t="shared" si="78"/>
        <v/>
      </c>
      <c r="CG56" s="123" t="str">
        <f t="shared" si="79"/>
        <v/>
      </c>
      <c r="CH56" s="123" t="str">
        <f t="shared" si="80"/>
        <v/>
      </c>
      <c r="CI56" s="123" t="str">
        <f t="shared" si="81"/>
        <v/>
      </c>
      <c r="CJ56" s="131" t="str">
        <f t="shared" si="82"/>
        <v/>
      </c>
      <c r="CK56" s="123" t="str" cm="1">
        <f t="array" ref="CK56">IF(AND(AZ56="C_16",
        SUMPRODUCT(--ISNUMBER(SEARCH({"14","34","38","40","41","42","43","46","48","56","64","65"},BB56)))&gt;0),
    O56-IF(ISNUMBER(CL56),CL56,0),
    "")</f>
        <v/>
      </c>
      <c r="CL56" s="123" t="str" cm="1">
        <f t="array" ref="CL56">IF(AND(AZ56="C_16",
        SUMPRODUCT(--ISNUMBER(SEARCH({"01";"02";"03";"04";"05";"06";"07";"08";"09";"10";"11";"12";"13";"15";"16";"17";"19";"20";"21";"22";"23";"24";"25";"26";"27";"28";"29";"30";"31";"32";"33";"35";"36";"37";"39";"44";"45";"47";"49";"50";"51";"52";"53";"54";"55";"57";"58";"59";"60";"61";"62";"63";"66";"67";"68";"69";"70";"71";"72";"73";"74";"75"}, BB56)))&gt;0),
    O56,
    "")</f>
        <v/>
      </c>
      <c r="CM56" s="131" t="str" cm="1">
        <f t="array" ref="CM56">IF(SUMPRODUCT(--ISNUMBER(SEARCH({"32";"35";"36";"44";"45";"47";"50";"51";"52";"53";"54";"55";"57";"58";"59";"60"}, BB56)))&gt;0,
    B56,
    "")</f>
        <v/>
      </c>
      <c r="CN56" s="123" t="str" cm="1">
        <f t="array" ref="CN56">IF(SUMPRODUCT(--ISNUMBER(SEARCH({"61";"62"}, BB56)))&gt;0,
    B56,
    "")</f>
        <v/>
      </c>
      <c r="CO56" s="226" t="str" cm="1">
        <f t="array" ref="CO56">IF(SUMPRODUCT(--ISNUMBER(SEARCH({"68";"69";"70";"71"}, BB56)))&gt;0,
    B56,
    "")</f>
        <v/>
      </c>
      <c r="CP56" s="123" t="str" cm="1">
        <f t="array" ref="CP56">IF(SUMPRODUCT(--ISNUMBER(SEARCH({"72";"73";"74";"75"}, BB56)))&gt;0,
    B56,
    "")</f>
        <v/>
      </c>
      <c r="CQ56" s="123" t="str">
        <f t="shared" si="56"/>
        <v/>
      </c>
      <c r="CR56" s="226" t="str">
        <f t="shared" si="57"/>
        <v>NO</v>
      </c>
      <c r="CS56" s="122" t="str">
        <f t="shared" si="59"/>
        <v/>
      </c>
      <c r="CT56" s="123" t="str">
        <f t="shared" si="60"/>
        <v/>
      </c>
      <c r="CU56" s="123" t="str">
        <f t="shared" si="61"/>
        <v/>
      </c>
      <c r="CV56" s="123" t="str">
        <f t="shared" si="62"/>
        <v/>
      </c>
      <c r="CW56" s="123" t="str">
        <f t="shared" si="63"/>
        <v/>
      </c>
      <c r="CX56" s="123" t="str">
        <f t="shared" si="64"/>
        <v/>
      </c>
      <c r="CY56" s="123" t="str">
        <f t="shared" si="65"/>
        <v/>
      </c>
      <c r="CZ56" s="123" t="str">
        <f t="shared" si="66"/>
        <v/>
      </c>
      <c r="DA56" s="123" t="str">
        <f t="shared" si="67"/>
        <v/>
      </c>
      <c r="DB56" s="124" t="str">
        <f t="shared" si="68"/>
        <v/>
      </c>
      <c r="DC56" s="122" t="str">
        <f t="shared" si="69"/>
        <v/>
      </c>
      <c r="DD56" s="123" t="str">
        <f t="shared" si="70"/>
        <v/>
      </c>
      <c r="DE56" s="123" t="str">
        <f t="shared" si="71"/>
        <v/>
      </c>
      <c r="DF56" s="124" t="str">
        <f t="shared" si="72"/>
        <v/>
      </c>
      <c r="DG56" s="110"/>
    </row>
    <row r="57" spans="2:111" ht="16.2" outlineLevel="1" x14ac:dyDescent="0.4">
      <c r="B57" s="7">
        <v>52</v>
      </c>
      <c r="C57" s="12"/>
      <c r="D57" s="13"/>
      <c r="E57" s="14"/>
      <c r="F57" s="14"/>
      <c r="G57" s="14"/>
      <c r="H57" s="14"/>
      <c r="I57" s="14"/>
      <c r="J57" s="14"/>
      <c r="K57" s="14"/>
      <c r="L57" s="15"/>
      <c r="M57" s="12"/>
      <c r="N57" s="12"/>
      <c r="O57" s="12"/>
      <c r="P57" s="98" t="str">
        <f xml:space="preserve"> IF(ISBLANK(M57),"",VLOOKUP(M57,ComboValue!$D$2:$H$18,5,FALSE))</f>
        <v/>
      </c>
      <c r="Q57" s="12"/>
      <c r="R57" s="252" t="str" cm="1">
        <f t="array" ref="R57">IF(OR(ISNUMBER(SEARCH("SGH05",$D57:$L57)),ISNUMBER(SEARCH("SGH06",$D57:$L57)),ISNUMBER(SEARCH("SGH07",$D57:$L57)),ISNUMBER(SEARCH("SGH08",$D57:$L57)),ISNUMBER(SEARCH("pas de pictogramme",$D57:$L57)),ISNUMBER(SEARCH("SGH09",$D57:$L57)),ISNUMBER(SEARCH("SGH03",$D57:$L57))),"OUI","NON")</f>
        <v>NON</v>
      </c>
      <c r="S57" s="13"/>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212"/>
      <c r="AX57" s="123" t="str" cm="1">
        <f t="array" ref="AX57">_xlfn.TEXTJOIN(",", TRUE, IF(D57:L57="","",VLOOKUP(D57:L57, ComboValue!$A$2:$C$11, 3, FALSE)))</f>
        <v/>
      </c>
      <c r="AY57" s="123" t="str">
        <f t="shared" si="26"/>
        <v>Tous_Fr</v>
      </c>
      <c r="AZ57" s="123" t="str">
        <f>IF(ISBLANK(M57),"",VLOOKUP(M57,ComboValue!$D$2:$F$18,3,FALSE))</f>
        <v/>
      </c>
      <c r="BA57" s="123" t="str">
        <f>IF(ISBLANK(N57),"",VLOOKUP(N57,ComboValue!$J$2:$L$5,3,FALSE))</f>
        <v/>
      </c>
      <c r="BB57" s="130" t="str" cm="1">
        <f t="array" ref="BB57">_xlfn.TEXTJOIN(",", TRUE, IF(S57:AV57="","",VLOOKUP(S57:AV57, ComboValue!$M$2:$O$100, 3, FALSE)))</f>
        <v/>
      </c>
      <c r="BC57" s="124" t="str">
        <f t="shared" si="27"/>
        <v/>
      </c>
      <c r="BD57" s="110"/>
      <c r="BE57" s="122" t="str">
        <f t="shared" si="0"/>
        <v/>
      </c>
      <c r="BF57" s="123" t="str">
        <f t="shared" si="1"/>
        <v/>
      </c>
      <c r="BG57" s="123" t="str">
        <f t="shared" si="2"/>
        <v/>
      </c>
      <c r="BH57" s="123" t="str">
        <f t="shared" si="3"/>
        <v/>
      </c>
      <c r="BI57" s="123" t="str">
        <f t="shared" si="4"/>
        <v/>
      </c>
      <c r="BJ57" s="123" t="str">
        <f t="shared" si="5"/>
        <v/>
      </c>
      <c r="BK57" s="123" t="str">
        <f t="shared" si="6"/>
        <v/>
      </c>
      <c r="BL57" s="123" t="str">
        <f t="shared" si="7"/>
        <v/>
      </c>
      <c r="BM57" s="123" t="str">
        <f t="shared" si="8"/>
        <v/>
      </c>
      <c r="BN57" s="123" t="str">
        <f t="shared" si="9"/>
        <v/>
      </c>
      <c r="BO57" s="123">
        <f t="shared" si="85"/>
        <v>0</v>
      </c>
      <c r="BP57" s="123">
        <f t="shared" si="10"/>
        <v>0</v>
      </c>
      <c r="BQ57" s="123">
        <f t="shared" si="86"/>
        <v>0</v>
      </c>
      <c r="BR57" s="123">
        <f t="shared" si="11"/>
        <v>0</v>
      </c>
      <c r="BS57" s="123">
        <f t="shared" si="12"/>
        <v>0</v>
      </c>
      <c r="BT57" s="123">
        <f t="shared" si="13"/>
        <v>0</v>
      </c>
      <c r="BU57" s="123" t="str">
        <f t="shared" si="75"/>
        <v/>
      </c>
      <c r="BV57" s="123" t="str">
        <f t="shared" si="76"/>
        <v/>
      </c>
      <c r="BW57" s="123" t="str">
        <f t="shared" si="77"/>
        <v/>
      </c>
      <c r="BX57" s="123" t="str">
        <f t="shared" si="16"/>
        <v/>
      </c>
      <c r="BY57" s="123" t="str">
        <f t="shared" si="17"/>
        <v/>
      </c>
      <c r="BZ57" s="123" t="str">
        <f t="shared" si="18"/>
        <v/>
      </c>
      <c r="CA57" s="123" t="str">
        <f t="shared" si="19"/>
        <v/>
      </c>
      <c r="CB57" s="123" t="str">
        <f t="shared" si="20"/>
        <v/>
      </c>
      <c r="CC57" s="123" t="str">
        <f t="shared" si="21"/>
        <v/>
      </c>
      <c r="CD57" s="123" t="str">
        <f t="shared" si="22"/>
        <v/>
      </c>
      <c r="CE57" s="123" t="str">
        <f t="shared" si="23"/>
        <v/>
      </c>
      <c r="CF57" s="123" t="str">
        <f t="shared" si="78"/>
        <v/>
      </c>
      <c r="CG57" s="123" t="str">
        <f t="shared" si="79"/>
        <v/>
      </c>
      <c r="CH57" s="123" t="str">
        <f t="shared" si="80"/>
        <v/>
      </c>
      <c r="CI57" s="123" t="str">
        <f t="shared" si="81"/>
        <v/>
      </c>
      <c r="CJ57" s="131" t="str">
        <f t="shared" si="82"/>
        <v/>
      </c>
      <c r="CK57" s="123" t="str" cm="1">
        <f t="array" ref="CK57">IF(AND(AZ57="C_16",
        SUMPRODUCT(--ISNUMBER(SEARCH({"14","34","38","40","41","42","43","46","48","56","64","65"},BB57)))&gt;0),
    O57-IF(ISNUMBER(CL57),CL57,0),
    "")</f>
        <v/>
      </c>
      <c r="CL57" s="123" t="str" cm="1">
        <f t="array" ref="CL57">IF(AND(AZ57="C_16",
        SUMPRODUCT(--ISNUMBER(SEARCH({"01";"02";"03";"04";"05";"06";"07";"08";"09";"10";"11";"12";"13";"15";"16";"17";"19";"20";"21";"22";"23";"24";"25";"26";"27";"28";"29";"30";"31";"32";"33";"35";"36";"37";"39";"44";"45";"47";"49";"50";"51";"52";"53";"54";"55";"57";"58";"59";"60";"61";"62";"63";"66";"67";"68";"69";"70";"71";"72";"73";"74";"75"}, BB57)))&gt;0),
    O57,
    "")</f>
        <v/>
      </c>
      <c r="CM57" s="131" t="str" cm="1">
        <f t="array" ref="CM57">IF(SUMPRODUCT(--ISNUMBER(SEARCH({"32";"35";"36";"44";"45";"47";"50";"51";"52";"53";"54";"55";"57";"58";"59";"60"}, BB57)))&gt;0,
    B57,
    "")</f>
        <v/>
      </c>
      <c r="CN57" s="123" t="str" cm="1">
        <f t="array" ref="CN57">IF(SUMPRODUCT(--ISNUMBER(SEARCH({"61";"62"}, BB57)))&gt;0,
    B57,
    "")</f>
        <v/>
      </c>
      <c r="CO57" s="226" t="str" cm="1">
        <f t="array" ref="CO57">IF(SUMPRODUCT(--ISNUMBER(SEARCH({"68";"69";"70";"71"}, BB57)))&gt;0,
    B57,
    "")</f>
        <v/>
      </c>
      <c r="CP57" s="123" t="str" cm="1">
        <f t="array" ref="CP57">IF(SUMPRODUCT(--ISNUMBER(SEARCH({"72";"73";"74";"75"}, BB57)))&gt;0,
    B57,
    "")</f>
        <v/>
      </c>
      <c r="CQ57" s="123" t="str">
        <f t="shared" si="56"/>
        <v/>
      </c>
      <c r="CR57" s="226" t="str">
        <f t="shared" si="57"/>
        <v>NO</v>
      </c>
      <c r="CS57" s="122" t="str">
        <f t="shared" si="59"/>
        <v/>
      </c>
      <c r="CT57" s="123" t="str">
        <f t="shared" si="60"/>
        <v/>
      </c>
      <c r="CU57" s="123" t="str">
        <f t="shared" si="61"/>
        <v/>
      </c>
      <c r="CV57" s="123" t="str">
        <f t="shared" si="62"/>
        <v/>
      </c>
      <c r="CW57" s="123" t="str">
        <f t="shared" si="63"/>
        <v/>
      </c>
      <c r="CX57" s="123" t="str">
        <f t="shared" si="64"/>
        <v/>
      </c>
      <c r="CY57" s="123" t="str">
        <f t="shared" si="65"/>
        <v/>
      </c>
      <c r="CZ57" s="123" t="str">
        <f t="shared" si="66"/>
        <v/>
      </c>
      <c r="DA57" s="123" t="str">
        <f t="shared" si="67"/>
        <v/>
      </c>
      <c r="DB57" s="124" t="str">
        <f t="shared" si="68"/>
        <v/>
      </c>
      <c r="DC57" s="122" t="str">
        <f t="shared" si="69"/>
        <v/>
      </c>
      <c r="DD57" s="123" t="str">
        <f t="shared" si="70"/>
        <v/>
      </c>
      <c r="DE57" s="123" t="str">
        <f t="shared" si="71"/>
        <v/>
      </c>
      <c r="DF57" s="124" t="str">
        <f t="shared" si="72"/>
        <v/>
      </c>
      <c r="DG57" s="110"/>
    </row>
    <row r="58" spans="2:111" ht="16.2" outlineLevel="1" x14ac:dyDescent="0.4">
      <c r="B58" s="7">
        <v>53</v>
      </c>
      <c r="C58" s="12"/>
      <c r="D58" s="13"/>
      <c r="E58" s="14"/>
      <c r="F58" s="14"/>
      <c r="G58" s="14"/>
      <c r="H58" s="14"/>
      <c r="I58" s="14"/>
      <c r="J58" s="14"/>
      <c r="K58" s="14"/>
      <c r="L58" s="15"/>
      <c r="M58" s="12"/>
      <c r="N58" s="12"/>
      <c r="O58" s="12"/>
      <c r="P58" s="98" t="str">
        <f xml:space="preserve"> IF(ISBLANK(M58),"",VLOOKUP(M58,ComboValue!$D$2:$H$18,5,FALSE))</f>
        <v/>
      </c>
      <c r="Q58" s="12"/>
      <c r="R58" s="252" t="str" cm="1">
        <f t="array" ref="R58">IF(OR(ISNUMBER(SEARCH("SGH05",$D58:$L58)),ISNUMBER(SEARCH("SGH06",$D58:$L58)),ISNUMBER(SEARCH("SGH07",$D58:$L58)),ISNUMBER(SEARCH("SGH08",$D58:$L58)),ISNUMBER(SEARCH("pas de pictogramme",$D58:$L58)),ISNUMBER(SEARCH("SGH09",$D58:$L58)),ISNUMBER(SEARCH("SGH03",$D58:$L58))),"OUI","NON")</f>
        <v>NON</v>
      </c>
      <c r="S58" s="13"/>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212"/>
      <c r="AX58" s="123" t="str" cm="1">
        <f t="array" ref="AX58">_xlfn.TEXTJOIN(",", TRUE, IF(D58:L58="","",VLOOKUP(D58:L58, ComboValue!$A$2:$C$11, 3, FALSE)))</f>
        <v/>
      </c>
      <c r="AY58" s="123" t="str">
        <f t="shared" si="26"/>
        <v>Tous_Fr</v>
      </c>
      <c r="AZ58" s="123" t="str">
        <f>IF(ISBLANK(M58),"",VLOOKUP(M58,ComboValue!$D$2:$F$18,3,FALSE))</f>
        <v/>
      </c>
      <c r="BA58" s="123" t="str">
        <f>IF(ISBLANK(N58),"",VLOOKUP(N58,ComboValue!$J$2:$L$5,3,FALSE))</f>
        <v/>
      </c>
      <c r="BB58" s="130" t="str" cm="1">
        <f t="array" ref="BB58">_xlfn.TEXTJOIN(",", TRUE, IF(S58:AV58="","",VLOOKUP(S58:AV58, ComboValue!$M$2:$O$100, 3, FALSE)))</f>
        <v/>
      </c>
      <c r="BC58" s="124" t="str">
        <f t="shared" si="27"/>
        <v/>
      </c>
      <c r="BD58" s="110"/>
      <c r="BE58" s="122" t="str">
        <f t="shared" si="0"/>
        <v/>
      </c>
      <c r="BF58" s="123" t="str">
        <f t="shared" si="1"/>
        <v/>
      </c>
      <c r="BG58" s="123" t="str">
        <f t="shared" si="2"/>
        <v/>
      </c>
      <c r="BH58" s="123" t="str">
        <f t="shared" si="3"/>
        <v/>
      </c>
      <c r="BI58" s="123" t="str">
        <f t="shared" si="4"/>
        <v/>
      </c>
      <c r="BJ58" s="123" t="str">
        <f t="shared" si="5"/>
        <v/>
      </c>
      <c r="BK58" s="123" t="str">
        <f t="shared" si="6"/>
        <v/>
      </c>
      <c r="BL58" s="123" t="str">
        <f t="shared" si="7"/>
        <v/>
      </c>
      <c r="BM58" s="123" t="str">
        <f t="shared" si="8"/>
        <v/>
      </c>
      <c r="BN58" s="123" t="str">
        <f t="shared" si="9"/>
        <v/>
      </c>
      <c r="BO58" s="123">
        <f t="shared" si="85"/>
        <v>0</v>
      </c>
      <c r="BP58" s="123">
        <f t="shared" si="10"/>
        <v>0</v>
      </c>
      <c r="BQ58" s="123">
        <f t="shared" si="86"/>
        <v>0</v>
      </c>
      <c r="BR58" s="123">
        <f t="shared" si="11"/>
        <v>0</v>
      </c>
      <c r="BS58" s="123">
        <f t="shared" si="12"/>
        <v>0</v>
      </c>
      <c r="BT58" s="123">
        <f t="shared" si="13"/>
        <v>0</v>
      </c>
      <c r="BU58" s="123" t="str">
        <f t="shared" si="75"/>
        <v/>
      </c>
      <c r="BV58" s="123" t="str">
        <f t="shared" si="76"/>
        <v/>
      </c>
      <c r="BW58" s="123" t="str">
        <f t="shared" si="77"/>
        <v/>
      </c>
      <c r="BX58" s="123" t="str">
        <f t="shared" si="16"/>
        <v/>
      </c>
      <c r="BY58" s="123" t="str">
        <f t="shared" si="17"/>
        <v/>
      </c>
      <c r="BZ58" s="123" t="str">
        <f t="shared" si="18"/>
        <v/>
      </c>
      <c r="CA58" s="123" t="str">
        <f t="shared" si="19"/>
        <v/>
      </c>
      <c r="CB58" s="123" t="str">
        <f t="shared" si="20"/>
        <v/>
      </c>
      <c r="CC58" s="123" t="str">
        <f t="shared" si="21"/>
        <v/>
      </c>
      <c r="CD58" s="123" t="str">
        <f t="shared" si="22"/>
        <v/>
      </c>
      <c r="CE58" s="123" t="str">
        <f t="shared" si="23"/>
        <v/>
      </c>
      <c r="CF58" s="123" t="str">
        <f t="shared" si="78"/>
        <v/>
      </c>
      <c r="CG58" s="123" t="str">
        <f t="shared" si="79"/>
        <v/>
      </c>
      <c r="CH58" s="123" t="str">
        <f t="shared" si="80"/>
        <v/>
      </c>
      <c r="CI58" s="123" t="str">
        <f t="shared" si="81"/>
        <v/>
      </c>
      <c r="CJ58" s="131" t="str">
        <f t="shared" si="82"/>
        <v/>
      </c>
      <c r="CK58" s="123" t="str" cm="1">
        <f t="array" ref="CK58">IF(AND(AZ58="C_16",
        SUMPRODUCT(--ISNUMBER(SEARCH({"14","34","38","40","41","42","43","46","48","56","64","65"},BB58)))&gt;0),
    O58-IF(ISNUMBER(CL58),CL58,0),
    "")</f>
        <v/>
      </c>
      <c r="CL58" s="123" t="str" cm="1">
        <f t="array" ref="CL58">IF(AND(AZ58="C_16",
        SUMPRODUCT(--ISNUMBER(SEARCH({"01";"02";"03";"04";"05";"06";"07";"08";"09";"10";"11";"12";"13";"15";"16";"17";"19";"20";"21";"22";"23";"24";"25";"26";"27";"28";"29";"30";"31";"32";"33";"35";"36";"37";"39";"44";"45";"47";"49";"50";"51";"52";"53";"54";"55";"57";"58";"59";"60";"61";"62";"63";"66";"67";"68";"69";"70";"71";"72";"73";"74";"75"}, BB58)))&gt;0),
    O58,
    "")</f>
        <v/>
      </c>
      <c r="CM58" s="131" t="str" cm="1">
        <f t="array" ref="CM58">IF(SUMPRODUCT(--ISNUMBER(SEARCH({"32";"35";"36";"44";"45";"47";"50";"51";"52";"53";"54";"55";"57";"58";"59";"60"}, BB58)))&gt;0,
    B58,
    "")</f>
        <v/>
      </c>
      <c r="CN58" s="123" t="str" cm="1">
        <f t="array" ref="CN58">IF(SUMPRODUCT(--ISNUMBER(SEARCH({"61";"62"}, BB58)))&gt;0,
    B58,
    "")</f>
        <v/>
      </c>
      <c r="CO58" s="226" t="str" cm="1">
        <f t="array" ref="CO58">IF(SUMPRODUCT(--ISNUMBER(SEARCH({"68";"69";"70";"71"}, BB58)))&gt;0,
    B58,
    "")</f>
        <v/>
      </c>
      <c r="CP58" s="123" t="str" cm="1">
        <f t="array" ref="CP58">IF(SUMPRODUCT(--ISNUMBER(SEARCH({"72";"73";"74";"75"}, BB58)))&gt;0,
    B58,
    "")</f>
        <v/>
      </c>
      <c r="CQ58" s="123" t="str">
        <f t="shared" si="56"/>
        <v/>
      </c>
      <c r="CR58" s="226" t="str">
        <f t="shared" si="57"/>
        <v>NO</v>
      </c>
      <c r="CS58" s="122" t="str">
        <f t="shared" si="59"/>
        <v/>
      </c>
      <c r="CT58" s="123" t="str">
        <f t="shared" si="60"/>
        <v/>
      </c>
      <c r="CU58" s="123" t="str">
        <f t="shared" si="61"/>
        <v/>
      </c>
      <c r="CV58" s="123" t="str">
        <f t="shared" si="62"/>
        <v/>
      </c>
      <c r="CW58" s="123" t="str">
        <f t="shared" si="63"/>
        <v/>
      </c>
      <c r="CX58" s="123" t="str">
        <f t="shared" si="64"/>
        <v/>
      </c>
      <c r="CY58" s="123" t="str">
        <f t="shared" si="65"/>
        <v/>
      </c>
      <c r="CZ58" s="123" t="str">
        <f t="shared" si="66"/>
        <v/>
      </c>
      <c r="DA58" s="123" t="str">
        <f t="shared" si="67"/>
        <v/>
      </c>
      <c r="DB58" s="124" t="str">
        <f t="shared" si="68"/>
        <v/>
      </c>
      <c r="DC58" s="122" t="str">
        <f t="shared" si="69"/>
        <v/>
      </c>
      <c r="DD58" s="123" t="str">
        <f t="shared" si="70"/>
        <v/>
      </c>
      <c r="DE58" s="123" t="str">
        <f t="shared" si="71"/>
        <v/>
      </c>
      <c r="DF58" s="124" t="str">
        <f t="shared" si="72"/>
        <v/>
      </c>
      <c r="DG58" s="110"/>
    </row>
    <row r="59" spans="2:111" ht="16.2" outlineLevel="1" x14ac:dyDescent="0.4">
      <c r="B59" s="7">
        <v>54</v>
      </c>
      <c r="C59" s="12"/>
      <c r="D59" s="13"/>
      <c r="E59" s="14"/>
      <c r="F59" s="14"/>
      <c r="G59" s="14"/>
      <c r="H59" s="14"/>
      <c r="I59" s="14"/>
      <c r="J59" s="14"/>
      <c r="K59" s="14"/>
      <c r="L59" s="15"/>
      <c r="M59" s="12"/>
      <c r="N59" s="12"/>
      <c r="O59" s="12"/>
      <c r="P59" s="98" t="str">
        <f xml:space="preserve"> IF(ISBLANK(M59),"",VLOOKUP(M59,ComboValue!$D$2:$H$18,5,FALSE))</f>
        <v/>
      </c>
      <c r="Q59" s="12"/>
      <c r="R59" s="252" t="str" cm="1">
        <f t="array" ref="R59">IF(OR(ISNUMBER(SEARCH("SGH05",$D59:$L59)),ISNUMBER(SEARCH("SGH06",$D59:$L59)),ISNUMBER(SEARCH("SGH07",$D59:$L59)),ISNUMBER(SEARCH("SGH08",$D59:$L59)),ISNUMBER(SEARCH("pas de pictogramme",$D59:$L59)),ISNUMBER(SEARCH("SGH09",$D59:$L59)),ISNUMBER(SEARCH("SGH03",$D59:$L59))),"OUI","NON")</f>
        <v>NON</v>
      </c>
      <c r="S59" s="13"/>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212"/>
      <c r="AX59" s="123" t="str" cm="1">
        <f t="array" ref="AX59">_xlfn.TEXTJOIN(",", TRUE, IF(D59:L59="","",VLOOKUP(D59:L59, ComboValue!$A$2:$C$11, 3, FALSE)))</f>
        <v/>
      </c>
      <c r="AY59" s="123" t="str">
        <f t="shared" si="26"/>
        <v>Tous_Fr</v>
      </c>
      <c r="AZ59" s="123" t="str">
        <f>IF(ISBLANK(M59),"",VLOOKUP(M59,ComboValue!$D$2:$F$18,3,FALSE))</f>
        <v/>
      </c>
      <c r="BA59" s="123" t="str">
        <f>IF(ISBLANK(N59),"",VLOOKUP(N59,ComboValue!$J$2:$L$5,3,FALSE))</f>
        <v/>
      </c>
      <c r="BB59" s="130" t="str" cm="1">
        <f t="array" ref="BB59">_xlfn.TEXTJOIN(",", TRUE, IF(S59:AV59="","",VLOOKUP(S59:AV59, ComboValue!$M$2:$O$100, 3, FALSE)))</f>
        <v/>
      </c>
      <c r="BC59" s="124" t="str">
        <f t="shared" si="27"/>
        <v/>
      </c>
      <c r="BD59" s="110"/>
      <c r="BE59" s="122" t="str">
        <f t="shared" si="0"/>
        <v/>
      </c>
      <c r="BF59" s="123" t="str">
        <f t="shared" si="1"/>
        <v/>
      </c>
      <c r="BG59" s="123" t="str">
        <f t="shared" si="2"/>
        <v/>
      </c>
      <c r="BH59" s="123" t="str">
        <f t="shared" si="3"/>
        <v/>
      </c>
      <c r="BI59" s="123" t="str">
        <f t="shared" si="4"/>
        <v/>
      </c>
      <c r="BJ59" s="123" t="str">
        <f t="shared" si="5"/>
        <v/>
      </c>
      <c r="BK59" s="123" t="str">
        <f t="shared" si="6"/>
        <v/>
      </c>
      <c r="BL59" s="123" t="str">
        <f t="shared" si="7"/>
        <v/>
      </c>
      <c r="BM59" s="123" t="str">
        <f t="shared" si="8"/>
        <v/>
      </c>
      <c r="BN59" s="123" t="str">
        <f t="shared" si="9"/>
        <v/>
      </c>
      <c r="BO59" s="123">
        <f t="shared" si="85"/>
        <v>0</v>
      </c>
      <c r="BP59" s="123">
        <f t="shared" si="10"/>
        <v>0</v>
      </c>
      <c r="BQ59" s="123">
        <f t="shared" si="86"/>
        <v>0</v>
      </c>
      <c r="BR59" s="123">
        <f t="shared" si="11"/>
        <v>0</v>
      </c>
      <c r="BS59" s="123">
        <f t="shared" si="12"/>
        <v>0</v>
      </c>
      <c r="BT59" s="123">
        <f t="shared" si="13"/>
        <v>0</v>
      </c>
      <c r="BU59" s="123" t="str">
        <f t="shared" si="75"/>
        <v/>
      </c>
      <c r="BV59" s="123" t="str">
        <f t="shared" si="76"/>
        <v/>
      </c>
      <c r="BW59" s="123" t="str">
        <f t="shared" si="77"/>
        <v/>
      </c>
      <c r="BX59" s="123" t="str">
        <f t="shared" si="16"/>
        <v/>
      </c>
      <c r="BY59" s="123" t="str">
        <f t="shared" si="17"/>
        <v/>
      </c>
      <c r="BZ59" s="123" t="str">
        <f t="shared" si="18"/>
        <v/>
      </c>
      <c r="CA59" s="123" t="str">
        <f t="shared" si="19"/>
        <v/>
      </c>
      <c r="CB59" s="123" t="str">
        <f t="shared" si="20"/>
        <v/>
      </c>
      <c r="CC59" s="123" t="str">
        <f t="shared" si="21"/>
        <v/>
      </c>
      <c r="CD59" s="123" t="str">
        <f t="shared" si="22"/>
        <v/>
      </c>
      <c r="CE59" s="123" t="str">
        <f t="shared" si="23"/>
        <v/>
      </c>
      <c r="CF59" s="123" t="str">
        <f t="shared" si="78"/>
        <v/>
      </c>
      <c r="CG59" s="123" t="str">
        <f t="shared" si="79"/>
        <v/>
      </c>
      <c r="CH59" s="123" t="str">
        <f t="shared" si="80"/>
        <v/>
      </c>
      <c r="CI59" s="123" t="str">
        <f t="shared" si="81"/>
        <v/>
      </c>
      <c r="CJ59" s="131" t="str">
        <f t="shared" si="82"/>
        <v/>
      </c>
      <c r="CK59" s="123" t="str" cm="1">
        <f t="array" ref="CK59">IF(AND(AZ59="C_16",
        SUMPRODUCT(--ISNUMBER(SEARCH({"14","34","38","40","41","42","43","46","48","56","64","65"},BB59)))&gt;0),
    O59-IF(ISNUMBER(CL59),CL59,0),
    "")</f>
        <v/>
      </c>
      <c r="CL59" s="123" t="str" cm="1">
        <f t="array" ref="CL59">IF(AND(AZ59="C_16",
        SUMPRODUCT(--ISNUMBER(SEARCH({"01";"02";"03";"04";"05";"06";"07";"08";"09";"10";"11";"12";"13";"15";"16";"17";"19";"20";"21";"22";"23";"24";"25";"26";"27";"28";"29";"30";"31";"32";"33";"35";"36";"37";"39";"44";"45";"47";"49";"50";"51";"52";"53";"54";"55";"57";"58";"59";"60";"61";"62";"63";"66";"67";"68";"69";"70";"71";"72";"73";"74";"75"}, BB59)))&gt;0),
    O59,
    "")</f>
        <v/>
      </c>
      <c r="CM59" s="131" t="str" cm="1">
        <f t="array" ref="CM59">IF(SUMPRODUCT(--ISNUMBER(SEARCH({"32";"35";"36";"44";"45";"47";"50";"51";"52";"53";"54";"55";"57";"58";"59";"60"}, BB59)))&gt;0,
    B59,
    "")</f>
        <v/>
      </c>
      <c r="CN59" s="123" t="str" cm="1">
        <f t="array" ref="CN59">IF(SUMPRODUCT(--ISNUMBER(SEARCH({"61";"62"}, BB59)))&gt;0,
    B59,
    "")</f>
        <v/>
      </c>
      <c r="CO59" s="226" t="str" cm="1">
        <f t="array" ref="CO59">IF(SUMPRODUCT(--ISNUMBER(SEARCH({"68";"69";"70";"71"}, BB59)))&gt;0,
    B59,
    "")</f>
        <v/>
      </c>
      <c r="CP59" s="123" t="str" cm="1">
        <f t="array" ref="CP59">IF(SUMPRODUCT(--ISNUMBER(SEARCH({"72";"73";"74";"75"}, BB59)))&gt;0,
    B59,
    "")</f>
        <v/>
      </c>
      <c r="CQ59" s="123" t="str">
        <f t="shared" si="56"/>
        <v/>
      </c>
      <c r="CR59" s="226" t="str">
        <f t="shared" si="57"/>
        <v>NO</v>
      </c>
      <c r="CS59" s="122" t="str">
        <f t="shared" si="59"/>
        <v/>
      </c>
      <c r="CT59" s="123" t="str">
        <f t="shared" si="60"/>
        <v/>
      </c>
      <c r="CU59" s="123" t="str">
        <f t="shared" si="61"/>
        <v/>
      </c>
      <c r="CV59" s="123" t="str">
        <f t="shared" si="62"/>
        <v/>
      </c>
      <c r="CW59" s="123" t="str">
        <f t="shared" si="63"/>
        <v/>
      </c>
      <c r="CX59" s="123" t="str">
        <f t="shared" si="64"/>
        <v/>
      </c>
      <c r="CY59" s="123" t="str">
        <f t="shared" si="65"/>
        <v/>
      </c>
      <c r="CZ59" s="123" t="str">
        <f t="shared" si="66"/>
        <v/>
      </c>
      <c r="DA59" s="123" t="str">
        <f t="shared" si="67"/>
        <v/>
      </c>
      <c r="DB59" s="124" t="str">
        <f t="shared" si="68"/>
        <v/>
      </c>
      <c r="DC59" s="122" t="str">
        <f t="shared" si="69"/>
        <v/>
      </c>
      <c r="DD59" s="123" t="str">
        <f t="shared" si="70"/>
        <v/>
      </c>
      <c r="DE59" s="123" t="str">
        <f t="shared" si="71"/>
        <v/>
      </c>
      <c r="DF59" s="124" t="str">
        <f t="shared" si="72"/>
        <v/>
      </c>
      <c r="DG59" s="110"/>
    </row>
    <row r="60" spans="2:111" ht="16.2" outlineLevel="1" x14ac:dyDescent="0.4">
      <c r="B60" s="7">
        <v>55</v>
      </c>
      <c r="C60" s="12"/>
      <c r="D60" s="13"/>
      <c r="E60" s="14"/>
      <c r="F60" s="14"/>
      <c r="G60" s="14"/>
      <c r="H60" s="14"/>
      <c r="I60" s="14"/>
      <c r="J60" s="14"/>
      <c r="K60" s="14"/>
      <c r="L60" s="15"/>
      <c r="M60" s="12"/>
      <c r="N60" s="12"/>
      <c r="O60" s="12"/>
      <c r="P60" s="98" t="str">
        <f xml:space="preserve"> IF(ISBLANK(M60),"",VLOOKUP(M60,ComboValue!$D$2:$H$18,5,FALSE))</f>
        <v/>
      </c>
      <c r="Q60" s="12"/>
      <c r="R60" s="252" t="str" cm="1">
        <f t="array" ref="R60">IF(OR(ISNUMBER(SEARCH("SGH05",$D60:$L60)),ISNUMBER(SEARCH("SGH06",$D60:$L60)),ISNUMBER(SEARCH("SGH07",$D60:$L60)),ISNUMBER(SEARCH("SGH08",$D60:$L60)),ISNUMBER(SEARCH("pas de pictogramme",$D60:$L60)),ISNUMBER(SEARCH("SGH09",$D60:$L60)),ISNUMBER(SEARCH("SGH03",$D60:$L60))),"OUI","NON")</f>
        <v>NON</v>
      </c>
      <c r="S60" s="13"/>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212"/>
      <c r="AX60" s="123" t="str" cm="1">
        <f t="array" ref="AX60">_xlfn.TEXTJOIN(",", TRUE, IF(D60:L60="","",VLOOKUP(D60:L60, ComboValue!$A$2:$C$11, 3, FALSE)))</f>
        <v/>
      </c>
      <c r="AY60" s="123" t="str">
        <f t="shared" si="26"/>
        <v>Tous_Fr</v>
      </c>
      <c r="AZ60" s="123" t="str">
        <f>IF(ISBLANK(M60),"",VLOOKUP(M60,ComboValue!$D$2:$F$18,3,FALSE))</f>
        <v/>
      </c>
      <c r="BA60" s="123" t="str">
        <f>IF(ISBLANK(N60),"",VLOOKUP(N60,ComboValue!$J$2:$L$5,3,FALSE))</f>
        <v/>
      </c>
      <c r="BB60" s="130" t="str" cm="1">
        <f t="array" ref="BB60">_xlfn.TEXTJOIN(",", TRUE, IF(S60:AV60="","",VLOOKUP(S60:AV60, ComboValue!$M$2:$O$100, 3, FALSE)))</f>
        <v/>
      </c>
      <c r="BC60" s="124" t="str">
        <f t="shared" si="27"/>
        <v/>
      </c>
      <c r="BD60" s="110"/>
      <c r="BE60" s="122" t="str">
        <f t="shared" si="0"/>
        <v/>
      </c>
      <c r="BF60" s="123" t="str">
        <f t="shared" si="1"/>
        <v/>
      </c>
      <c r="BG60" s="123" t="str">
        <f t="shared" si="2"/>
        <v/>
      </c>
      <c r="BH60" s="123" t="str">
        <f t="shared" si="3"/>
        <v/>
      </c>
      <c r="BI60" s="123" t="str">
        <f t="shared" si="4"/>
        <v/>
      </c>
      <c r="BJ60" s="123" t="str">
        <f t="shared" si="5"/>
        <v/>
      </c>
      <c r="BK60" s="123" t="str">
        <f t="shared" si="6"/>
        <v/>
      </c>
      <c r="BL60" s="123" t="str">
        <f t="shared" si="7"/>
        <v/>
      </c>
      <c r="BM60" s="123" t="str">
        <f t="shared" si="8"/>
        <v/>
      </c>
      <c r="BN60" s="123" t="str">
        <f t="shared" si="9"/>
        <v/>
      </c>
      <c r="BO60" s="123">
        <f t="shared" si="85"/>
        <v>0</v>
      </c>
      <c r="BP60" s="123">
        <f t="shared" si="10"/>
        <v>0</v>
      </c>
      <c r="BQ60" s="123">
        <f t="shared" si="86"/>
        <v>0</v>
      </c>
      <c r="BR60" s="123">
        <f t="shared" si="11"/>
        <v>0</v>
      </c>
      <c r="BS60" s="123">
        <f t="shared" si="12"/>
        <v>0</v>
      </c>
      <c r="BT60" s="123">
        <f t="shared" si="13"/>
        <v>0</v>
      </c>
      <c r="BU60" s="123" t="str">
        <f t="shared" si="75"/>
        <v/>
      </c>
      <c r="BV60" s="123" t="str">
        <f t="shared" si="76"/>
        <v/>
      </c>
      <c r="BW60" s="123" t="str">
        <f t="shared" si="77"/>
        <v/>
      </c>
      <c r="BX60" s="123" t="str">
        <f t="shared" si="16"/>
        <v/>
      </c>
      <c r="BY60" s="123" t="str">
        <f t="shared" si="17"/>
        <v/>
      </c>
      <c r="BZ60" s="123" t="str">
        <f t="shared" si="18"/>
        <v/>
      </c>
      <c r="CA60" s="123" t="str">
        <f t="shared" si="19"/>
        <v/>
      </c>
      <c r="CB60" s="123" t="str">
        <f t="shared" si="20"/>
        <v/>
      </c>
      <c r="CC60" s="123" t="str">
        <f t="shared" si="21"/>
        <v/>
      </c>
      <c r="CD60" s="123" t="str">
        <f t="shared" si="22"/>
        <v/>
      </c>
      <c r="CE60" s="123" t="str">
        <f t="shared" si="23"/>
        <v/>
      </c>
      <c r="CF60" s="123" t="str">
        <f t="shared" si="78"/>
        <v/>
      </c>
      <c r="CG60" s="123" t="str">
        <f t="shared" si="79"/>
        <v/>
      </c>
      <c r="CH60" s="123" t="str">
        <f t="shared" si="80"/>
        <v/>
      </c>
      <c r="CI60" s="123" t="str">
        <f t="shared" si="81"/>
        <v/>
      </c>
      <c r="CJ60" s="131" t="str">
        <f t="shared" si="82"/>
        <v/>
      </c>
      <c r="CK60" s="123" t="str" cm="1">
        <f t="array" ref="CK60">IF(AND(AZ60="C_16",
        SUMPRODUCT(--ISNUMBER(SEARCH({"14","34","38","40","41","42","43","46","48","56","64","65"},BB60)))&gt;0),
    O60-IF(ISNUMBER(CL60),CL60,0),
    "")</f>
        <v/>
      </c>
      <c r="CL60" s="123" t="str" cm="1">
        <f t="array" ref="CL60">IF(AND(AZ60="C_16",
        SUMPRODUCT(--ISNUMBER(SEARCH({"01";"02";"03";"04";"05";"06";"07";"08";"09";"10";"11";"12";"13";"15";"16";"17";"19";"20";"21";"22";"23";"24";"25";"26";"27";"28";"29";"30";"31";"32";"33";"35";"36";"37";"39";"44";"45";"47";"49";"50";"51";"52";"53";"54";"55";"57";"58";"59";"60";"61";"62";"63";"66";"67";"68";"69";"70";"71";"72";"73";"74";"75"}, BB60)))&gt;0),
    O60,
    "")</f>
        <v/>
      </c>
      <c r="CM60" s="131" t="str" cm="1">
        <f t="array" ref="CM60">IF(SUMPRODUCT(--ISNUMBER(SEARCH({"32";"35";"36";"44";"45";"47";"50";"51";"52";"53";"54";"55";"57";"58";"59";"60"}, BB60)))&gt;0,
    B60,
    "")</f>
        <v/>
      </c>
      <c r="CN60" s="123" t="str" cm="1">
        <f t="array" ref="CN60">IF(SUMPRODUCT(--ISNUMBER(SEARCH({"61";"62"}, BB60)))&gt;0,
    B60,
    "")</f>
        <v/>
      </c>
      <c r="CO60" s="226" t="str" cm="1">
        <f t="array" ref="CO60">IF(SUMPRODUCT(--ISNUMBER(SEARCH({"68";"69";"70";"71"}, BB60)))&gt;0,
    B60,
    "")</f>
        <v/>
      </c>
      <c r="CP60" s="123" t="str" cm="1">
        <f t="array" ref="CP60">IF(SUMPRODUCT(--ISNUMBER(SEARCH({"72";"73";"74";"75"}, BB60)))&gt;0,
    B60,
    "")</f>
        <v/>
      </c>
      <c r="CQ60" s="123" t="str">
        <f t="shared" si="56"/>
        <v/>
      </c>
      <c r="CR60" s="226" t="str">
        <f t="shared" si="57"/>
        <v>NO</v>
      </c>
      <c r="CS60" s="122" t="str">
        <f t="shared" si="59"/>
        <v/>
      </c>
      <c r="CT60" s="123" t="str">
        <f t="shared" si="60"/>
        <v/>
      </c>
      <c r="CU60" s="123" t="str">
        <f t="shared" si="61"/>
        <v/>
      </c>
      <c r="CV60" s="123" t="str">
        <f t="shared" si="62"/>
        <v/>
      </c>
      <c r="CW60" s="123" t="str">
        <f t="shared" si="63"/>
        <v/>
      </c>
      <c r="CX60" s="123" t="str">
        <f t="shared" si="64"/>
        <v/>
      </c>
      <c r="CY60" s="123" t="str">
        <f t="shared" si="65"/>
        <v/>
      </c>
      <c r="CZ60" s="123" t="str">
        <f t="shared" si="66"/>
        <v/>
      </c>
      <c r="DA60" s="123" t="str">
        <f t="shared" si="67"/>
        <v/>
      </c>
      <c r="DB60" s="124" t="str">
        <f t="shared" si="68"/>
        <v/>
      </c>
      <c r="DC60" s="122" t="str">
        <f t="shared" si="69"/>
        <v/>
      </c>
      <c r="DD60" s="123" t="str">
        <f t="shared" si="70"/>
        <v/>
      </c>
      <c r="DE60" s="123" t="str">
        <f t="shared" si="71"/>
        <v/>
      </c>
      <c r="DF60" s="124" t="str">
        <f t="shared" si="72"/>
        <v/>
      </c>
      <c r="DG60" s="110"/>
    </row>
    <row r="61" spans="2:111" ht="16.2" outlineLevel="1" x14ac:dyDescent="0.4">
      <c r="B61" s="7">
        <v>56</v>
      </c>
      <c r="C61" s="12"/>
      <c r="D61" s="13"/>
      <c r="E61" s="14"/>
      <c r="F61" s="14"/>
      <c r="G61" s="14"/>
      <c r="H61" s="14"/>
      <c r="I61" s="14"/>
      <c r="J61" s="14"/>
      <c r="K61" s="14"/>
      <c r="L61" s="15"/>
      <c r="M61" s="12"/>
      <c r="N61" s="12"/>
      <c r="O61" s="12"/>
      <c r="P61" s="98" t="str">
        <f xml:space="preserve"> IF(ISBLANK(M61),"",VLOOKUP(M61,ComboValue!$D$2:$H$18,5,FALSE))</f>
        <v/>
      </c>
      <c r="Q61" s="12"/>
      <c r="R61" s="252" t="str" cm="1">
        <f t="array" ref="R61">IF(OR(ISNUMBER(SEARCH("SGH05",$D61:$L61)),ISNUMBER(SEARCH("SGH06",$D61:$L61)),ISNUMBER(SEARCH("SGH07",$D61:$L61)),ISNUMBER(SEARCH("SGH08",$D61:$L61)),ISNUMBER(SEARCH("pas de pictogramme",$D61:$L61)),ISNUMBER(SEARCH("SGH09",$D61:$L61)),ISNUMBER(SEARCH("SGH03",$D61:$L61))),"OUI","NON")</f>
        <v>NON</v>
      </c>
      <c r="S61" s="13"/>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212"/>
      <c r="AX61" s="123" t="str" cm="1">
        <f t="array" ref="AX61">_xlfn.TEXTJOIN(",", TRUE, IF(D61:L61="","",VLOOKUP(D61:L61, ComboValue!$A$2:$C$11, 3, FALSE)))</f>
        <v/>
      </c>
      <c r="AY61" s="123" t="str">
        <f t="shared" si="26"/>
        <v>Tous_Fr</v>
      </c>
      <c r="AZ61" s="123" t="str">
        <f>IF(ISBLANK(M61),"",VLOOKUP(M61,ComboValue!$D$2:$F$18,3,FALSE))</f>
        <v/>
      </c>
      <c r="BA61" s="123" t="str">
        <f>IF(ISBLANK(N61),"",VLOOKUP(N61,ComboValue!$J$2:$L$5,3,FALSE))</f>
        <v/>
      </c>
      <c r="BB61" s="130" t="str" cm="1">
        <f t="array" ref="BB61">_xlfn.TEXTJOIN(",", TRUE, IF(S61:AV61="","",VLOOKUP(S61:AV61, ComboValue!$M$2:$O$100, 3, FALSE)))</f>
        <v/>
      </c>
      <c r="BC61" s="124" t="str">
        <f t="shared" si="27"/>
        <v/>
      </c>
      <c r="BD61" s="110"/>
      <c r="BE61" s="122" t="str">
        <f t="shared" si="0"/>
        <v/>
      </c>
      <c r="BF61" s="123" t="str">
        <f t="shared" si="1"/>
        <v/>
      </c>
      <c r="BG61" s="123" t="str">
        <f t="shared" si="2"/>
        <v/>
      </c>
      <c r="BH61" s="123" t="str">
        <f t="shared" si="3"/>
        <v/>
      </c>
      <c r="BI61" s="123" t="str">
        <f t="shared" si="4"/>
        <v/>
      </c>
      <c r="BJ61" s="123" t="str">
        <f t="shared" si="5"/>
        <v/>
      </c>
      <c r="BK61" s="123" t="str">
        <f t="shared" si="6"/>
        <v/>
      </c>
      <c r="BL61" s="123" t="str">
        <f t="shared" si="7"/>
        <v/>
      </c>
      <c r="BM61" s="123" t="str">
        <f t="shared" si="8"/>
        <v/>
      </c>
      <c r="BN61" s="123" t="str">
        <f t="shared" si="9"/>
        <v/>
      </c>
      <c r="BO61" s="123">
        <f t="shared" si="85"/>
        <v>0</v>
      </c>
      <c r="BP61" s="123">
        <f t="shared" si="10"/>
        <v>0</v>
      </c>
      <c r="BQ61" s="123">
        <f t="shared" si="86"/>
        <v>0</v>
      </c>
      <c r="BR61" s="123">
        <f t="shared" si="11"/>
        <v>0</v>
      </c>
      <c r="BS61" s="123">
        <f t="shared" si="12"/>
        <v>0</v>
      </c>
      <c r="BT61" s="123">
        <f t="shared" si="13"/>
        <v>0</v>
      </c>
      <c r="BU61" s="123" t="str">
        <f t="shared" si="75"/>
        <v/>
      </c>
      <c r="BV61" s="123" t="str">
        <f t="shared" si="76"/>
        <v/>
      </c>
      <c r="BW61" s="123" t="str">
        <f t="shared" si="77"/>
        <v/>
      </c>
      <c r="BX61" s="123" t="str">
        <f t="shared" si="16"/>
        <v/>
      </c>
      <c r="BY61" s="123" t="str">
        <f t="shared" si="17"/>
        <v/>
      </c>
      <c r="BZ61" s="123" t="str">
        <f t="shared" si="18"/>
        <v/>
      </c>
      <c r="CA61" s="123" t="str">
        <f t="shared" si="19"/>
        <v/>
      </c>
      <c r="CB61" s="123" t="str">
        <f t="shared" si="20"/>
        <v/>
      </c>
      <c r="CC61" s="123" t="str">
        <f t="shared" si="21"/>
        <v/>
      </c>
      <c r="CD61" s="123" t="str">
        <f t="shared" si="22"/>
        <v/>
      </c>
      <c r="CE61" s="123" t="str">
        <f t="shared" si="23"/>
        <v/>
      </c>
      <c r="CF61" s="123" t="str">
        <f t="shared" si="78"/>
        <v/>
      </c>
      <c r="CG61" s="123" t="str">
        <f t="shared" si="79"/>
        <v/>
      </c>
      <c r="CH61" s="123" t="str">
        <f t="shared" si="80"/>
        <v/>
      </c>
      <c r="CI61" s="123" t="str">
        <f t="shared" si="81"/>
        <v/>
      </c>
      <c r="CJ61" s="131" t="str">
        <f t="shared" si="82"/>
        <v/>
      </c>
      <c r="CK61" s="123" t="str" cm="1">
        <f t="array" ref="CK61">IF(AND(AZ61="C_16",
        SUMPRODUCT(--ISNUMBER(SEARCH({"14","34","38","40","41","42","43","46","48","56","64","65"},BB61)))&gt;0),
    O61-IF(ISNUMBER(CL61),CL61,0),
    "")</f>
        <v/>
      </c>
      <c r="CL61" s="123" t="str" cm="1">
        <f t="array" ref="CL61">IF(AND(AZ61="C_16",
        SUMPRODUCT(--ISNUMBER(SEARCH({"01";"02";"03";"04";"05";"06";"07";"08";"09";"10";"11";"12";"13";"15";"16";"17";"19";"20";"21";"22";"23";"24";"25";"26";"27";"28";"29";"30";"31";"32";"33";"35";"36";"37";"39";"44";"45";"47";"49";"50";"51";"52";"53";"54";"55";"57";"58";"59";"60";"61";"62";"63";"66";"67";"68";"69";"70";"71";"72";"73";"74";"75"}, BB61)))&gt;0),
    O61,
    "")</f>
        <v/>
      </c>
      <c r="CM61" s="131" t="str" cm="1">
        <f t="array" ref="CM61">IF(SUMPRODUCT(--ISNUMBER(SEARCH({"32";"35";"36";"44";"45";"47";"50";"51";"52";"53";"54";"55";"57";"58";"59";"60"}, BB61)))&gt;0,
    B61,
    "")</f>
        <v/>
      </c>
      <c r="CN61" s="123" t="str" cm="1">
        <f t="array" ref="CN61">IF(SUMPRODUCT(--ISNUMBER(SEARCH({"61";"62"}, BB61)))&gt;0,
    B61,
    "")</f>
        <v/>
      </c>
      <c r="CO61" s="226" t="str" cm="1">
        <f t="array" ref="CO61">IF(SUMPRODUCT(--ISNUMBER(SEARCH({"68";"69";"70";"71"}, BB61)))&gt;0,
    B61,
    "")</f>
        <v/>
      </c>
      <c r="CP61" s="123" t="str" cm="1">
        <f t="array" ref="CP61">IF(SUMPRODUCT(--ISNUMBER(SEARCH({"72";"73";"74";"75"}, BB61)))&gt;0,
    B61,
    "")</f>
        <v/>
      </c>
      <c r="CQ61" s="123" t="str">
        <f t="shared" si="56"/>
        <v/>
      </c>
      <c r="CR61" s="226" t="str">
        <f t="shared" si="57"/>
        <v>NO</v>
      </c>
      <c r="CS61" s="122" t="str">
        <f t="shared" si="59"/>
        <v/>
      </c>
      <c r="CT61" s="123" t="str">
        <f t="shared" si="60"/>
        <v/>
      </c>
      <c r="CU61" s="123" t="str">
        <f t="shared" si="61"/>
        <v/>
      </c>
      <c r="CV61" s="123" t="str">
        <f t="shared" si="62"/>
        <v/>
      </c>
      <c r="CW61" s="123" t="str">
        <f t="shared" si="63"/>
        <v/>
      </c>
      <c r="CX61" s="123" t="str">
        <f t="shared" si="64"/>
        <v/>
      </c>
      <c r="CY61" s="123" t="str">
        <f t="shared" si="65"/>
        <v/>
      </c>
      <c r="CZ61" s="123" t="str">
        <f t="shared" si="66"/>
        <v/>
      </c>
      <c r="DA61" s="123" t="str">
        <f t="shared" si="67"/>
        <v/>
      </c>
      <c r="DB61" s="124" t="str">
        <f t="shared" si="68"/>
        <v/>
      </c>
      <c r="DC61" s="122" t="str">
        <f t="shared" si="69"/>
        <v/>
      </c>
      <c r="DD61" s="123" t="str">
        <f t="shared" si="70"/>
        <v/>
      </c>
      <c r="DE61" s="123" t="str">
        <f t="shared" si="71"/>
        <v/>
      </c>
      <c r="DF61" s="124" t="str">
        <f t="shared" si="72"/>
        <v/>
      </c>
      <c r="DG61" s="110"/>
    </row>
    <row r="62" spans="2:111" ht="16.2" outlineLevel="1" x14ac:dyDescent="0.4">
      <c r="B62" s="7">
        <v>57</v>
      </c>
      <c r="C62" s="12"/>
      <c r="D62" s="13"/>
      <c r="E62" s="14"/>
      <c r="F62" s="14"/>
      <c r="G62" s="14"/>
      <c r="H62" s="14"/>
      <c r="I62" s="14"/>
      <c r="J62" s="14"/>
      <c r="K62" s="14"/>
      <c r="L62" s="15"/>
      <c r="M62" s="12"/>
      <c r="N62" s="12"/>
      <c r="O62" s="12"/>
      <c r="P62" s="98" t="str">
        <f xml:space="preserve"> IF(ISBLANK(M62),"",VLOOKUP(M62,ComboValue!$D$2:$H$18,5,FALSE))</f>
        <v/>
      </c>
      <c r="Q62" s="12"/>
      <c r="R62" s="252" t="str" cm="1">
        <f t="array" ref="R62">IF(OR(ISNUMBER(SEARCH("SGH05",$D62:$L62)),ISNUMBER(SEARCH("SGH06",$D62:$L62)),ISNUMBER(SEARCH("SGH07",$D62:$L62)),ISNUMBER(SEARCH("SGH08",$D62:$L62)),ISNUMBER(SEARCH("pas de pictogramme",$D62:$L62)),ISNUMBER(SEARCH("SGH09",$D62:$L62)),ISNUMBER(SEARCH("SGH03",$D62:$L62))),"OUI","NON")</f>
        <v>NON</v>
      </c>
      <c r="S62" s="13"/>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212"/>
      <c r="AX62" s="123" t="str" cm="1">
        <f t="array" ref="AX62">_xlfn.TEXTJOIN(",", TRUE, IF(D62:L62="","",VLOOKUP(D62:L62, ComboValue!$A$2:$C$11, 3, FALSE)))</f>
        <v/>
      </c>
      <c r="AY62" s="123" t="str">
        <f t="shared" si="26"/>
        <v>Tous_Fr</v>
      </c>
      <c r="AZ62" s="123" t="str">
        <f>IF(ISBLANK(M62),"",VLOOKUP(M62,ComboValue!$D$2:$F$18,3,FALSE))</f>
        <v/>
      </c>
      <c r="BA62" s="123" t="str">
        <f>IF(ISBLANK(N62),"",VLOOKUP(N62,ComboValue!$J$2:$L$5,3,FALSE))</f>
        <v/>
      </c>
      <c r="BB62" s="130" t="str" cm="1">
        <f t="array" ref="BB62">_xlfn.TEXTJOIN(",", TRUE, IF(S62:AV62="","",VLOOKUP(S62:AV62, ComboValue!$M$2:$O$100, 3, FALSE)))</f>
        <v/>
      </c>
      <c r="BC62" s="124" t="str">
        <f t="shared" si="27"/>
        <v/>
      </c>
      <c r="BD62" s="110"/>
      <c r="BE62" s="122" t="str">
        <f t="shared" si="0"/>
        <v/>
      </c>
      <c r="BF62" s="123" t="str">
        <f t="shared" si="1"/>
        <v/>
      </c>
      <c r="BG62" s="123" t="str">
        <f t="shared" si="2"/>
        <v/>
      </c>
      <c r="BH62" s="123" t="str">
        <f t="shared" si="3"/>
        <v/>
      </c>
      <c r="BI62" s="123" t="str">
        <f t="shared" si="4"/>
        <v/>
      </c>
      <c r="BJ62" s="123" t="str">
        <f t="shared" si="5"/>
        <v/>
      </c>
      <c r="BK62" s="123" t="str">
        <f t="shared" si="6"/>
        <v/>
      </c>
      <c r="BL62" s="123" t="str">
        <f t="shared" si="7"/>
        <v/>
      </c>
      <c r="BM62" s="123" t="str">
        <f t="shared" si="8"/>
        <v/>
      </c>
      <c r="BN62" s="123" t="str">
        <f t="shared" si="9"/>
        <v/>
      </c>
      <c r="BO62" s="123">
        <f t="shared" si="85"/>
        <v>0</v>
      </c>
      <c r="BP62" s="123">
        <f t="shared" si="10"/>
        <v>0</v>
      </c>
      <c r="BQ62" s="123">
        <f t="shared" si="86"/>
        <v>0</v>
      </c>
      <c r="BR62" s="123">
        <f t="shared" si="11"/>
        <v>0</v>
      </c>
      <c r="BS62" s="123">
        <f t="shared" si="12"/>
        <v>0</v>
      </c>
      <c r="BT62" s="123">
        <f t="shared" si="13"/>
        <v>0</v>
      </c>
      <c r="BU62" s="123" t="str">
        <f t="shared" si="75"/>
        <v/>
      </c>
      <c r="BV62" s="123" t="str">
        <f t="shared" si="76"/>
        <v/>
      </c>
      <c r="BW62" s="123" t="str">
        <f t="shared" si="77"/>
        <v/>
      </c>
      <c r="BX62" s="123" t="str">
        <f t="shared" si="16"/>
        <v/>
      </c>
      <c r="BY62" s="123" t="str">
        <f t="shared" si="17"/>
        <v/>
      </c>
      <c r="BZ62" s="123" t="str">
        <f t="shared" si="18"/>
        <v/>
      </c>
      <c r="CA62" s="123" t="str">
        <f t="shared" si="19"/>
        <v/>
      </c>
      <c r="CB62" s="123" t="str">
        <f t="shared" si="20"/>
        <v/>
      </c>
      <c r="CC62" s="123" t="str">
        <f t="shared" si="21"/>
        <v/>
      </c>
      <c r="CD62" s="123" t="str">
        <f t="shared" si="22"/>
        <v/>
      </c>
      <c r="CE62" s="123" t="str">
        <f t="shared" si="23"/>
        <v/>
      </c>
      <c r="CF62" s="123" t="str">
        <f t="shared" si="78"/>
        <v/>
      </c>
      <c r="CG62" s="123" t="str">
        <f t="shared" si="79"/>
        <v/>
      </c>
      <c r="CH62" s="123" t="str">
        <f t="shared" si="80"/>
        <v/>
      </c>
      <c r="CI62" s="123" t="str">
        <f t="shared" si="81"/>
        <v/>
      </c>
      <c r="CJ62" s="131" t="str">
        <f t="shared" si="82"/>
        <v/>
      </c>
      <c r="CK62" s="123" t="str" cm="1">
        <f t="array" ref="CK62">IF(AND(AZ62="C_16",
        SUMPRODUCT(--ISNUMBER(SEARCH({"14","34","38","40","41","42","43","46","48","56","64","65"},BB62)))&gt;0),
    O62-IF(ISNUMBER(CL62),CL62,0),
    "")</f>
        <v/>
      </c>
      <c r="CL62" s="123" t="str" cm="1">
        <f t="array" ref="CL62">IF(AND(AZ62="C_16",
        SUMPRODUCT(--ISNUMBER(SEARCH({"01";"02";"03";"04";"05";"06";"07";"08";"09";"10";"11";"12";"13";"15";"16";"17";"19";"20";"21";"22";"23";"24";"25";"26";"27";"28";"29";"30";"31";"32";"33";"35";"36";"37";"39";"44";"45";"47";"49";"50";"51";"52";"53";"54";"55";"57";"58";"59";"60";"61";"62";"63";"66";"67";"68";"69";"70";"71";"72";"73";"74";"75"}, BB62)))&gt;0),
    O62,
    "")</f>
        <v/>
      </c>
      <c r="CM62" s="131" t="str" cm="1">
        <f t="array" ref="CM62">IF(SUMPRODUCT(--ISNUMBER(SEARCH({"32";"35";"36";"44";"45";"47";"50";"51";"52";"53";"54";"55";"57";"58";"59";"60"}, BB62)))&gt;0,
    B62,
    "")</f>
        <v/>
      </c>
      <c r="CN62" s="123" t="str" cm="1">
        <f t="array" ref="CN62">IF(SUMPRODUCT(--ISNUMBER(SEARCH({"61";"62"}, BB62)))&gt;0,
    B62,
    "")</f>
        <v/>
      </c>
      <c r="CO62" s="226" t="str" cm="1">
        <f t="array" ref="CO62">IF(SUMPRODUCT(--ISNUMBER(SEARCH({"68";"69";"70";"71"}, BB62)))&gt;0,
    B62,
    "")</f>
        <v/>
      </c>
      <c r="CP62" s="123" t="str" cm="1">
        <f t="array" ref="CP62">IF(SUMPRODUCT(--ISNUMBER(SEARCH({"72";"73";"74";"75"}, BB62)))&gt;0,
    B62,
    "")</f>
        <v/>
      </c>
      <c r="CQ62" s="123" t="str">
        <f t="shared" si="56"/>
        <v/>
      </c>
      <c r="CR62" s="226" t="str">
        <f t="shared" si="57"/>
        <v>NO</v>
      </c>
      <c r="CS62" s="122" t="str">
        <f t="shared" si="59"/>
        <v/>
      </c>
      <c r="CT62" s="123" t="str">
        <f t="shared" si="60"/>
        <v/>
      </c>
      <c r="CU62" s="123" t="str">
        <f t="shared" si="61"/>
        <v/>
      </c>
      <c r="CV62" s="123" t="str">
        <f t="shared" si="62"/>
        <v/>
      </c>
      <c r="CW62" s="123" t="str">
        <f t="shared" si="63"/>
        <v/>
      </c>
      <c r="CX62" s="123" t="str">
        <f t="shared" si="64"/>
        <v/>
      </c>
      <c r="CY62" s="123" t="str">
        <f t="shared" si="65"/>
        <v/>
      </c>
      <c r="CZ62" s="123" t="str">
        <f t="shared" si="66"/>
        <v/>
      </c>
      <c r="DA62" s="123" t="str">
        <f t="shared" si="67"/>
        <v/>
      </c>
      <c r="DB62" s="124" t="str">
        <f t="shared" si="68"/>
        <v/>
      </c>
      <c r="DC62" s="122" t="str">
        <f t="shared" si="69"/>
        <v/>
      </c>
      <c r="DD62" s="123" t="str">
        <f t="shared" si="70"/>
        <v/>
      </c>
      <c r="DE62" s="123" t="str">
        <f t="shared" si="71"/>
        <v/>
      </c>
      <c r="DF62" s="124" t="str">
        <f t="shared" si="72"/>
        <v/>
      </c>
      <c r="DG62" s="110"/>
    </row>
    <row r="63" spans="2:111" ht="16.2" outlineLevel="1" x14ac:dyDescent="0.4">
      <c r="B63" s="7">
        <v>58</v>
      </c>
      <c r="C63" s="12"/>
      <c r="D63" s="13"/>
      <c r="E63" s="14"/>
      <c r="F63" s="14"/>
      <c r="G63" s="14"/>
      <c r="H63" s="14"/>
      <c r="I63" s="14"/>
      <c r="J63" s="14"/>
      <c r="K63" s="14"/>
      <c r="L63" s="15"/>
      <c r="M63" s="12"/>
      <c r="N63" s="12"/>
      <c r="O63" s="12"/>
      <c r="P63" s="98" t="str">
        <f xml:space="preserve"> IF(ISBLANK(M63),"",VLOOKUP(M63,ComboValue!$D$2:$H$18,5,FALSE))</f>
        <v/>
      </c>
      <c r="Q63" s="12"/>
      <c r="R63" s="252" t="str" cm="1">
        <f t="array" ref="R63">IF(OR(ISNUMBER(SEARCH("SGH05",$D63:$L63)),ISNUMBER(SEARCH("SGH06",$D63:$L63)),ISNUMBER(SEARCH("SGH07",$D63:$L63)),ISNUMBER(SEARCH("SGH08",$D63:$L63)),ISNUMBER(SEARCH("pas de pictogramme",$D63:$L63)),ISNUMBER(SEARCH("SGH09",$D63:$L63)),ISNUMBER(SEARCH("SGH03",$D63:$L63))),"OUI","NON")</f>
        <v>NON</v>
      </c>
      <c r="S63" s="13"/>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212"/>
      <c r="AX63" s="123" t="str" cm="1">
        <f t="array" ref="AX63">_xlfn.TEXTJOIN(",", TRUE, IF(D63:L63="","",VLOOKUP(D63:L63, ComboValue!$A$2:$C$11, 3, FALSE)))</f>
        <v/>
      </c>
      <c r="AY63" s="123" t="str">
        <f t="shared" si="26"/>
        <v>Tous_Fr</v>
      </c>
      <c r="AZ63" s="123" t="str">
        <f>IF(ISBLANK(M63),"",VLOOKUP(M63,ComboValue!$D$2:$F$18,3,FALSE))</f>
        <v/>
      </c>
      <c r="BA63" s="123" t="str">
        <f>IF(ISBLANK(N63),"",VLOOKUP(N63,ComboValue!$J$2:$L$5,3,FALSE))</f>
        <v/>
      </c>
      <c r="BB63" s="130" t="str" cm="1">
        <f t="array" ref="BB63">_xlfn.TEXTJOIN(",", TRUE, IF(S63:AV63="","",VLOOKUP(S63:AV63, ComboValue!$M$2:$O$100, 3, FALSE)))</f>
        <v/>
      </c>
      <c r="BC63" s="124" t="str">
        <f t="shared" si="27"/>
        <v/>
      </c>
      <c r="BD63" s="110"/>
      <c r="BE63" s="122" t="str">
        <f t="shared" si="0"/>
        <v/>
      </c>
      <c r="BF63" s="123" t="str">
        <f t="shared" si="1"/>
        <v/>
      </c>
      <c r="BG63" s="123" t="str">
        <f t="shared" si="2"/>
        <v/>
      </c>
      <c r="BH63" s="123" t="str">
        <f t="shared" si="3"/>
        <v/>
      </c>
      <c r="BI63" s="123" t="str">
        <f t="shared" si="4"/>
        <v/>
      </c>
      <c r="BJ63" s="123" t="str">
        <f t="shared" si="5"/>
        <v/>
      </c>
      <c r="BK63" s="123" t="str">
        <f t="shared" si="6"/>
        <v/>
      </c>
      <c r="BL63" s="123" t="str">
        <f t="shared" si="7"/>
        <v/>
      </c>
      <c r="BM63" s="123" t="str">
        <f t="shared" si="8"/>
        <v/>
      </c>
      <c r="BN63" s="123" t="str">
        <f t="shared" si="9"/>
        <v/>
      </c>
      <c r="BO63" s="123">
        <f t="shared" si="85"/>
        <v>0</v>
      </c>
      <c r="BP63" s="123">
        <f t="shared" si="10"/>
        <v>0</v>
      </c>
      <c r="BQ63" s="123">
        <f t="shared" si="86"/>
        <v>0</v>
      </c>
      <c r="BR63" s="123">
        <f t="shared" si="11"/>
        <v>0</v>
      </c>
      <c r="BS63" s="123">
        <f t="shared" si="12"/>
        <v>0</v>
      </c>
      <c r="BT63" s="123">
        <f t="shared" si="13"/>
        <v>0</v>
      </c>
      <c r="BU63" s="123" t="str">
        <f t="shared" si="75"/>
        <v/>
      </c>
      <c r="BV63" s="123" t="str">
        <f t="shared" si="76"/>
        <v/>
      </c>
      <c r="BW63" s="123" t="str">
        <f t="shared" si="77"/>
        <v/>
      </c>
      <c r="BX63" s="123" t="str">
        <f t="shared" si="16"/>
        <v/>
      </c>
      <c r="BY63" s="123" t="str">
        <f t="shared" si="17"/>
        <v/>
      </c>
      <c r="BZ63" s="123" t="str">
        <f t="shared" si="18"/>
        <v/>
      </c>
      <c r="CA63" s="123" t="str">
        <f t="shared" si="19"/>
        <v/>
      </c>
      <c r="CB63" s="123" t="str">
        <f t="shared" si="20"/>
        <v/>
      </c>
      <c r="CC63" s="123" t="str">
        <f t="shared" si="21"/>
        <v/>
      </c>
      <c r="CD63" s="123" t="str">
        <f t="shared" si="22"/>
        <v/>
      </c>
      <c r="CE63" s="123" t="str">
        <f t="shared" si="23"/>
        <v/>
      </c>
      <c r="CF63" s="123" t="str">
        <f t="shared" si="78"/>
        <v/>
      </c>
      <c r="CG63" s="123" t="str">
        <f t="shared" si="79"/>
        <v/>
      </c>
      <c r="CH63" s="123" t="str">
        <f t="shared" si="80"/>
        <v/>
      </c>
      <c r="CI63" s="123" t="str">
        <f t="shared" si="81"/>
        <v/>
      </c>
      <c r="CJ63" s="131" t="str">
        <f t="shared" si="82"/>
        <v/>
      </c>
      <c r="CK63" s="123" t="str" cm="1">
        <f t="array" ref="CK63">IF(AND(AZ63="C_16",
        SUMPRODUCT(--ISNUMBER(SEARCH({"14","34","38","40","41","42","43","46","48","56","64","65"},BB63)))&gt;0),
    O63-IF(ISNUMBER(CL63),CL63,0),
    "")</f>
        <v/>
      </c>
      <c r="CL63" s="123" t="str" cm="1">
        <f t="array" ref="CL63">IF(AND(AZ63="C_16",
        SUMPRODUCT(--ISNUMBER(SEARCH({"01";"02";"03";"04";"05";"06";"07";"08";"09";"10";"11";"12";"13";"15";"16";"17";"19";"20";"21";"22";"23";"24";"25";"26";"27";"28";"29";"30";"31";"32";"33";"35";"36";"37";"39";"44";"45";"47";"49";"50";"51";"52";"53";"54";"55";"57";"58";"59";"60";"61";"62";"63";"66";"67";"68";"69";"70";"71";"72";"73";"74";"75"}, BB63)))&gt;0),
    O63,
    "")</f>
        <v/>
      </c>
      <c r="CM63" s="131" t="str" cm="1">
        <f t="array" ref="CM63">IF(SUMPRODUCT(--ISNUMBER(SEARCH({"32";"35";"36";"44";"45";"47";"50";"51";"52";"53";"54";"55";"57";"58";"59";"60"}, BB63)))&gt;0,
    B63,
    "")</f>
        <v/>
      </c>
      <c r="CN63" s="123" t="str" cm="1">
        <f t="array" ref="CN63">IF(SUMPRODUCT(--ISNUMBER(SEARCH({"61";"62"}, BB63)))&gt;0,
    B63,
    "")</f>
        <v/>
      </c>
      <c r="CO63" s="226" t="str" cm="1">
        <f t="array" ref="CO63">IF(SUMPRODUCT(--ISNUMBER(SEARCH({"68";"69";"70";"71"}, BB63)))&gt;0,
    B63,
    "")</f>
        <v/>
      </c>
      <c r="CP63" s="123" t="str" cm="1">
        <f t="array" ref="CP63">IF(SUMPRODUCT(--ISNUMBER(SEARCH({"72";"73";"74";"75"}, BB63)))&gt;0,
    B63,
    "")</f>
        <v/>
      </c>
      <c r="CQ63" s="123" t="str">
        <f t="shared" si="56"/>
        <v/>
      </c>
      <c r="CR63" s="226" t="str">
        <f t="shared" si="57"/>
        <v>NO</v>
      </c>
      <c r="CS63" s="122" t="str">
        <f t="shared" si="59"/>
        <v/>
      </c>
      <c r="CT63" s="123" t="str">
        <f t="shared" si="60"/>
        <v/>
      </c>
      <c r="CU63" s="123" t="str">
        <f t="shared" si="61"/>
        <v/>
      </c>
      <c r="CV63" s="123" t="str">
        <f t="shared" si="62"/>
        <v/>
      </c>
      <c r="CW63" s="123" t="str">
        <f t="shared" si="63"/>
        <v/>
      </c>
      <c r="CX63" s="123" t="str">
        <f t="shared" si="64"/>
        <v/>
      </c>
      <c r="CY63" s="123" t="str">
        <f t="shared" si="65"/>
        <v/>
      </c>
      <c r="CZ63" s="123" t="str">
        <f t="shared" si="66"/>
        <v/>
      </c>
      <c r="DA63" s="123" t="str">
        <f t="shared" si="67"/>
        <v/>
      </c>
      <c r="DB63" s="124" t="str">
        <f t="shared" si="68"/>
        <v/>
      </c>
      <c r="DC63" s="122" t="str">
        <f t="shared" si="69"/>
        <v/>
      </c>
      <c r="DD63" s="123" t="str">
        <f t="shared" si="70"/>
        <v/>
      </c>
      <c r="DE63" s="123" t="str">
        <f t="shared" si="71"/>
        <v/>
      </c>
      <c r="DF63" s="124" t="str">
        <f t="shared" si="72"/>
        <v/>
      </c>
      <c r="DG63" s="110"/>
    </row>
    <row r="64" spans="2:111" ht="16.2" outlineLevel="1" x14ac:dyDescent="0.4">
      <c r="B64" s="7">
        <v>59</v>
      </c>
      <c r="C64" s="12"/>
      <c r="D64" s="13"/>
      <c r="E64" s="14"/>
      <c r="F64" s="14"/>
      <c r="G64" s="14"/>
      <c r="H64" s="14"/>
      <c r="I64" s="14"/>
      <c r="J64" s="14"/>
      <c r="K64" s="14"/>
      <c r="L64" s="15"/>
      <c r="M64" s="12"/>
      <c r="N64" s="12"/>
      <c r="O64" s="12"/>
      <c r="P64" s="98" t="str">
        <f xml:space="preserve"> IF(ISBLANK(M64),"",VLOOKUP(M64,ComboValue!$D$2:$H$18,5,FALSE))</f>
        <v/>
      </c>
      <c r="Q64" s="12"/>
      <c r="R64" s="252" t="str" cm="1">
        <f t="array" ref="R64">IF(OR(ISNUMBER(SEARCH("SGH05",$D64:$L64)),ISNUMBER(SEARCH("SGH06",$D64:$L64)),ISNUMBER(SEARCH("SGH07",$D64:$L64)),ISNUMBER(SEARCH("SGH08",$D64:$L64)),ISNUMBER(SEARCH("pas de pictogramme",$D64:$L64)),ISNUMBER(SEARCH("SGH09",$D64:$L64)),ISNUMBER(SEARCH("SGH03",$D64:$L64))),"OUI","NON")</f>
        <v>NON</v>
      </c>
      <c r="S64" s="13"/>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212"/>
      <c r="AX64" s="123" t="str" cm="1">
        <f t="array" ref="AX64">_xlfn.TEXTJOIN(",", TRUE, IF(D64:L64="","",VLOOKUP(D64:L64, ComboValue!$A$2:$C$11, 3, FALSE)))</f>
        <v/>
      </c>
      <c r="AY64" s="123" t="str">
        <f t="shared" si="26"/>
        <v>Tous_Fr</v>
      </c>
      <c r="AZ64" s="123" t="str">
        <f>IF(ISBLANK(M64),"",VLOOKUP(M64,ComboValue!$D$2:$F$18,3,FALSE))</f>
        <v/>
      </c>
      <c r="BA64" s="123" t="str">
        <f>IF(ISBLANK(N64),"",VLOOKUP(N64,ComboValue!$J$2:$L$5,3,FALSE))</f>
        <v/>
      </c>
      <c r="BB64" s="130" t="str" cm="1">
        <f t="array" ref="BB64">_xlfn.TEXTJOIN(",", TRUE, IF(S64:AV64="","",VLOOKUP(S64:AV64, ComboValue!$M$2:$O$100, 3, FALSE)))</f>
        <v/>
      </c>
      <c r="BC64" s="124" t="str">
        <f t="shared" si="27"/>
        <v/>
      </c>
      <c r="BD64" s="110"/>
      <c r="BE64" s="122" t="str">
        <f t="shared" si="0"/>
        <v/>
      </c>
      <c r="BF64" s="123" t="str">
        <f t="shared" si="1"/>
        <v/>
      </c>
      <c r="BG64" s="123" t="str">
        <f t="shared" si="2"/>
        <v/>
      </c>
      <c r="BH64" s="123" t="str">
        <f t="shared" si="3"/>
        <v/>
      </c>
      <c r="BI64" s="123" t="str">
        <f t="shared" si="4"/>
        <v/>
      </c>
      <c r="BJ64" s="123" t="str">
        <f t="shared" si="5"/>
        <v/>
      </c>
      <c r="BK64" s="123" t="str">
        <f t="shared" si="6"/>
        <v/>
      </c>
      <c r="BL64" s="123" t="str">
        <f t="shared" si="7"/>
        <v/>
      </c>
      <c r="BM64" s="123" t="str">
        <f t="shared" si="8"/>
        <v/>
      </c>
      <c r="BN64" s="123" t="str">
        <f t="shared" si="9"/>
        <v/>
      </c>
      <c r="BO64" s="123">
        <f t="shared" si="85"/>
        <v>0</v>
      </c>
      <c r="BP64" s="123">
        <f t="shared" si="10"/>
        <v>0</v>
      </c>
      <c r="BQ64" s="123">
        <f t="shared" si="86"/>
        <v>0</v>
      </c>
      <c r="BR64" s="123">
        <f t="shared" si="11"/>
        <v>0</v>
      </c>
      <c r="BS64" s="123">
        <f t="shared" si="12"/>
        <v>0</v>
      </c>
      <c r="BT64" s="123">
        <f t="shared" si="13"/>
        <v>0</v>
      </c>
      <c r="BU64" s="123" t="str">
        <f t="shared" si="75"/>
        <v/>
      </c>
      <c r="BV64" s="123" t="str">
        <f t="shared" si="76"/>
        <v/>
      </c>
      <c r="BW64" s="123" t="str">
        <f t="shared" si="77"/>
        <v/>
      </c>
      <c r="BX64" s="123" t="str">
        <f t="shared" si="16"/>
        <v/>
      </c>
      <c r="BY64" s="123" t="str">
        <f t="shared" si="17"/>
        <v/>
      </c>
      <c r="BZ64" s="123" t="str">
        <f t="shared" si="18"/>
        <v/>
      </c>
      <c r="CA64" s="123" t="str">
        <f t="shared" si="19"/>
        <v/>
      </c>
      <c r="CB64" s="123" t="str">
        <f t="shared" si="20"/>
        <v/>
      </c>
      <c r="CC64" s="123" t="str">
        <f t="shared" si="21"/>
        <v/>
      </c>
      <c r="CD64" s="123" t="str">
        <f t="shared" si="22"/>
        <v/>
      </c>
      <c r="CE64" s="123" t="str">
        <f t="shared" si="23"/>
        <v/>
      </c>
      <c r="CF64" s="123" t="str">
        <f t="shared" si="78"/>
        <v/>
      </c>
      <c r="CG64" s="123" t="str">
        <f t="shared" si="79"/>
        <v/>
      </c>
      <c r="CH64" s="123" t="str">
        <f t="shared" si="80"/>
        <v/>
      </c>
      <c r="CI64" s="123" t="str">
        <f t="shared" si="81"/>
        <v/>
      </c>
      <c r="CJ64" s="131" t="str">
        <f t="shared" si="82"/>
        <v/>
      </c>
      <c r="CK64" s="123" t="str" cm="1">
        <f t="array" ref="CK64">IF(AND(AZ64="C_16",
        SUMPRODUCT(--ISNUMBER(SEARCH({"14","34","38","40","41","42","43","46","48","56","64","65"},BB64)))&gt;0),
    O64-IF(ISNUMBER(CL64),CL64,0),
    "")</f>
        <v/>
      </c>
      <c r="CL64" s="123" t="str" cm="1">
        <f t="array" ref="CL64">IF(AND(AZ64="C_16",
        SUMPRODUCT(--ISNUMBER(SEARCH({"01";"02";"03";"04";"05";"06";"07";"08";"09";"10";"11";"12";"13";"15";"16";"17";"19";"20";"21";"22";"23";"24";"25";"26";"27";"28";"29";"30";"31";"32";"33";"35";"36";"37";"39";"44";"45";"47";"49";"50";"51";"52";"53";"54";"55";"57";"58";"59";"60";"61";"62";"63";"66";"67";"68";"69";"70";"71";"72";"73";"74";"75"}, BB64)))&gt;0),
    O64,
    "")</f>
        <v/>
      </c>
      <c r="CM64" s="131" t="str" cm="1">
        <f t="array" ref="CM64">IF(SUMPRODUCT(--ISNUMBER(SEARCH({"32";"35";"36";"44";"45";"47";"50";"51";"52";"53";"54";"55";"57";"58";"59";"60"}, BB64)))&gt;0,
    B64,
    "")</f>
        <v/>
      </c>
      <c r="CN64" s="123" t="str" cm="1">
        <f t="array" ref="CN64">IF(SUMPRODUCT(--ISNUMBER(SEARCH({"61";"62"}, BB64)))&gt;0,
    B64,
    "")</f>
        <v/>
      </c>
      <c r="CO64" s="226" t="str" cm="1">
        <f t="array" ref="CO64">IF(SUMPRODUCT(--ISNUMBER(SEARCH({"68";"69";"70";"71"}, BB64)))&gt;0,
    B64,
    "")</f>
        <v/>
      </c>
      <c r="CP64" s="123" t="str" cm="1">
        <f t="array" ref="CP64">IF(SUMPRODUCT(--ISNUMBER(SEARCH({"72";"73";"74";"75"}, BB64)))&gt;0,
    B64,
    "")</f>
        <v/>
      </c>
      <c r="CQ64" s="123" t="str">
        <f t="shared" si="56"/>
        <v/>
      </c>
      <c r="CR64" s="226" t="str">
        <f t="shared" si="57"/>
        <v>NO</v>
      </c>
      <c r="CS64" s="122" t="str">
        <f t="shared" si="59"/>
        <v/>
      </c>
      <c r="CT64" s="123" t="str">
        <f t="shared" si="60"/>
        <v/>
      </c>
      <c r="CU64" s="123" t="str">
        <f t="shared" si="61"/>
        <v/>
      </c>
      <c r="CV64" s="123" t="str">
        <f t="shared" si="62"/>
        <v/>
      </c>
      <c r="CW64" s="123" t="str">
        <f t="shared" si="63"/>
        <v/>
      </c>
      <c r="CX64" s="123" t="str">
        <f t="shared" si="64"/>
        <v/>
      </c>
      <c r="CY64" s="123" t="str">
        <f t="shared" si="65"/>
        <v/>
      </c>
      <c r="CZ64" s="123" t="str">
        <f t="shared" si="66"/>
        <v/>
      </c>
      <c r="DA64" s="123" t="str">
        <f t="shared" si="67"/>
        <v/>
      </c>
      <c r="DB64" s="124" t="str">
        <f t="shared" si="68"/>
        <v/>
      </c>
      <c r="DC64" s="122" t="str">
        <f t="shared" si="69"/>
        <v/>
      </c>
      <c r="DD64" s="123" t="str">
        <f t="shared" si="70"/>
        <v/>
      </c>
      <c r="DE64" s="123" t="str">
        <f t="shared" si="71"/>
        <v/>
      </c>
      <c r="DF64" s="124" t="str">
        <f t="shared" si="72"/>
        <v/>
      </c>
      <c r="DG64" s="110"/>
    </row>
    <row r="65" spans="2:111" ht="16.2" outlineLevel="1" x14ac:dyDescent="0.4">
      <c r="B65" s="7">
        <v>60</v>
      </c>
      <c r="C65" s="12"/>
      <c r="D65" s="13"/>
      <c r="E65" s="14"/>
      <c r="F65" s="14"/>
      <c r="G65" s="14"/>
      <c r="H65" s="14"/>
      <c r="I65" s="14"/>
      <c r="J65" s="14"/>
      <c r="K65" s="14"/>
      <c r="L65" s="15"/>
      <c r="M65" s="12"/>
      <c r="N65" s="12"/>
      <c r="O65" s="12"/>
      <c r="P65" s="98" t="str">
        <f xml:space="preserve"> IF(ISBLANK(M65),"",VLOOKUP(M65,ComboValue!$D$2:$H$18,5,FALSE))</f>
        <v/>
      </c>
      <c r="Q65" s="12"/>
      <c r="R65" s="252" t="str" cm="1">
        <f t="array" ref="R65">IF(OR(ISNUMBER(SEARCH("SGH05",$D65:$L65)),ISNUMBER(SEARCH("SGH06",$D65:$L65)),ISNUMBER(SEARCH("SGH07",$D65:$L65)),ISNUMBER(SEARCH("SGH08",$D65:$L65)),ISNUMBER(SEARCH("pas de pictogramme",$D65:$L65)),ISNUMBER(SEARCH("SGH09",$D65:$L65)),ISNUMBER(SEARCH("SGH03",$D65:$L65))),"OUI","NON")</f>
        <v>NON</v>
      </c>
      <c r="S65" s="13"/>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212"/>
      <c r="AX65" s="123" t="str" cm="1">
        <f t="array" ref="AX65">_xlfn.TEXTJOIN(",", TRUE, IF(D65:L65="","",VLOOKUP(D65:L65, ComboValue!$A$2:$C$11, 3, FALSE)))</f>
        <v/>
      </c>
      <c r="AY65" s="123" t="str">
        <f t="shared" si="26"/>
        <v>Tous_Fr</v>
      </c>
      <c r="AZ65" s="123" t="str">
        <f>IF(ISBLANK(M65),"",VLOOKUP(M65,ComboValue!$D$2:$F$18,3,FALSE))</f>
        <v/>
      </c>
      <c r="BA65" s="123" t="str">
        <f>IF(ISBLANK(N65),"",VLOOKUP(N65,ComboValue!$J$2:$L$5,3,FALSE))</f>
        <v/>
      </c>
      <c r="BB65" s="130" t="str" cm="1">
        <f t="array" ref="BB65">_xlfn.TEXTJOIN(",", TRUE, IF(S65:AV65="","",VLOOKUP(S65:AV65, ComboValue!$M$2:$O$100, 3, FALSE)))</f>
        <v/>
      </c>
      <c r="BC65" s="124" t="str">
        <f t="shared" si="27"/>
        <v/>
      </c>
      <c r="BD65" s="110"/>
      <c r="BE65" s="122" t="str">
        <f t="shared" si="0"/>
        <v/>
      </c>
      <c r="BF65" s="123" t="str">
        <f t="shared" si="1"/>
        <v/>
      </c>
      <c r="BG65" s="123" t="str">
        <f t="shared" si="2"/>
        <v/>
      </c>
      <c r="BH65" s="123" t="str">
        <f t="shared" si="3"/>
        <v/>
      </c>
      <c r="BI65" s="123" t="str">
        <f t="shared" si="4"/>
        <v/>
      </c>
      <c r="BJ65" s="123" t="str">
        <f t="shared" si="5"/>
        <v/>
      </c>
      <c r="BK65" s="123" t="str">
        <f t="shared" si="6"/>
        <v/>
      </c>
      <c r="BL65" s="123" t="str">
        <f t="shared" si="7"/>
        <v/>
      </c>
      <c r="BM65" s="123" t="str">
        <f t="shared" si="8"/>
        <v/>
      </c>
      <c r="BN65" s="123" t="str">
        <f t="shared" si="9"/>
        <v/>
      </c>
      <c r="BO65" s="123">
        <f t="shared" si="85"/>
        <v>0</v>
      </c>
      <c r="BP65" s="123">
        <f t="shared" si="10"/>
        <v>0</v>
      </c>
      <c r="BQ65" s="123">
        <f t="shared" si="86"/>
        <v>0</v>
      </c>
      <c r="BR65" s="123">
        <f t="shared" si="11"/>
        <v>0</v>
      </c>
      <c r="BS65" s="123">
        <f t="shared" si="12"/>
        <v>0</v>
      </c>
      <c r="BT65" s="123">
        <f t="shared" si="13"/>
        <v>0</v>
      </c>
      <c r="BU65" s="123" t="str">
        <f t="shared" si="75"/>
        <v/>
      </c>
      <c r="BV65" s="123" t="str">
        <f t="shared" si="76"/>
        <v/>
      </c>
      <c r="BW65" s="123" t="str">
        <f t="shared" si="77"/>
        <v/>
      </c>
      <c r="BX65" s="123" t="str">
        <f t="shared" si="16"/>
        <v/>
      </c>
      <c r="BY65" s="123" t="str">
        <f t="shared" si="17"/>
        <v/>
      </c>
      <c r="BZ65" s="123" t="str">
        <f t="shared" si="18"/>
        <v/>
      </c>
      <c r="CA65" s="123" t="str">
        <f t="shared" si="19"/>
        <v/>
      </c>
      <c r="CB65" s="123" t="str">
        <f t="shared" si="20"/>
        <v/>
      </c>
      <c r="CC65" s="123" t="str">
        <f t="shared" si="21"/>
        <v/>
      </c>
      <c r="CD65" s="123" t="str">
        <f t="shared" si="22"/>
        <v/>
      </c>
      <c r="CE65" s="123" t="str">
        <f t="shared" si="23"/>
        <v/>
      </c>
      <c r="CF65" s="123" t="str">
        <f t="shared" si="78"/>
        <v/>
      </c>
      <c r="CG65" s="123" t="str">
        <f t="shared" si="79"/>
        <v/>
      </c>
      <c r="CH65" s="123" t="str">
        <f t="shared" si="80"/>
        <v/>
      </c>
      <c r="CI65" s="123" t="str">
        <f t="shared" si="81"/>
        <v/>
      </c>
      <c r="CJ65" s="131" t="str">
        <f t="shared" si="82"/>
        <v/>
      </c>
      <c r="CK65" s="123" t="str" cm="1">
        <f t="array" ref="CK65">IF(AND(AZ65="C_16",
        SUMPRODUCT(--ISNUMBER(SEARCH({"14","34","38","40","41","42","43","46","48","56","64","65"},BB65)))&gt;0),
    O65-IF(ISNUMBER(CL65),CL65,0),
    "")</f>
        <v/>
      </c>
      <c r="CL65" s="123" t="str" cm="1">
        <f t="array" ref="CL65">IF(AND(AZ65="C_16",
        SUMPRODUCT(--ISNUMBER(SEARCH({"01";"02";"03";"04";"05";"06";"07";"08";"09";"10";"11";"12";"13";"15";"16";"17";"19";"20";"21";"22";"23";"24";"25";"26";"27";"28";"29";"30";"31";"32";"33";"35";"36";"37";"39";"44";"45";"47";"49";"50";"51";"52";"53";"54";"55";"57";"58";"59";"60";"61";"62";"63";"66";"67";"68";"69";"70";"71";"72";"73";"74";"75"}, BB65)))&gt;0),
    O65,
    "")</f>
        <v/>
      </c>
      <c r="CM65" s="131" t="str" cm="1">
        <f t="array" ref="CM65">IF(SUMPRODUCT(--ISNUMBER(SEARCH({"32";"35";"36";"44";"45";"47";"50";"51";"52";"53";"54";"55";"57";"58";"59";"60"}, BB65)))&gt;0,
    B65,
    "")</f>
        <v/>
      </c>
      <c r="CN65" s="123" t="str" cm="1">
        <f t="array" ref="CN65">IF(SUMPRODUCT(--ISNUMBER(SEARCH({"61";"62"}, BB65)))&gt;0,
    B65,
    "")</f>
        <v/>
      </c>
      <c r="CO65" s="226" t="str" cm="1">
        <f t="array" ref="CO65">IF(SUMPRODUCT(--ISNUMBER(SEARCH({"68";"69";"70";"71"}, BB65)))&gt;0,
    B65,
    "")</f>
        <v/>
      </c>
      <c r="CP65" s="123" t="str" cm="1">
        <f t="array" ref="CP65">IF(SUMPRODUCT(--ISNUMBER(SEARCH({"72";"73";"74";"75"}, BB65)))&gt;0,
    B65,
    "")</f>
        <v/>
      </c>
      <c r="CQ65" s="123" t="str">
        <f t="shared" si="56"/>
        <v/>
      </c>
      <c r="CR65" s="226" t="str">
        <f t="shared" si="57"/>
        <v>NO</v>
      </c>
      <c r="CS65" s="122" t="str">
        <f t="shared" si="59"/>
        <v/>
      </c>
      <c r="CT65" s="123" t="str">
        <f t="shared" si="60"/>
        <v/>
      </c>
      <c r="CU65" s="123" t="str">
        <f t="shared" si="61"/>
        <v/>
      </c>
      <c r="CV65" s="123" t="str">
        <f t="shared" si="62"/>
        <v/>
      </c>
      <c r="CW65" s="123" t="str">
        <f t="shared" si="63"/>
        <v/>
      </c>
      <c r="CX65" s="123" t="str">
        <f t="shared" si="64"/>
        <v/>
      </c>
      <c r="CY65" s="123" t="str">
        <f t="shared" si="65"/>
        <v/>
      </c>
      <c r="CZ65" s="123" t="str">
        <f t="shared" si="66"/>
        <v/>
      </c>
      <c r="DA65" s="123" t="str">
        <f t="shared" si="67"/>
        <v/>
      </c>
      <c r="DB65" s="124" t="str">
        <f t="shared" si="68"/>
        <v/>
      </c>
      <c r="DC65" s="122" t="str">
        <f t="shared" si="69"/>
        <v/>
      </c>
      <c r="DD65" s="123" t="str">
        <f t="shared" si="70"/>
        <v/>
      </c>
      <c r="DE65" s="123" t="str">
        <f t="shared" si="71"/>
        <v/>
      </c>
      <c r="DF65" s="124" t="str">
        <f t="shared" si="72"/>
        <v/>
      </c>
      <c r="DG65" s="110"/>
    </row>
    <row r="66" spans="2:111" ht="16.2" outlineLevel="1" x14ac:dyDescent="0.4">
      <c r="B66" s="7">
        <v>61</v>
      </c>
      <c r="C66" s="12"/>
      <c r="D66" s="13"/>
      <c r="E66" s="14"/>
      <c r="F66" s="14"/>
      <c r="G66" s="14"/>
      <c r="H66" s="14"/>
      <c r="I66" s="14"/>
      <c r="J66" s="14"/>
      <c r="K66" s="14"/>
      <c r="L66" s="15"/>
      <c r="M66" s="12"/>
      <c r="N66" s="12"/>
      <c r="O66" s="12"/>
      <c r="P66" s="98" t="str">
        <f xml:space="preserve"> IF(ISBLANK(M66),"",VLOOKUP(M66,ComboValue!$D$2:$H$18,5,FALSE))</f>
        <v/>
      </c>
      <c r="Q66" s="12"/>
      <c r="R66" s="252" t="str" cm="1">
        <f t="array" ref="R66">IF(OR(ISNUMBER(SEARCH("SGH05",$D66:$L66)),ISNUMBER(SEARCH("SGH06",$D66:$L66)),ISNUMBER(SEARCH("SGH07",$D66:$L66)),ISNUMBER(SEARCH("SGH08",$D66:$L66)),ISNUMBER(SEARCH("pas de pictogramme",$D66:$L66)),ISNUMBER(SEARCH("SGH09",$D66:$L66)),ISNUMBER(SEARCH("SGH03",$D66:$L66))),"OUI","NON")</f>
        <v>NON</v>
      </c>
      <c r="S66" s="13"/>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212"/>
      <c r="AX66" s="123" t="str" cm="1">
        <f t="array" ref="AX66">_xlfn.TEXTJOIN(",", TRUE, IF(D66:L66="","",VLOOKUP(D66:L66, ComboValue!$A$2:$C$11, 3, FALSE)))</f>
        <v/>
      </c>
      <c r="AY66" s="123" t="str">
        <f t="shared" si="26"/>
        <v>Tous_Fr</v>
      </c>
      <c r="AZ66" s="123" t="str">
        <f>IF(ISBLANK(M66),"",VLOOKUP(M66,ComboValue!$D$2:$F$18,3,FALSE))</f>
        <v/>
      </c>
      <c r="BA66" s="123" t="str">
        <f>IF(ISBLANK(N66),"",VLOOKUP(N66,ComboValue!$J$2:$L$5,3,FALSE))</f>
        <v/>
      </c>
      <c r="BB66" s="130" t="str" cm="1">
        <f t="array" ref="BB66">_xlfn.TEXTJOIN(",", TRUE, IF(S66:AV66="","",VLOOKUP(S66:AV66, ComboValue!$M$2:$O$100, 3, FALSE)))</f>
        <v/>
      </c>
      <c r="BC66" s="124" t="str">
        <f t="shared" si="27"/>
        <v/>
      </c>
      <c r="BD66" s="110"/>
      <c r="BE66" s="122" t="str">
        <f t="shared" si="0"/>
        <v/>
      </c>
      <c r="BF66" s="123" t="str">
        <f t="shared" si="1"/>
        <v/>
      </c>
      <c r="BG66" s="123" t="str">
        <f t="shared" si="2"/>
        <v/>
      </c>
      <c r="BH66" s="123" t="str">
        <f t="shared" si="3"/>
        <v/>
      </c>
      <c r="BI66" s="123" t="str">
        <f t="shared" si="4"/>
        <v/>
      </c>
      <c r="BJ66" s="123" t="str">
        <f t="shared" si="5"/>
        <v/>
      </c>
      <c r="BK66" s="123" t="str">
        <f t="shared" si="6"/>
        <v/>
      </c>
      <c r="BL66" s="123" t="str">
        <f t="shared" si="7"/>
        <v/>
      </c>
      <c r="BM66" s="123" t="str">
        <f t="shared" si="8"/>
        <v/>
      </c>
      <c r="BN66" s="123" t="str">
        <f t="shared" si="9"/>
        <v/>
      </c>
      <c r="BO66" s="123">
        <f t="shared" si="85"/>
        <v>0</v>
      </c>
      <c r="BP66" s="123">
        <f t="shared" si="10"/>
        <v>0</v>
      </c>
      <c r="BQ66" s="123">
        <f t="shared" si="86"/>
        <v>0</v>
      </c>
      <c r="BR66" s="123">
        <f t="shared" si="11"/>
        <v>0</v>
      </c>
      <c r="BS66" s="123">
        <f t="shared" si="12"/>
        <v>0</v>
      </c>
      <c r="BT66" s="123">
        <f t="shared" si="13"/>
        <v>0</v>
      </c>
      <c r="BU66" s="123" t="str">
        <f t="shared" si="75"/>
        <v/>
      </c>
      <c r="BV66" s="123" t="str">
        <f t="shared" si="76"/>
        <v/>
      </c>
      <c r="BW66" s="123" t="str">
        <f t="shared" si="77"/>
        <v/>
      </c>
      <c r="BX66" s="123" t="str">
        <f t="shared" si="16"/>
        <v/>
      </c>
      <c r="BY66" s="123" t="str">
        <f t="shared" si="17"/>
        <v/>
      </c>
      <c r="BZ66" s="123" t="str">
        <f t="shared" si="18"/>
        <v/>
      </c>
      <c r="CA66" s="123" t="str">
        <f t="shared" si="19"/>
        <v/>
      </c>
      <c r="CB66" s="123" t="str">
        <f t="shared" si="20"/>
        <v/>
      </c>
      <c r="CC66" s="123" t="str">
        <f t="shared" si="21"/>
        <v/>
      </c>
      <c r="CD66" s="123" t="str">
        <f t="shared" si="22"/>
        <v/>
      </c>
      <c r="CE66" s="123" t="str">
        <f t="shared" si="23"/>
        <v/>
      </c>
      <c r="CF66" s="123" t="str">
        <f t="shared" si="78"/>
        <v/>
      </c>
      <c r="CG66" s="123" t="str">
        <f t="shared" si="79"/>
        <v/>
      </c>
      <c r="CH66" s="123" t="str">
        <f t="shared" si="80"/>
        <v/>
      </c>
      <c r="CI66" s="123" t="str">
        <f t="shared" si="81"/>
        <v/>
      </c>
      <c r="CJ66" s="131" t="str">
        <f t="shared" si="82"/>
        <v/>
      </c>
      <c r="CK66" s="123" t="str" cm="1">
        <f t="array" ref="CK66">IF(AND(AZ66="C_16",
        SUMPRODUCT(--ISNUMBER(SEARCH({"14","34","38","40","41","42","43","46","48","56","64","65"},BB66)))&gt;0),
    O66-IF(ISNUMBER(CL66),CL66,0),
    "")</f>
        <v/>
      </c>
      <c r="CL66" s="123" t="str" cm="1">
        <f t="array" ref="CL66">IF(AND(AZ66="C_16",
        SUMPRODUCT(--ISNUMBER(SEARCH({"01";"02";"03";"04";"05";"06";"07";"08";"09";"10";"11";"12";"13";"15";"16";"17";"19";"20";"21";"22";"23";"24";"25";"26";"27";"28";"29";"30";"31";"32";"33";"35";"36";"37";"39";"44";"45";"47";"49";"50";"51";"52";"53";"54";"55";"57";"58";"59";"60";"61";"62";"63";"66";"67";"68";"69";"70";"71";"72";"73";"74";"75"}, BB66)))&gt;0),
    O66,
    "")</f>
        <v/>
      </c>
      <c r="CM66" s="131" t="str" cm="1">
        <f t="array" ref="CM66">IF(SUMPRODUCT(--ISNUMBER(SEARCH({"32";"35";"36";"44";"45";"47";"50";"51";"52";"53";"54";"55";"57";"58";"59";"60"}, BB66)))&gt;0,
    B66,
    "")</f>
        <v/>
      </c>
      <c r="CN66" s="123" t="str" cm="1">
        <f t="array" ref="CN66">IF(SUMPRODUCT(--ISNUMBER(SEARCH({"61";"62"}, BB66)))&gt;0,
    B66,
    "")</f>
        <v/>
      </c>
      <c r="CO66" s="226" t="str" cm="1">
        <f t="array" ref="CO66">IF(SUMPRODUCT(--ISNUMBER(SEARCH({"68";"69";"70";"71"}, BB66)))&gt;0,
    B66,
    "")</f>
        <v/>
      </c>
      <c r="CP66" s="123" t="str" cm="1">
        <f t="array" ref="CP66">IF(SUMPRODUCT(--ISNUMBER(SEARCH({"72";"73";"74";"75"}, BB66)))&gt;0,
    B66,
    "")</f>
        <v/>
      </c>
      <c r="CQ66" s="123" t="str">
        <f t="shared" si="56"/>
        <v/>
      </c>
      <c r="CR66" s="226" t="str">
        <f t="shared" si="57"/>
        <v>NO</v>
      </c>
      <c r="CS66" s="122" t="str">
        <f t="shared" si="59"/>
        <v/>
      </c>
      <c r="CT66" s="123" t="str">
        <f t="shared" si="60"/>
        <v/>
      </c>
      <c r="CU66" s="123" t="str">
        <f t="shared" si="61"/>
        <v/>
      </c>
      <c r="CV66" s="123" t="str">
        <f t="shared" si="62"/>
        <v/>
      </c>
      <c r="CW66" s="123" t="str">
        <f t="shared" si="63"/>
        <v/>
      </c>
      <c r="CX66" s="123" t="str">
        <f t="shared" si="64"/>
        <v/>
      </c>
      <c r="CY66" s="123" t="str">
        <f t="shared" si="65"/>
        <v/>
      </c>
      <c r="CZ66" s="123" t="str">
        <f t="shared" si="66"/>
        <v/>
      </c>
      <c r="DA66" s="123" t="str">
        <f t="shared" si="67"/>
        <v/>
      </c>
      <c r="DB66" s="124" t="str">
        <f t="shared" si="68"/>
        <v/>
      </c>
      <c r="DC66" s="122" t="str">
        <f t="shared" si="69"/>
        <v/>
      </c>
      <c r="DD66" s="123" t="str">
        <f t="shared" si="70"/>
        <v/>
      </c>
      <c r="DE66" s="123" t="str">
        <f t="shared" si="71"/>
        <v/>
      </c>
      <c r="DF66" s="124" t="str">
        <f t="shared" si="72"/>
        <v/>
      </c>
      <c r="DG66" s="110"/>
    </row>
    <row r="67" spans="2:111" ht="16.2" outlineLevel="1" x14ac:dyDescent="0.4">
      <c r="B67" s="7">
        <v>62</v>
      </c>
      <c r="C67" s="12"/>
      <c r="D67" s="13"/>
      <c r="E67" s="14"/>
      <c r="F67" s="14"/>
      <c r="G67" s="14"/>
      <c r="H67" s="14"/>
      <c r="I67" s="14"/>
      <c r="J67" s="14"/>
      <c r="K67" s="14"/>
      <c r="L67" s="15"/>
      <c r="M67" s="12"/>
      <c r="N67" s="12"/>
      <c r="O67" s="12"/>
      <c r="P67" s="98" t="str">
        <f xml:space="preserve"> IF(ISBLANK(M67),"",VLOOKUP(M67,ComboValue!$D$2:$H$18,5,FALSE))</f>
        <v/>
      </c>
      <c r="Q67" s="12"/>
      <c r="R67" s="252" t="str" cm="1">
        <f t="array" ref="R67">IF(OR(ISNUMBER(SEARCH("SGH05",$D67:$L67)),ISNUMBER(SEARCH("SGH06",$D67:$L67)),ISNUMBER(SEARCH("SGH07",$D67:$L67)),ISNUMBER(SEARCH("SGH08",$D67:$L67)),ISNUMBER(SEARCH("pas de pictogramme",$D67:$L67)),ISNUMBER(SEARCH("SGH09",$D67:$L67)),ISNUMBER(SEARCH("SGH03",$D67:$L67))),"OUI","NON")</f>
        <v>NON</v>
      </c>
      <c r="S67" s="13"/>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212"/>
      <c r="AX67" s="123" t="str" cm="1">
        <f t="array" ref="AX67">_xlfn.TEXTJOIN(",", TRUE, IF(D67:L67="","",VLOOKUP(D67:L67, ComboValue!$A$2:$C$11, 3, FALSE)))</f>
        <v/>
      </c>
      <c r="AY67" s="123" t="str">
        <f t="shared" si="26"/>
        <v>Tous_Fr</v>
      </c>
      <c r="AZ67" s="123" t="str">
        <f>IF(ISBLANK(M67),"",VLOOKUP(M67,ComboValue!$D$2:$F$18,3,FALSE))</f>
        <v/>
      </c>
      <c r="BA67" s="123" t="str">
        <f>IF(ISBLANK(N67),"",VLOOKUP(N67,ComboValue!$J$2:$L$5,3,FALSE))</f>
        <v/>
      </c>
      <c r="BB67" s="130" t="str" cm="1">
        <f t="array" ref="BB67">_xlfn.TEXTJOIN(",", TRUE, IF(S67:AV67="","",VLOOKUP(S67:AV67, ComboValue!$M$2:$O$100, 3, FALSE)))</f>
        <v/>
      </c>
      <c r="BC67" s="124" t="str">
        <f t="shared" si="27"/>
        <v/>
      </c>
      <c r="BD67" s="110"/>
      <c r="BE67" s="122" t="str">
        <f t="shared" si="0"/>
        <v/>
      </c>
      <c r="BF67" s="123" t="str">
        <f t="shared" si="1"/>
        <v/>
      </c>
      <c r="BG67" s="123" t="str">
        <f t="shared" si="2"/>
        <v/>
      </c>
      <c r="BH67" s="123" t="str">
        <f t="shared" si="3"/>
        <v/>
      </c>
      <c r="BI67" s="123" t="str">
        <f t="shared" si="4"/>
        <v/>
      </c>
      <c r="BJ67" s="123" t="str">
        <f t="shared" si="5"/>
        <v/>
      </c>
      <c r="BK67" s="123" t="str">
        <f t="shared" si="6"/>
        <v/>
      </c>
      <c r="BL67" s="123" t="str">
        <f t="shared" si="7"/>
        <v/>
      </c>
      <c r="BM67" s="123" t="str">
        <f t="shared" si="8"/>
        <v/>
      </c>
      <c r="BN67" s="123" t="str">
        <f t="shared" si="9"/>
        <v/>
      </c>
      <c r="BO67" s="123">
        <f t="shared" si="85"/>
        <v>0</v>
      </c>
      <c r="BP67" s="123">
        <f t="shared" si="10"/>
        <v>0</v>
      </c>
      <c r="BQ67" s="123">
        <f t="shared" si="86"/>
        <v>0</v>
      </c>
      <c r="BR67" s="123">
        <f t="shared" si="11"/>
        <v>0</v>
      </c>
      <c r="BS67" s="123">
        <f t="shared" si="12"/>
        <v>0</v>
      </c>
      <c r="BT67" s="123">
        <f t="shared" si="13"/>
        <v>0</v>
      </c>
      <c r="BU67" s="123" t="str">
        <f t="shared" si="75"/>
        <v/>
      </c>
      <c r="BV67" s="123" t="str">
        <f t="shared" si="76"/>
        <v/>
      </c>
      <c r="BW67" s="123" t="str">
        <f t="shared" si="77"/>
        <v/>
      </c>
      <c r="BX67" s="123" t="str">
        <f t="shared" si="16"/>
        <v/>
      </c>
      <c r="BY67" s="123" t="str">
        <f t="shared" si="17"/>
        <v/>
      </c>
      <c r="BZ67" s="123" t="str">
        <f t="shared" si="18"/>
        <v/>
      </c>
      <c r="CA67" s="123" t="str">
        <f t="shared" si="19"/>
        <v/>
      </c>
      <c r="CB67" s="123" t="str">
        <f t="shared" si="20"/>
        <v/>
      </c>
      <c r="CC67" s="123" t="str">
        <f t="shared" si="21"/>
        <v/>
      </c>
      <c r="CD67" s="123" t="str">
        <f t="shared" si="22"/>
        <v/>
      </c>
      <c r="CE67" s="123" t="str">
        <f t="shared" si="23"/>
        <v/>
      </c>
      <c r="CF67" s="123" t="str">
        <f t="shared" si="78"/>
        <v/>
      </c>
      <c r="CG67" s="123" t="str">
        <f t="shared" si="79"/>
        <v/>
      </c>
      <c r="CH67" s="123" t="str">
        <f t="shared" si="80"/>
        <v/>
      </c>
      <c r="CI67" s="123" t="str">
        <f t="shared" si="81"/>
        <v/>
      </c>
      <c r="CJ67" s="131" t="str">
        <f t="shared" si="82"/>
        <v/>
      </c>
      <c r="CK67" s="123" t="str" cm="1">
        <f t="array" ref="CK67">IF(AND(AZ67="C_16",
        SUMPRODUCT(--ISNUMBER(SEARCH({"14","34","38","40","41","42","43","46","48","56","64","65"},BB67)))&gt;0),
    O67-IF(ISNUMBER(CL67),CL67,0),
    "")</f>
        <v/>
      </c>
      <c r="CL67" s="123" t="str" cm="1">
        <f t="array" ref="CL67">IF(AND(AZ67="C_16",
        SUMPRODUCT(--ISNUMBER(SEARCH({"01";"02";"03";"04";"05";"06";"07";"08";"09";"10";"11";"12";"13";"15";"16";"17";"19";"20";"21";"22";"23";"24";"25";"26";"27";"28";"29";"30";"31";"32";"33";"35";"36";"37";"39";"44";"45";"47";"49";"50";"51";"52";"53";"54";"55";"57";"58";"59";"60";"61";"62";"63";"66";"67";"68";"69";"70";"71";"72";"73";"74";"75"}, BB67)))&gt;0),
    O67,
    "")</f>
        <v/>
      </c>
      <c r="CM67" s="131" t="str" cm="1">
        <f t="array" ref="CM67">IF(SUMPRODUCT(--ISNUMBER(SEARCH({"32";"35";"36";"44";"45";"47";"50";"51";"52";"53";"54";"55";"57";"58";"59";"60"}, BB67)))&gt;0,
    B67,
    "")</f>
        <v/>
      </c>
      <c r="CN67" s="123" t="str" cm="1">
        <f t="array" ref="CN67">IF(SUMPRODUCT(--ISNUMBER(SEARCH({"61";"62"}, BB67)))&gt;0,
    B67,
    "")</f>
        <v/>
      </c>
      <c r="CO67" s="226" t="str" cm="1">
        <f t="array" ref="CO67">IF(SUMPRODUCT(--ISNUMBER(SEARCH({"68";"69";"70";"71"}, BB67)))&gt;0,
    B67,
    "")</f>
        <v/>
      </c>
      <c r="CP67" s="123" t="str" cm="1">
        <f t="array" ref="CP67">IF(SUMPRODUCT(--ISNUMBER(SEARCH({"72";"73";"74";"75"}, BB67)))&gt;0,
    B67,
    "")</f>
        <v/>
      </c>
      <c r="CQ67" s="123" t="str">
        <f t="shared" si="56"/>
        <v/>
      </c>
      <c r="CR67" s="226" t="str">
        <f t="shared" si="57"/>
        <v>NO</v>
      </c>
      <c r="CS67" s="122" t="str">
        <f t="shared" si="59"/>
        <v/>
      </c>
      <c r="CT67" s="123" t="str">
        <f t="shared" si="60"/>
        <v/>
      </c>
      <c r="CU67" s="123" t="str">
        <f t="shared" si="61"/>
        <v/>
      </c>
      <c r="CV67" s="123" t="str">
        <f t="shared" si="62"/>
        <v/>
      </c>
      <c r="CW67" s="123" t="str">
        <f t="shared" si="63"/>
        <v/>
      </c>
      <c r="CX67" s="123" t="str">
        <f t="shared" si="64"/>
        <v/>
      </c>
      <c r="CY67" s="123" t="str">
        <f t="shared" si="65"/>
        <v/>
      </c>
      <c r="CZ67" s="123" t="str">
        <f t="shared" si="66"/>
        <v/>
      </c>
      <c r="DA67" s="123" t="str">
        <f t="shared" si="67"/>
        <v/>
      </c>
      <c r="DB67" s="124" t="str">
        <f t="shared" si="68"/>
        <v/>
      </c>
      <c r="DC67" s="122" t="str">
        <f t="shared" si="69"/>
        <v/>
      </c>
      <c r="DD67" s="123" t="str">
        <f t="shared" si="70"/>
        <v/>
      </c>
      <c r="DE67" s="123" t="str">
        <f t="shared" si="71"/>
        <v/>
      </c>
      <c r="DF67" s="124" t="str">
        <f t="shared" si="72"/>
        <v/>
      </c>
      <c r="DG67" s="110"/>
    </row>
    <row r="68" spans="2:111" ht="16.2" outlineLevel="1" x14ac:dyDescent="0.4">
      <c r="B68" s="7">
        <v>63</v>
      </c>
      <c r="C68" s="12"/>
      <c r="D68" s="13"/>
      <c r="E68" s="14"/>
      <c r="F68" s="14"/>
      <c r="G68" s="14"/>
      <c r="H68" s="14"/>
      <c r="I68" s="14"/>
      <c r="J68" s="14"/>
      <c r="K68" s="14"/>
      <c r="L68" s="15"/>
      <c r="M68" s="12"/>
      <c r="N68" s="12"/>
      <c r="O68" s="12"/>
      <c r="P68" s="98" t="str">
        <f xml:space="preserve"> IF(ISBLANK(M68),"",VLOOKUP(M68,ComboValue!$D$2:$H$18,5,FALSE))</f>
        <v/>
      </c>
      <c r="Q68" s="12"/>
      <c r="R68" s="252" t="str" cm="1">
        <f t="array" ref="R68">IF(OR(ISNUMBER(SEARCH("SGH05",$D68:$L68)),ISNUMBER(SEARCH("SGH06",$D68:$L68)),ISNUMBER(SEARCH("SGH07",$D68:$L68)),ISNUMBER(SEARCH("SGH08",$D68:$L68)),ISNUMBER(SEARCH("pas de pictogramme",$D68:$L68)),ISNUMBER(SEARCH("SGH09",$D68:$L68)),ISNUMBER(SEARCH("SGH03",$D68:$L68))),"OUI","NON")</f>
        <v>NON</v>
      </c>
      <c r="S68" s="13"/>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212"/>
      <c r="AX68" s="123" t="str" cm="1">
        <f t="array" ref="AX68">_xlfn.TEXTJOIN(",", TRUE, IF(D68:L68="","",VLOOKUP(D68:L68, ComboValue!$A$2:$C$11, 3, FALSE)))</f>
        <v/>
      </c>
      <c r="AY68" s="123" t="str">
        <f t="shared" si="26"/>
        <v>Tous_Fr</v>
      </c>
      <c r="AZ68" s="123" t="str">
        <f>IF(ISBLANK(M68),"",VLOOKUP(M68,ComboValue!$D$2:$F$18,3,FALSE))</f>
        <v/>
      </c>
      <c r="BA68" s="123" t="str">
        <f>IF(ISBLANK(N68),"",VLOOKUP(N68,ComboValue!$J$2:$L$5,3,FALSE))</f>
        <v/>
      </c>
      <c r="BB68" s="130" t="str" cm="1">
        <f t="array" ref="BB68">_xlfn.TEXTJOIN(",", TRUE, IF(S68:AV68="","",VLOOKUP(S68:AV68, ComboValue!$M$2:$O$100, 3, FALSE)))</f>
        <v/>
      </c>
      <c r="BC68" s="124" t="str">
        <f t="shared" si="27"/>
        <v/>
      </c>
      <c r="BD68" s="110"/>
      <c r="BE68" s="122" t="str">
        <f t="shared" si="0"/>
        <v/>
      </c>
      <c r="BF68" s="123" t="str">
        <f t="shared" si="1"/>
        <v/>
      </c>
      <c r="BG68" s="123" t="str">
        <f t="shared" si="2"/>
        <v/>
      </c>
      <c r="BH68" s="123" t="str">
        <f t="shared" si="3"/>
        <v/>
      </c>
      <c r="BI68" s="123" t="str">
        <f t="shared" si="4"/>
        <v/>
      </c>
      <c r="BJ68" s="123" t="str">
        <f t="shared" si="5"/>
        <v/>
      </c>
      <c r="BK68" s="123" t="str">
        <f t="shared" si="6"/>
        <v/>
      </c>
      <c r="BL68" s="123" t="str">
        <f t="shared" si="7"/>
        <v/>
      </c>
      <c r="BM68" s="123" t="str">
        <f t="shared" si="8"/>
        <v/>
      </c>
      <c r="BN68" s="123" t="str">
        <f t="shared" si="9"/>
        <v/>
      </c>
      <c r="BO68" s="123">
        <f t="shared" si="85"/>
        <v>0</v>
      </c>
      <c r="BP68" s="123">
        <f t="shared" si="10"/>
        <v>0</v>
      </c>
      <c r="BQ68" s="123">
        <f t="shared" si="86"/>
        <v>0</v>
      </c>
      <c r="BR68" s="123">
        <f t="shared" si="11"/>
        <v>0</v>
      </c>
      <c r="BS68" s="123">
        <f t="shared" si="12"/>
        <v>0</v>
      </c>
      <c r="BT68" s="123">
        <f t="shared" si="13"/>
        <v>0</v>
      </c>
      <c r="BU68" s="123" t="str">
        <f t="shared" si="75"/>
        <v/>
      </c>
      <c r="BV68" s="123" t="str">
        <f t="shared" si="76"/>
        <v/>
      </c>
      <c r="BW68" s="123" t="str">
        <f t="shared" si="77"/>
        <v/>
      </c>
      <c r="BX68" s="123" t="str">
        <f t="shared" si="16"/>
        <v/>
      </c>
      <c r="BY68" s="123" t="str">
        <f t="shared" si="17"/>
        <v/>
      </c>
      <c r="BZ68" s="123" t="str">
        <f t="shared" si="18"/>
        <v/>
      </c>
      <c r="CA68" s="123" t="str">
        <f t="shared" si="19"/>
        <v/>
      </c>
      <c r="CB68" s="123" t="str">
        <f t="shared" si="20"/>
        <v/>
      </c>
      <c r="CC68" s="123" t="str">
        <f t="shared" si="21"/>
        <v/>
      </c>
      <c r="CD68" s="123" t="str">
        <f t="shared" si="22"/>
        <v/>
      </c>
      <c r="CE68" s="123" t="str">
        <f t="shared" si="23"/>
        <v/>
      </c>
      <c r="CF68" s="123" t="str">
        <f t="shared" si="78"/>
        <v/>
      </c>
      <c r="CG68" s="123" t="str">
        <f t="shared" si="79"/>
        <v/>
      </c>
      <c r="CH68" s="123" t="str">
        <f t="shared" si="80"/>
        <v/>
      </c>
      <c r="CI68" s="123" t="str">
        <f t="shared" si="81"/>
        <v/>
      </c>
      <c r="CJ68" s="131" t="str">
        <f t="shared" si="82"/>
        <v/>
      </c>
      <c r="CK68" s="123" t="str" cm="1">
        <f t="array" ref="CK68">IF(AND(AZ68="C_16",
        SUMPRODUCT(--ISNUMBER(SEARCH({"14","34","38","40","41","42","43","46","48","56","64","65"},BB68)))&gt;0),
    O68-IF(ISNUMBER(CL68),CL68,0),
    "")</f>
        <v/>
      </c>
      <c r="CL68" s="123" t="str" cm="1">
        <f t="array" ref="CL68">IF(AND(AZ68="C_16",
        SUMPRODUCT(--ISNUMBER(SEARCH({"01";"02";"03";"04";"05";"06";"07";"08";"09";"10";"11";"12";"13";"15";"16";"17";"19";"20";"21";"22";"23";"24";"25";"26";"27";"28";"29";"30";"31";"32";"33";"35";"36";"37";"39";"44";"45";"47";"49";"50";"51";"52";"53";"54";"55";"57";"58";"59";"60";"61";"62";"63";"66";"67";"68";"69";"70";"71";"72";"73";"74";"75"}, BB68)))&gt;0),
    O68,
    "")</f>
        <v/>
      </c>
      <c r="CM68" s="131" t="str" cm="1">
        <f t="array" ref="CM68">IF(SUMPRODUCT(--ISNUMBER(SEARCH({"32";"35";"36";"44";"45";"47";"50";"51";"52";"53";"54";"55";"57";"58";"59";"60"}, BB68)))&gt;0,
    B68,
    "")</f>
        <v/>
      </c>
      <c r="CN68" s="123" t="str" cm="1">
        <f t="array" ref="CN68">IF(SUMPRODUCT(--ISNUMBER(SEARCH({"61";"62"}, BB68)))&gt;0,
    B68,
    "")</f>
        <v/>
      </c>
      <c r="CO68" s="226" t="str" cm="1">
        <f t="array" ref="CO68">IF(SUMPRODUCT(--ISNUMBER(SEARCH({"68";"69";"70";"71"}, BB68)))&gt;0,
    B68,
    "")</f>
        <v/>
      </c>
      <c r="CP68" s="123" t="str" cm="1">
        <f t="array" ref="CP68">IF(SUMPRODUCT(--ISNUMBER(SEARCH({"72";"73";"74";"75"}, BB68)))&gt;0,
    B68,
    "")</f>
        <v/>
      </c>
      <c r="CQ68" s="123" t="str">
        <f t="shared" si="56"/>
        <v/>
      </c>
      <c r="CR68" s="226" t="str">
        <f t="shared" si="57"/>
        <v>NO</v>
      </c>
      <c r="CS68" s="122" t="str">
        <f t="shared" si="59"/>
        <v/>
      </c>
      <c r="CT68" s="123" t="str">
        <f t="shared" si="60"/>
        <v/>
      </c>
      <c r="CU68" s="123" t="str">
        <f t="shared" si="61"/>
        <v/>
      </c>
      <c r="CV68" s="123" t="str">
        <f t="shared" si="62"/>
        <v/>
      </c>
      <c r="CW68" s="123" t="str">
        <f t="shared" si="63"/>
        <v/>
      </c>
      <c r="CX68" s="123" t="str">
        <f t="shared" si="64"/>
        <v/>
      </c>
      <c r="CY68" s="123" t="str">
        <f t="shared" si="65"/>
        <v/>
      </c>
      <c r="CZ68" s="123" t="str">
        <f t="shared" si="66"/>
        <v/>
      </c>
      <c r="DA68" s="123" t="str">
        <f t="shared" si="67"/>
        <v/>
      </c>
      <c r="DB68" s="124" t="str">
        <f t="shared" si="68"/>
        <v/>
      </c>
      <c r="DC68" s="122" t="str">
        <f t="shared" si="69"/>
        <v/>
      </c>
      <c r="DD68" s="123" t="str">
        <f t="shared" si="70"/>
        <v/>
      </c>
      <c r="DE68" s="123" t="str">
        <f t="shared" si="71"/>
        <v/>
      </c>
      <c r="DF68" s="124" t="str">
        <f t="shared" si="72"/>
        <v/>
      </c>
      <c r="DG68" s="110"/>
    </row>
    <row r="69" spans="2:111" ht="16.2" outlineLevel="1" x14ac:dyDescent="0.4">
      <c r="B69" s="7">
        <v>64</v>
      </c>
      <c r="C69" s="12"/>
      <c r="D69" s="13"/>
      <c r="E69" s="14"/>
      <c r="F69" s="14"/>
      <c r="G69" s="14"/>
      <c r="H69" s="14"/>
      <c r="I69" s="14"/>
      <c r="J69" s="14"/>
      <c r="K69" s="14"/>
      <c r="L69" s="15"/>
      <c r="M69" s="12"/>
      <c r="N69" s="12"/>
      <c r="O69" s="12"/>
      <c r="P69" s="98" t="str">
        <f xml:space="preserve"> IF(ISBLANK(M69),"",VLOOKUP(M69,ComboValue!$D$2:$H$18,5,FALSE))</f>
        <v/>
      </c>
      <c r="Q69" s="12"/>
      <c r="R69" s="252" t="str" cm="1">
        <f t="array" ref="R69">IF(OR(ISNUMBER(SEARCH("SGH05",$D69:$L69)),ISNUMBER(SEARCH("SGH06",$D69:$L69)),ISNUMBER(SEARCH("SGH07",$D69:$L69)),ISNUMBER(SEARCH("SGH08",$D69:$L69)),ISNUMBER(SEARCH("pas de pictogramme",$D69:$L69)),ISNUMBER(SEARCH("SGH09",$D69:$L69)),ISNUMBER(SEARCH("SGH03",$D69:$L69))),"OUI","NON")</f>
        <v>NON</v>
      </c>
      <c r="S69" s="13"/>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212"/>
      <c r="AX69" s="123" t="str" cm="1">
        <f t="array" ref="AX69">_xlfn.TEXTJOIN(",", TRUE, IF(D69:L69="","",VLOOKUP(D69:L69, ComboValue!$A$2:$C$11, 3, FALSE)))</f>
        <v/>
      </c>
      <c r="AY69" s="123" t="str">
        <f t="shared" si="26"/>
        <v>Tous_Fr</v>
      </c>
      <c r="AZ69" s="123" t="str">
        <f>IF(ISBLANK(M69),"",VLOOKUP(M69,ComboValue!$D$2:$F$18,3,FALSE))</f>
        <v/>
      </c>
      <c r="BA69" s="123" t="str">
        <f>IF(ISBLANK(N69),"",VLOOKUP(N69,ComboValue!$J$2:$L$5,3,FALSE))</f>
        <v/>
      </c>
      <c r="BB69" s="130" t="str" cm="1">
        <f t="array" ref="BB69">_xlfn.TEXTJOIN(",", TRUE, IF(S69:AV69="","",VLOOKUP(S69:AV69, ComboValue!$M$2:$O$100, 3, FALSE)))</f>
        <v/>
      </c>
      <c r="BC69" s="124" t="str">
        <f t="shared" si="27"/>
        <v/>
      </c>
      <c r="BD69" s="110"/>
      <c r="BE69" s="122" t="str">
        <f t="shared" si="0"/>
        <v/>
      </c>
      <c r="BF69" s="123" t="str">
        <f t="shared" si="1"/>
        <v/>
      </c>
      <c r="BG69" s="123" t="str">
        <f t="shared" si="2"/>
        <v/>
      </c>
      <c r="BH69" s="123" t="str">
        <f t="shared" si="3"/>
        <v/>
      </c>
      <c r="BI69" s="123" t="str">
        <f t="shared" si="4"/>
        <v/>
      </c>
      <c r="BJ69" s="123" t="str">
        <f t="shared" si="5"/>
        <v/>
      </c>
      <c r="BK69" s="123" t="str">
        <f t="shared" si="6"/>
        <v/>
      </c>
      <c r="BL69" s="123" t="str">
        <f t="shared" si="7"/>
        <v/>
      </c>
      <c r="BM69" s="123" t="str">
        <f t="shared" si="8"/>
        <v/>
      </c>
      <c r="BN69" s="123" t="str">
        <f t="shared" si="9"/>
        <v/>
      </c>
      <c r="BO69" s="123">
        <f t="shared" si="85"/>
        <v>0</v>
      </c>
      <c r="BP69" s="123">
        <f t="shared" si="10"/>
        <v>0</v>
      </c>
      <c r="BQ69" s="123">
        <f t="shared" si="86"/>
        <v>0</v>
      </c>
      <c r="BR69" s="123">
        <f t="shared" si="11"/>
        <v>0</v>
      </c>
      <c r="BS69" s="123">
        <f t="shared" si="12"/>
        <v>0</v>
      </c>
      <c r="BT69" s="123">
        <f t="shared" si="13"/>
        <v>0</v>
      </c>
      <c r="BU69" s="123" t="str">
        <f t="shared" si="75"/>
        <v/>
      </c>
      <c r="BV69" s="123" t="str">
        <f t="shared" si="76"/>
        <v/>
      </c>
      <c r="BW69" s="123" t="str">
        <f t="shared" si="77"/>
        <v/>
      </c>
      <c r="BX69" s="123" t="str">
        <f t="shared" si="16"/>
        <v/>
      </c>
      <c r="BY69" s="123" t="str">
        <f t="shared" si="17"/>
        <v/>
      </c>
      <c r="BZ69" s="123" t="str">
        <f t="shared" si="18"/>
        <v/>
      </c>
      <c r="CA69" s="123" t="str">
        <f t="shared" si="19"/>
        <v/>
      </c>
      <c r="CB69" s="123" t="str">
        <f t="shared" si="20"/>
        <v/>
      </c>
      <c r="CC69" s="123" t="str">
        <f t="shared" si="21"/>
        <v/>
      </c>
      <c r="CD69" s="123" t="str">
        <f t="shared" si="22"/>
        <v/>
      </c>
      <c r="CE69" s="123" t="str">
        <f t="shared" si="23"/>
        <v/>
      </c>
      <c r="CF69" s="123" t="str">
        <f t="shared" si="78"/>
        <v/>
      </c>
      <c r="CG69" s="123" t="str">
        <f t="shared" si="79"/>
        <v/>
      </c>
      <c r="CH69" s="123" t="str">
        <f t="shared" si="80"/>
        <v/>
      </c>
      <c r="CI69" s="123" t="str">
        <f t="shared" si="81"/>
        <v/>
      </c>
      <c r="CJ69" s="131" t="str">
        <f t="shared" si="82"/>
        <v/>
      </c>
      <c r="CK69" s="123" t="str" cm="1">
        <f t="array" ref="CK69">IF(AND(AZ69="C_16",
        SUMPRODUCT(--ISNUMBER(SEARCH({"14","34","38","40","41","42","43","46","48","56","64","65"},BB69)))&gt;0),
    O69-IF(ISNUMBER(CL69),CL69,0),
    "")</f>
        <v/>
      </c>
      <c r="CL69" s="123" t="str" cm="1">
        <f t="array" ref="CL69">IF(AND(AZ69="C_16",
        SUMPRODUCT(--ISNUMBER(SEARCH({"01";"02";"03";"04";"05";"06";"07";"08";"09";"10";"11";"12";"13";"15";"16";"17";"19";"20";"21";"22";"23";"24";"25";"26";"27";"28";"29";"30";"31";"32";"33";"35";"36";"37";"39";"44";"45";"47";"49";"50";"51";"52";"53";"54";"55";"57";"58";"59";"60";"61";"62";"63";"66";"67";"68";"69";"70";"71";"72";"73";"74";"75"}, BB69)))&gt;0),
    O69,
    "")</f>
        <v/>
      </c>
      <c r="CM69" s="131" t="str" cm="1">
        <f t="array" ref="CM69">IF(SUMPRODUCT(--ISNUMBER(SEARCH({"32";"35";"36";"44";"45";"47";"50";"51";"52";"53";"54";"55";"57";"58";"59";"60"}, BB69)))&gt;0,
    B69,
    "")</f>
        <v/>
      </c>
      <c r="CN69" s="123" t="str" cm="1">
        <f t="array" ref="CN69">IF(SUMPRODUCT(--ISNUMBER(SEARCH({"61";"62"}, BB69)))&gt;0,
    B69,
    "")</f>
        <v/>
      </c>
      <c r="CO69" s="226" t="str" cm="1">
        <f t="array" ref="CO69">IF(SUMPRODUCT(--ISNUMBER(SEARCH({"68";"69";"70";"71"}, BB69)))&gt;0,
    B69,
    "")</f>
        <v/>
      </c>
      <c r="CP69" s="123" t="str" cm="1">
        <f t="array" ref="CP69">IF(SUMPRODUCT(--ISNUMBER(SEARCH({"72";"73";"74";"75"}, BB69)))&gt;0,
    B69,
    "")</f>
        <v/>
      </c>
      <c r="CQ69" s="123" t="str">
        <f t="shared" si="56"/>
        <v/>
      </c>
      <c r="CR69" s="226" t="str">
        <f t="shared" si="57"/>
        <v>NO</v>
      </c>
      <c r="CS69" s="122" t="str">
        <f t="shared" si="59"/>
        <v/>
      </c>
      <c r="CT69" s="123" t="str">
        <f t="shared" si="60"/>
        <v/>
      </c>
      <c r="CU69" s="123" t="str">
        <f t="shared" si="61"/>
        <v/>
      </c>
      <c r="CV69" s="123" t="str">
        <f t="shared" si="62"/>
        <v/>
      </c>
      <c r="CW69" s="123" t="str">
        <f t="shared" si="63"/>
        <v/>
      </c>
      <c r="CX69" s="123" t="str">
        <f t="shared" si="64"/>
        <v/>
      </c>
      <c r="CY69" s="123" t="str">
        <f t="shared" si="65"/>
        <v/>
      </c>
      <c r="CZ69" s="123" t="str">
        <f t="shared" si="66"/>
        <v/>
      </c>
      <c r="DA69" s="123" t="str">
        <f t="shared" si="67"/>
        <v/>
      </c>
      <c r="DB69" s="124" t="str">
        <f t="shared" si="68"/>
        <v/>
      </c>
      <c r="DC69" s="122" t="str">
        <f t="shared" si="69"/>
        <v/>
      </c>
      <c r="DD69" s="123" t="str">
        <f t="shared" si="70"/>
        <v/>
      </c>
      <c r="DE69" s="123" t="str">
        <f t="shared" si="71"/>
        <v/>
      </c>
      <c r="DF69" s="124" t="str">
        <f t="shared" si="72"/>
        <v/>
      </c>
      <c r="DG69" s="110"/>
    </row>
    <row r="70" spans="2:111" ht="16.2" outlineLevel="1" x14ac:dyDescent="0.4">
      <c r="B70" s="7">
        <v>65</v>
      </c>
      <c r="C70" s="12"/>
      <c r="D70" s="13"/>
      <c r="E70" s="14"/>
      <c r="F70" s="14"/>
      <c r="G70" s="14"/>
      <c r="H70" s="14"/>
      <c r="I70" s="14"/>
      <c r="J70" s="14"/>
      <c r="K70" s="14"/>
      <c r="L70" s="15"/>
      <c r="M70" s="12"/>
      <c r="N70" s="12"/>
      <c r="O70" s="12"/>
      <c r="P70" s="98" t="str">
        <f xml:space="preserve"> IF(ISBLANK(M70),"",VLOOKUP(M70,ComboValue!$D$2:$H$18,5,FALSE))</f>
        <v/>
      </c>
      <c r="Q70" s="12"/>
      <c r="R70" s="252" t="str" cm="1">
        <f t="array" ref="R70">IF(OR(ISNUMBER(SEARCH("SGH05",$D70:$L70)),ISNUMBER(SEARCH("SGH06",$D70:$L70)),ISNUMBER(SEARCH("SGH07",$D70:$L70)),ISNUMBER(SEARCH("SGH08",$D70:$L70)),ISNUMBER(SEARCH("pas de pictogramme",$D70:$L70)),ISNUMBER(SEARCH("SGH09",$D70:$L70)),ISNUMBER(SEARCH("SGH03",$D70:$L70))),"OUI","NON")</f>
        <v>NON</v>
      </c>
      <c r="S70" s="13"/>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212"/>
      <c r="AX70" s="123" t="str" cm="1">
        <f t="array" ref="AX70">_xlfn.TEXTJOIN(",", TRUE, IF(D70:L70="","",VLOOKUP(D70:L70, ComboValue!$A$2:$C$11, 3, FALSE)))</f>
        <v/>
      </c>
      <c r="AY70" s="123" t="str">
        <f t="shared" si="26"/>
        <v>Tous_Fr</v>
      </c>
      <c r="AZ70" s="123" t="str">
        <f>IF(ISBLANK(M70),"",VLOOKUP(M70,ComboValue!$D$2:$F$18,3,FALSE))</f>
        <v/>
      </c>
      <c r="BA70" s="123" t="str">
        <f>IF(ISBLANK(N70),"",VLOOKUP(N70,ComboValue!$J$2:$L$5,3,FALSE))</f>
        <v/>
      </c>
      <c r="BB70" s="130" t="str" cm="1">
        <f t="array" ref="BB70">_xlfn.TEXTJOIN(",", TRUE, IF(S70:AV70="","",VLOOKUP(S70:AV70, ComboValue!$M$2:$O$100, 3, FALSE)))</f>
        <v/>
      </c>
      <c r="BC70" s="124" t="str">
        <f t="shared" si="27"/>
        <v/>
      </c>
      <c r="BD70" s="110"/>
      <c r="BE70" s="122" t="str">
        <f t="shared" ref="BE70:BE133" si="87">IF(ISNUMBER(SEARCH("01",AX70)),O70,"")</f>
        <v/>
      </c>
      <c r="BF70" s="123" t="str">
        <f t="shared" ref="BF70:BF133" si="88">IF(ISNUMBER(SEARCH("02",AX70)),O70,"")</f>
        <v/>
      </c>
      <c r="BG70" s="123" t="str">
        <f t="shared" ref="BG70:BG133" si="89">IF(ISNUMBER(SEARCH("03",AX70)),O70,"")</f>
        <v/>
      </c>
      <c r="BH70" s="123" t="str">
        <f t="shared" ref="BH70:BH133" si="90">IF(ISNUMBER(SEARCH("04",AX70)),O70,"")</f>
        <v/>
      </c>
      <c r="BI70" s="123" t="str">
        <f t="shared" ref="BI70:BI133" si="91">IF(ISNUMBER(SEARCH("05",AX70)),O70,"")</f>
        <v/>
      </c>
      <c r="BJ70" s="123" t="str">
        <f t="shared" ref="BJ70:BJ133" si="92">IF(ISNUMBER(SEARCH("06",AX70)),O70,"")</f>
        <v/>
      </c>
      <c r="BK70" s="123" t="str">
        <f t="shared" ref="BK70:BK133" si="93">IF(ISNUMBER(SEARCH("07",AX70)),O70,"")</f>
        <v/>
      </c>
      <c r="BL70" s="123" t="str">
        <f t="shared" ref="BL70:BL133" si="94">IF(ISNUMBER(SEARCH("08",AX70)),O70,"")</f>
        <v/>
      </c>
      <c r="BM70" s="123" t="str">
        <f t="shared" ref="BM70:BM133" si="95">IF(ISNUMBER(SEARCH("09",AX70)),O70,"")</f>
        <v/>
      </c>
      <c r="BN70" s="123" t="str">
        <f t="shared" ref="BN70:BN133" si="96">IF(ISNUMBER(SEARCH("10",AX70)),O70,"")</f>
        <v/>
      </c>
      <c r="BO70" s="123">
        <f t="shared" si="85"/>
        <v>0</v>
      </c>
      <c r="BP70" s="123">
        <f t="shared" ref="BP70:BP133" si="97">IF(BI70="",0,BI70-BQ70-BO70)</f>
        <v>0</v>
      </c>
      <c r="BQ70" s="123">
        <f t="shared" si="86"/>
        <v>0</v>
      </c>
      <c r="BR70" s="123">
        <f t="shared" ref="BR70:BR133" si="98">IF(BK70="",0,BK70-BS70-BP70-BQ70-BO70)</f>
        <v>0</v>
      </c>
      <c r="BS70" s="123">
        <f t="shared" ref="BS70:BS133" si="99">IF(BK70="",0,BK70-BP70-BQ70-BO70)</f>
        <v>0</v>
      </c>
      <c r="BT70" s="123">
        <f t="shared" ref="BT70:BT133" si="100">IF(BL70="",0,BL70-BR70-BS70-BP70-BQ70-BO70)</f>
        <v>0</v>
      </c>
      <c r="BU70" s="123" t="str">
        <f t="shared" si="75"/>
        <v/>
      </c>
      <c r="BV70" s="123" t="str">
        <f t="shared" si="76"/>
        <v/>
      </c>
      <c r="BW70" s="123" t="str">
        <f t="shared" si="77"/>
        <v/>
      </c>
      <c r="BX70" s="123" t="str">
        <f t="shared" ref="BX70:BX133" si="101">IF(AZ70="C_03",O70,"")</f>
        <v/>
      </c>
      <c r="BY70" s="123" t="str">
        <f t="shared" ref="BY70:BY133" si="102">IF(AND(OR(AZ70="C_04",AZ70="C_06"),BA70="01"),O70,"")</f>
        <v/>
      </c>
      <c r="BZ70" s="123" t="str">
        <f t="shared" ref="BZ70:BZ133" si="103">IF(AND(OR(AZ70="C_05",AZ70="C_07"),BA70="01"),O70,"")</f>
        <v/>
      </c>
      <c r="CA70" s="123" t="str">
        <f t="shared" ref="CA70:CA133" si="104">IF(AND(AZ70="C_06",BA70="02"),O70,"")</f>
        <v/>
      </c>
      <c r="CB70" s="123" t="str">
        <f t="shared" ref="CB70:CB133" si="105">IF(AND(AZ70="C_07",BA70="02"),O70,"")</f>
        <v/>
      </c>
      <c r="CC70" s="123" t="str">
        <f t="shared" ref="CC70:CC133" si="106">IF(AND(OR(AZ70="C_06",AZ70="C_08"),BA70="03"),O70,"")</f>
        <v/>
      </c>
      <c r="CD70" s="123" t="str">
        <f t="shared" ref="CD70:CD133" si="107">IF(AND(OR(AZ70="C_07",AZ70="C_09"),BA70="03"),O70,"")</f>
        <v/>
      </c>
      <c r="CE70" s="123" t="str">
        <f t="shared" ref="CE70:CE133" si="108">IF(AZ70="C_10",O70,"")</f>
        <v/>
      </c>
      <c r="CF70" s="123" t="str">
        <f t="shared" si="78"/>
        <v/>
      </c>
      <c r="CG70" s="123" t="str">
        <f t="shared" si="79"/>
        <v/>
      </c>
      <c r="CH70" s="123" t="str">
        <f t="shared" si="80"/>
        <v/>
      </c>
      <c r="CI70" s="123" t="str">
        <f t="shared" si="81"/>
        <v/>
      </c>
      <c r="CJ70" s="131" t="str">
        <f t="shared" si="82"/>
        <v/>
      </c>
      <c r="CK70" s="123" t="str" cm="1">
        <f t="array" ref="CK70">IF(AND(AZ70="C_16",
        SUMPRODUCT(--ISNUMBER(SEARCH({"14","34","38","40","41","42","43","46","48","56","64","65"},BB70)))&gt;0),
    O70-IF(ISNUMBER(CL70),CL70,0),
    "")</f>
        <v/>
      </c>
      <c r="CL70" s="123" t="str" cm="1">
        <f t="array" ref="CL70">IF(AND(AZ70="C_16",
        SUMPRODUCT(--ISNUMBER(SEARCH({"01";"02";"03";"04";"05";"06";"07";"08";"09";"10";"11";"12";"13";"15";"16";"17";"19";"20";"21";"22";"23";"24";"25";"26";"27";"28";"29";"30";"31";"32";"33";"35";"36";"37";"39";"44";"45";"47";"49";"50";"51";"52";"53";"54";"55";"57";"58";"59";"60";"61";"62";"63";"66";"67";"68";"69";"70";"71";"72";"73";"74";"75"}, BB70)))&gt;0),
    O70,
    "")</f>
        <v/>
      </c>
      <c r="CM70" s="131" t="str" cm="1">
        <f t="array" ref="CM70">IF(SUMPRODUCT(--ISNUMBER(SEARCH({"32";"35";"36";"44";"45";"47";"50";"51";"52";"53";"54";"55";"57";"58";"59";"60"}, BB70)))&gt;0,
    B70,
    "")</f>
        <v/>
      </c>
      <c r="CN70" s="123" t="str" cm="1">
        <f t="array" ref="CN70">IF(SUMPRODUCT(--ISNUMBER(SEARCH({"61";"62"}, BB70)))&gt;0,
    B70,
    "")</f>
        <v/>
      </c>
      <c r="CO70" s="226" t="str" cm="1">
        <f t="array" ref="CO70">IF(SUMPRODUCT(--ISNUMBER(SEARCH({"68";"69";"70";"71"}, BB70)))&gt;0,
    B70,
    "")</f>
        <v/>
      </c>
      <c r="CP70" s="123" t="str" cm="1">
        <f t="array" ref="CP70">IF(SUMPRODUCT(--ISNUMBER(SEARCH({"72";"73";"74";"75"}, BB70)))&gt;0,
    B70,
    "")</f>
        <v/>
      </c>
      <c r="CQ70" s="123" t="str">
        <f t="shared" si="56"/>
        <v/>
      </c>
      <c r="CR70" s="226" t="str">
        <f t="shared" si="57"/>
        <v>NO</v>
      </c>
      <c r="CS70" s="122" t="str">
        <f t="shared" si="59"/>
        <v/>
      </c>
      <c r="CT70" s="123" t="str">
        <f t="shared" si="60"/>
        <v/>
      </c>
      <c r="CU70" s="123" t="str">
        <f t="shared" si="61"/>
        <v/>
      </c>
      <c r="CV70" s="123" t="str">
        <f t="shared" si="62"/>
        <v/>
      </c>
      <c r="CW70" s="123" t="str">
        <f t="shared" si="63"/>
        <v/>
      </c>
      <c r="CX70" s="123" t="str">
        <f t="shared" si="64"/>
        <v/>
      </c>
      <c r="CY70" s="123" t="str">
        <f t="shared" si="65"/>
        <v/>
      </c>
      <c r="CZ70" s="123" t="str">
        <f t="shared" si="66"/>
        <v/>
      </c>
      <c r="DA70" s="123" t="str">
        <f t="shared" si="67"/>
        <v/>
      </c>
      <c r="DB70" s="124" t="str">
        <f t="shared" si="68"/>
        <v/>
      </c>
      <c r="DC70" s="122" t="str">
        <f t="shared" si="69"/>
        <v/>
      </c>
      <c r="DD70" s="123" t="str">
        <f t="shared" si="70"/>
        <v/>
      </c>
      <c r="DE70" s="123" t="str">
        <f t="shared" si="71"/>
        <v/>
      </c>
      <c r="DF70" s="124" t="str">
        <f t="shared" si="72"/>
        <v/>
      </c>
      <c r="DG70" s="110"/>
    </row>
    <row r="71" spans="2:111" ht="16.2" outlineLevel="1" x14ac:dyDescent="0.4">
      <c r="B71" s="7">
        <v>66</v>
      </c>
      <c r="C71" s="12"/>
      <c r="D71" s="13"/>
      <c r="E71" s="14"/>
      <c r="F71" s="14"/>
      <c r="G71" s="14"/>
      <c r="H71" s="14"/>
      <c r="I71" s="14"/>
      <c r="J71" s="14"/>
      <c r="K71" s="14"/>
      <c r="L71" s="15"/>
      <c r="M71" s="12"/>
      <c r="N71" s="12"/>
      <c r="O71" s="12"/>
      <c r="P71" s="98" t="str">
        <f xml:space="preserve"> IF(ISBLANK(M71),"",VLOOKUP(M71,ComboValue!$D$2:$H$18,5,FALSE))</f>
        <v/>
      </c>
      <c r="Q71" s="12"/>
      <c r="R71" s="252" t="str" cm="1">
        <f t="array" ref="R71">IF(OR(ISNUMBER(SEARCH("SGH05",$D71:$L71)),ISNUMBER(SEARCH("SGH06",$D71:$L71)),ISNUMBER(SEARCH("SGH07",$D71:$L71)),ISNUMBER(SEARCH("SGH08",$D71:$L71)),ISNUMBER(SEARCH("pas de pictogramme",$D71:$L71)),ISNUMBER(SEARCH("SGH09",$D71:$L71)),ISNUMBER(SEARCH("SGH03",$D71:$L71))),"OUI","NON")</f>
        <v>NON</v>
      </c>
      <c r="S71" s="13"/>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212"/>
      <c r="AX71" s="123" t="str" cm="1">
        <f t="array" ref="AX71">_xlfn.TEXTJOIN(",", TRUE, IF(D71:L71="","",VLOOKUP(D71:L71, ComboValue!$A$2:$C$11, 3, FALSE)))</f>
        <v/>
      </c>
      <c r="AY71" s="123" t="str">
        <f t="shared" ref="AY71:AY134" si="109">IF(ISNUMBER(SEARCH("04",AX71)),"Gaz_Fr","Tous_Fr")</f>
        <v>Tous_Fr</v>
      </c>
      <c r="AZ71" s="123" t="str">
        <f>IF(ISBLANK(M71),"",VLOOKUP(M71,ComboValue!$D$2:$F$18,3,FALSE))</f>
        <v/>
      </c>
      <c r="BA71" s="123" t="str">
        <f>IF(ISBLANK(N71),"",VLOOKUP(N71,ComboValue!$J$2:$L$5,3,FALSE))</f>
        <v/>
      </c>
      <c r="BB71" s="130" t="str" cm="1">
        <f t="array" ref="BB71">_xlfn.TEXTJOIN(",", TRUE, IF(S71:AV71="","",VLOOKUP(S71:AV71, ComboValue!$M$2:$O$100, 3, FALSE)))</f>
        <v/>
      </c>
      <c r="BC71" s="124" t="str">
        <f t="shared" ref="BC71:BC134" si="110">IF(AND(ISNUMBER(SEARCH("04",AX71)),NOT(OR("C_01"=AZ71,"C_01b"=AZ71,"C_02"=AZ71,"C_03"=AZ71))),"01,","") &amp; IF(OR(AND("C_01"=AZ71,NOT("04"=BA71)),AND("C_02"=AZ71,NOT("04"=BA71)),AND("C_03"=AZ71,NOT("04"=BA71)),AND("C_04"=AZ71,NOT("01"=BA71)),AND("C_05"=AZ71,NOT("01"=BA71)),AND("C_06"=AZ71,OR("04"=BA71,BA71="")),AND("C_07"=AZ71,OR("04"=BA71,BA71="")),AND("C_08"=AZ71,NOT("03"=BA71)),AND("C_09"=AZ71,NOT("03"=BA71)),AND("C_10"=AZ71,NOT("04"=BA71)),AND("C_11"=AZ71,NOT("04"=BA71)),AND("C_12"=AZ71,NOT("04"=BA71)),AND("C_13"=AZ71,NOT("04"=BA71)),AND("C_14"=AZ71,NOT("04"=BA71))),"02,","") &amp; IF(AND(OR(ISNUMBER(SEARCH("11",BB71)),ISNUMBER(SEARCH("12",BB71))),NOT("01"=BA71)),"03,","") &amp; IF(AND(ISNUMBER(SEARCH("13",BB71)),NOT("02"=BA71)),"04,","")</f>
        <v/>
      </c>
      <c r="BD71" s="110"/>
      <c r="BE71" s="122" t="str">
        <f t="shared" si="87"/>
        <v/>
      </c>
      <c r="BF71" s="123" t="str">
        <f t="shared" si="88"/>
        <v/>
      </c>
      <c r="BG71" s="123" t="str">
        <f t="shared" si="89"/>
        <v/>
      </c>
      <c r="BH71" s="123" t="str">
        <f t="shared" si="90"/>
        <v/>
      </c>
      <c r="BI71" s="123" t="str">
        <f t="shared" si="91"/>
        <v/>
      </c>
      <c r="BJ71" s="123" t="str">
        <f t="shared" si="92"/>
        <v/>
      </c>
      <c r="BK71" s="123" t="str">
        <f t="shared" si="93"/>
        <v/>
      </c>
      <c r="BL71" s="123" t="str">
        <f t="shared" si="94"/>
        <v/>
      </c>
      <c r="BM71" s="123" t="str">
        <f t="shared" si="95"/>
        <v/>
      </c>
      <c r="BN71" s="123" t="str">
        <f t="shared" si="96"/>
        <v/>
      </c>
      <c r="BO71" s="123">
        <f t="shared" si="85"/>
        <v>0</v>
      </c>
      <c r="BP71" s="123">
        <f t="shared" si="97"/>
        <v>0</v>
      </c>
      <c r="BQ71" s="123">
        <f t="shared" si="86"/>
        <v>0</v>
      </c>
      <c r="BR71" s="123">
        <f t="shared" si="98"/>
        <v>0</v>
      </c>
      <c r="BS71" s="123">
        <f t="shared" si="99"/>
        <v>0</v>
      </c>
      <c r="BT71" s="123">
        <f t="shared" si="100"/>
        <v>0</v>
      </c>
      <c r="BU71" s="123" t="str">
        <f t="shared" si="75"/>
        <v/>
      </c>
      <c r="BV71" s="123" t="str">
        <f t="shared" si="76"/>
        <v/>
      </c>
      <c r="BW71" s="123" t="str">
        <f t="shared" si="77"/>
        <v/>
      </c>
      <c r="BX71" s="123" t="str">
        <f t="shared" si="101"/>
        <v/>
      </c>
      <c r="BY71" s="123" t="str">
        <f t="shared" si="102"/>
        <v/>
      </c>
      <c r="BZ71" s="123" t="str">
        <f t="shared" si="103"/>
        <v/>
      </c>
      <c r="CA71" s="123" t="str">
        <f t="shared" si="104"/>
        <v/>
      </c>
      <c r="CB71" s="123" t="str">
        <f t="shared" si="105"/>
        <v/>
      </c>
      <c r="CC71" s="123" t="str">
        <f t="shared" si="106"/>
        <v/>
      </c>
      <c r="CD71" s="123" t="str">
        <f t="shared" si="107"/>
        <v/>
      </c>
      <c r="CE71" s="123" t="str">
        <f t="shared" si="108"/>
        <v/>
      </c>
      <c r="CF71" s="123" t="str">
        <f t="shared" si="78"/>
        <v/>
      </c>
      <c r="CG71" s="123" t="str">
        <f t="shared" si="79"/>
        <v/>
      </c>
      <c r="CH71" s="123" t="str">
        <f t="shared" si="80"/>
        <v/>
      </c>
      <c r="CI71" s="123" t="str">
        <f t="shared" si="81"/>
        <v/>
      </c>
      <c r="CJ71" s="131" t="str">
        <f t="shared" si="82"/>
        <v/>
      </c>
      <c r="CK71" s="123" t="str" cm="1">
        <f t="array" ref="CK71">IF(AND(AZ71="C_16",
        SUMPRODUCT(--ISNUMBER(SEARCH({"14","34","38","40","41","42","43","46","48","56","64","65"},BB71)))&gt;0),
    O71-IF(ISNUMBER(CL71),CL71,0),
    "")</f>
        <v/>
      </c>
      <c r="CL71" s="123" t="str" cm="1">
        <f t="array" ref="CL71">IF(AND(AZ71="C_16",
        SUMPRODUCT(--ISNUMBER(SEARCH({"01";"02";"03";"04";"05";"06";"07";"08";"09";"10";"11";"12";"13";"15";"16";"17";"19";"20";"21";"22";"23";"24";"25";"26";"27";"28";"29";"30";"31";"32";"33";"35";"36";"37";"39";"44";"45";"47";"49";"50";"51";"52";"53";"54";"55";"57";"58";"59";"60";"61";"62";"63";"66";"67";"68";"69";"70";"71";"72";"73";"74";"75"}, BB71)))&gt;0),
    O71,
    "")</f>
        <v/>
      </c>
      <c r="CM71" s="131" t="str" cm="1">
        <f t="array" ref="CM71">IF(SUMPRODUCT(--ISNUMBER(SEARCH({"32";"35";"36";"44";"45";"47";"50";"51";"52";"53";"54";"55";"57";"58";"59";"60"}, BB71)))&gt;0,
    B71,
    "")</f>
        <v/>
      </c>
      <c r="CN71" s="123" t="str" cm="1">
        <f t="array" ref="CN71">IF(SUMPRODUCT(--ISNUMBER(SEARCH({"61";"62"}, BB71)))&gt;0,
    B71,
    "")</f>
        <v/>
      </c>
      <c r="CO71" s="226" t="str" cm="1">
        <f t="array" ref="CO71">IF(SUMPRODUCT(--ISNUMBER(SEARCH({"68";"69";"70";"71"}, BB71)))&gt;0,
    B71,
    "")</f>
        <v/>
      </c>
      <c r="CP71" s="123" t="str" cm="1">
        <f t="array" ref="CP71">IF(SUMPRODUCT(--ISNUMBER(SEARCH({"72";"73";"74";"75"}, BB71)))&gt;0,
    B71,
    "")</f>
        <v/>
      </c>
      <c r="CQ71" s="123" t="str">
        <f t="shared" ref="CQ71:CQ134" si="111">IF(ISNUMBER(SEARCH("REACH",M71)),B71,"")</f>
        <v/>
      </c>
      <c r="CR71" s="226" t="str">
        <f t="shared" ref="CR71:CR134" si="112">IF(OR(AZ71="C_15", CM71&lt;&gt;"",CN71&lt;&gt;"",CO71&lt;&gt;"",CP71&lt;&gt;""), "YES", "NO")</f>
        <v>NO</v>
      </c>
      <c r="CS71" s="122" t="str">
        <f t="shared" si="59"/>
        <v/>
      </c>
      <c r="CT71" s="123" t="str">
        <f t="shared" si="60"/>
        <v/>
      </c>
      <c r="CU71" s="123" t="str">
        <f t="shared" si="61"/>
        <v/>
      </c>
      <c r="CV71" s="123" t="str">
        <f t="shared" si="62"/>
        <v/>
      </c>
      <c r="CW71" s="123" t="str">
        <f t="shared" si="63"/>
        <v/>
      </c>
      <c r="CX71" s="123" t="str">
        <f t="shared" si="64"/>
        <v/>
      </c>
      <c r="CY71" s="123" t="str">
        <f t="shared" si="65"/>
        <v/>
      </c>
      <c r="CZ71" s="123" t="str">
        <f t="shared" si="66"/>
        <v/>
      </c>
      <c r="DA71" s="123" t="str">
        <f t="shared" si="67"/>
        <v/>
      </c>
      <c r="DB71" s="124" t="str">
        <f t="shared" si="68"/>
        <v/>
      </c>
      <c r="DC71" s="122" t="str">
        <f t="shared" si="69"/>
        <v/>
      </c>
      <c r="DD71" s="123" t="str">
        <f t="shared" si="70"/>
        <v/>
      </c>
      <c r="DE71" s="123" t="str">
        <f t="shared" si="71"/>
        <v/>
      </c>
      <c r="DF71" s="124" t="str">
        <f t="shared" si="72"/>
        <v/>
      </c>
      <c r="DG71" s="110"/>
    </row>
    <row r="72" spans="2:111" ht="16.2" outlineLevel="1" x14ac:dyDescent="0.4">
      <c r="B72" s="7">
        <v>67</v>
      </c>
      <c r="C72" s="12"/>
      <c r="D72" s="13"/>
      <c r="E72" s="14"/>
      <c r="F72" s="14"/>
      <c r="G72" s="14"/>
      <c r="H72" s="14"/>
      <c r="I72" s="14"/>
      <c r="J72" s="14"/>
      <c r="K72" s="14"/>
      <c r="L72" s="15"/>
      <c r="M72" s="12"/>
      <c r="N72" s="12"/>
      <c r="O72" s="12"/>
      <c r="P72" s="98" t="str">
        <f xml:space="preserve"> IF(ISBLANK(M72),"",VLOOKUP(M72,ComboValue!$D$2:$H$18,5,FALSE))</f>
        <v/>
      </c>
      <c r="Q72" s="12"/>
      <c r="R72" s="252" t="str" cm="1">
        <f t="array" ref="R72">IF(OR(ISNUMBER(SEARCH("SGH05",$D72:$L72)),ISNUMBER(SEARCH("SGH06",$D72:$L72)),ISNUMBER(SEARCH("SGH07",$D72:$L72)),ISNUMBER(SEARCH("SGH08",$D72:$L72)),ISNUMBER(SEARCH("pas de pictogramme",$D72:$L72)),ISNUMBER(SEARCH("SGH09",$D72:$L72)),ISNUMBER(SEARCH("SGH03",$D72:$L72))),"OUI","NON")</f>
        <v>NON</v>
      </c>
      <c r="S72" s="13"/>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212"/>
      <c r="AX72" s="123" t="str" cm="1">
        <f t="array" ref="AX72">_xlfn.TEXTJOIN(",", TRUE, IF(D72:L72="","",VLOOKUP(D72:L72, ComboValue!$A$2:$C$11, 3, FALSE)))</f>
        <v/>
      </c>
      <c r="AY72" s="123" t="str">
        <f t="shared" si="109"/>
        <v>Tous_Fr</v>
      </c>
      <c r="AZ72" s="123" t="str">
        <f>IF(ISBLANK(M72),"",VLOOKUP(M72,ComboValue!$D$2:$F$18,3,FALSE))</f>
        <v/>
      </c>
      <c r="BA72" s="123" t="str">
        <f>IF(ISBLANK(N72),"",VLOOKUP(N72,ComboValue!$J$2:$L$5,3,FALSE))</f>
        <v/>
      </c>
      <c r="BB72" s="130" t="str" cm="1">
        <f t="array" ref="BB72">_xlfn.TEXTJOIN(",", TRUE, IF(S72:AV72="","",VLOOKUP(S72:AV72, ComboValue!$M$2:$O$100, 3, FALSE)))</f>
        <v/>
      </c>
      <c r="BC72" s="124" t="str">
        <f t="shared" si="110"/>
        <v/>
      </c>
      <c r="BD72" s="110"/>
      <c r="BE72" s="122" t="str">
        <f t="shared" si="87"/>
        <v/>
      </c>
      <c r="BF72" s="123" t="str">
        <f t="shared" si="88"/>
        <v/>
      </c>
      <c r="BG72" s="123" t="str">
        <f t="shared" si="89"/>
        <v/>
      </c>
      <c r="BH72" s="123" t="str">
        <f t="shared" si="90"/>
        <v/>
      </c>
      <c r="BI72" s="123" t="str">
        <f t="shared" si="91"/>
        <v/>
      </c>
      <c r="BJ72" s="123" t="str">
        <f t="shared" si="92"/>
        <v/>
      </c>
      <c r="BK72" s="123" t="str">
        <f t="shared" si="93"/>
        <v/>
      </c>
      <c r="BL72" s="123" t="str">
        <f t="shared" si="94"/>
        <v/>
      </c>
      <c r="BM72" s="123" t="str">
        <f t="shared" si="95"/>
        <v/>
      </c>
      <c r="BN72" s="123" t="str">
        <f t="shared" si="96"/>
        <v/>
      </c>
      <c r="BO72" s="123">
        <f t="shared" si="85"/>
        <v>0</v>
      </c>
      <c r="BP72" s="123">
        <f t="shared" si="97"/>
        <v>0</v>
      </c>
      <c r="BQ72" s="123">
        <f t="shared" si="86"/>
        <v>0</v>
      </c>
      <c r="BR72" s="123">
        <f t="shared" si="98"/>
        <v>0</v>
      </c>
      <c r="BS72" s="123">
        <f t="shared" si="99"/>
        <v>0</v>
      </c>
      <c r="BT72" s="123">
        <f t="shared" si="100"/>
        <v>0</v>
      </c>
      <c r="BU72" s="123" t="str">
        <f t="shared" ref="BU72:BU135" si="113">IF(AZ72="C_01",O72,"")</f>
        <v/>
      </c>
      <c r="BV72" s="123" t="str">
        <f t="shared" ref="BV72:BV135" si="114">IF(AZ72="C_01b",O72,"")</f>
        <v/>
      </c>
      <c r="BW72" s="123" t="str">
        <f t="shared" ref="BW72:BW135" si="115">IF(AZ72="C_02",O72,"")</f>
        <v/>
      </c>
      <c r="BX72" s="123" t="str">
        <f t="shared" si="101"/>
        <v/>
      </c>
      <c r="BY72" s="123" t="str">
        <f t="shared" si="102"/>
        <v/>
      </c>
      <c r="BZ72" s="123" t="str">
        <f t="shared" si="103"/>
        <v/>
      </c>
      <c r="CA72" s="123" t="str">
        <f t="shared" si="104"/>
        <v/>
      </c>
      <c r="CB72" s="123" t="str">
        <f t="shared" si="105"/>
        <v/>
      </c>
      <c r="CC72" s="123" t="str">
        <f t="shared" si="106"/>
        <v/>
      </c>
      <c r="CD72" s="123" t="str">
        <f t="shared" si="107"/>
        <v/>
      </c>
      <c r="CE72" s="123" t="str">
        <f t="shared" si="108"/>
        <v/>
      </c>
      <c r="CF72" s="123" t="str">
        <f t="shared" ref="CF72:CF135" si="116">IF(AZ72="C_11",O72,"")</f>
        <v/>
      </c>
      <c r="CG72" s="123" t="str">
        <f t="shared" ref="CG72:CG135" si="117">IF(AZ72="C_12",O72,"")</f>
        <v/>
      </c>
      <c r="CH72" s="123" t="str">
        <f t="shared" ref="CH72:CH135" si="118">IF(AZ72="C_13",O72,"")</f>
        <v/>
      </c>
      <c r="CI72" s="123" t="str">
        <f t="shared" ref="CI72:CI135" si="119">IF(AZ72="C_14",O72,"")</f>
        <v/>
      </c>
      <c r="CJ72" s="131" t="str">
        <f t="shared" ref="CJ72:CJ135" si="120">IF(AZ72="C_15",O72,"")</f>
        <v/>
      </c>
      <c r="CK72" s="123" t="str" cm="1">
        <f t="array" ref="CK72">IF(AND(AZ72="C_16",
        SUMPRODUCT(--ISNUMBER(SEARCH({"14","34","38","40","41","42","43","46","48","56","64","65"},BB72)))&gt;0),
    O72-IF(ISNUMBER(CL72),CL72,0),
    "")</f>
        <v/>
      </c>
      <c r="CL72" s="123" t="str" cm="1">
        <f t="array" ref="CL72">IF(AND(AZ72="C_16",
        SUMPRODUCT(--ISNUMBER(SEARCH({"01";"02";"03";"04";"05";"06";"07";"08";"09";"10";"11";"12";"13";"15";"16";"17";"19";"20";"21";"22";"23";"24";"25";"26";"27";"28";"29";"30";"31";"32";"33";"35";"36";"37";"39";"44";"45";"47";"49";"50";"51";"52";"53";"54";"55";"57";"58";"59";"60";"61";"62";"63";"66";"67";"68";"69";"70";"71";"72";"73";"74";"75"}, BB72)))&gt;0),
    O72,
    "")</f>
        <v/>
      </c>
      <c r="CM72" s="131" t="str" cm="1">
        <f t="array" ref="CM72">IF(SUMPRODUCT(--ISNUMBER(SEARCH({"32";"35";"36";"44";"45";"47";"50";"51";"52";"53";"54";"55";"57";"58";"59";"60"}, BB72)))&gt;0,
    B72,
    "")</f>
        <v/>
      </c>
      <c r="CN72" s="123" t="str" cm="1">
        <f t="array" ref="CN72">IF(SUMPRODUCT(--ISNUMBER(SEARCH({"61";"62"}, BB72)))&gt;0,
    B72,
    "")</f>
        <v/>
      </c>
      <c r="CO72" s="226" t="str" cm="1">
        <f t="array" ref="CO72">IF(SUMPRODUCT(--ISNUMBER(SEARCH({"68";"69";"70";"71"}, BB72)))&gt;0,
    B72,
    "")</f>
        <v/>
      </c>
      <c r="CP72" s="123" t="str" cm="1">
        <f t="array" ref="CP72">IF(SUMPRODUCT(--ISNUMBER(SEARCH({"72";"73";"74";"75"}, BB72)))&gt;0,
    B72,
    "")</f>
        <v/>
      </c>
      <c r="CQ72" s="123" t="str">
        <f t="shared" si="111"/>
        <v/>
      </c>
      <c r="CR72" s="226" t="str">
        <f t="shared" si="112"/>
        <v>NO</v>
      </c>
      <c r="CS72" s="122" t="str">
        <f t="shared" ref="CS72:CS135" si="121">IF(ISNUMBER(SEARCH("01",AX72)),B72,"")</f>
        <v/>
      </c>
      <c r="CT72" s="123" t="str">
        <f t="shared" ref="CT72:CT135" si="122">IF(ISNUMBER(SEARCH("02",AX72)),B72,"")</f>
        <v/>
      </c>
      <c r="CU72" s="123" t="str">
        <f t="shared" ref="CU72:CU135" si="123">IF(ISNUMBER(SEARCH("03",AX72)),B72,"")</f>
        <v/>
      </c>
      <c r="CV72" s="123" t="str">
        <f t="shared" ref="CV72:CV135" si="124">IF(ISNUMBER(SEARCH("04",AX72)),B72,"")</f>
        <v/>
      </c>
      <c r="CW72" s="123" t="str">
        <f t="shared" ref="CW72:CW135" si="125">IF(ISNUMBER(SEARCH("05",AX72)),B72,"")</f>
        <v/>
      </c>
      <c r="CX72" s="123" t="str">
        <f t="shared" ref="CX72:CX135" si="126">IF(ISNUMBER(SEARCH("06",AX72)),B72,"")</f>
        <v/>
      </c>
      <c r="CY72" s="123" t="str">
        <f t="shared" ref="CY72:CY135" si="127">IF(ISNUMBER(SEARCH("07",AX72)),B72,"")</f>
        <v/>
      </c>
      <c r="CZ72" s="123" t="str">
        <f t="shared" ref="CZ72:CZ135" si="128">IF(ISNUMBER(SEARCH("08",AX72)),B72,"")</f>
        <v/>
      </c>
      <c r="DA72" s="123" t="str">
        <f t="shared" ref="DA72:DA135" si="129">IF(ISNUMBER(SEARCH("09",AX72)),B72,"")</f>
        <v/>
      </c>
      <c r="DB72" s="124" t="str">
        <f t="shared" ref="DB72:DB135" si="130">IF(ISNUMBER(SEARCH("10",AX72)),B72,"")</f>
        <v/>
      </c>
      <c r="DC72" s="122" t="str">
        <f t="shared" ref="DC72:DC135" si="131">IF(ISNUMBER(SEARCH("01",BC72)),B72,"")</f>
        <v/>
      </c>
      <c r="DD72" s="123" t="str">
        <f t="shared" ref="DD72:DD135" si="132">IF(ISNUMBER(SEARCH("02",BC72)),B72,"")</f>
        <v/>
      </c>
      <c r="DE72" s="123" t="str">
        <f t="shared" ref="DE72:DE135" si="133">IF(ISNUMBER(SEARCH("03",BC72)),B72,"")</f>
        <v/>
      </c>
      <c r="DF72" s="124" t="str">
        <f t="shared" ref="DF72:DF135" si="134">IF(ISNUMBER(SEARCH("04",BC72)),B72,"")</f>
        <v/>
      </c>
      <c r="DG72" s="110"/>
    </row>
    <row r="73" spans="2:111" ht="16.2" outlineLevel="1" x14ac:dyDescent="0.4">
      <c r="B73" s="7">
        <v>68</v>
      </c>
      <c r="C73" s="12"/>
      <c r="D73" s="13"/>
      <c r="E73" s="14"/>
      <c r="F73" s="14"/>
      <c r="G73" s="14"/>
      <c r="H73" s="14"/>
      <c r="I73" s="14"/>
      <c r="J73" s="14"/>
      <c r="K73" s="14"/>
      <c r="L73" s="15"/>
      <c r="M73" s="12"/>
      <c r="N73" s="12"/>
      <c r="O73" s="12"/>
      <c r="P73" s="98" t="str">
        <f xml:space="preserve"> IF(ISBLANK(M73),"",VLOOKUP(M73,ComboValue!$D$2:$H$18,5,FALSE))</f>
        <v/>
      </c>
      <c r="Q73" s="12"/>
      <c r="R73" s="252" t="str" cm="1">
        <f t="array" ref="R73">IF(OR(ISNUMBER(SEARCH("SGH05",$D73:$L73)),ISNUMBER(SEARCH("SGH06",$D73:$L73)),ISNUMBER(SEARCH("SGH07",$D73:$L73)),ISNUMBER(SEARCH("SGH08",$D73:$L73)),ISNUMBER(SEARCH("pas de pictogramme",$D73:$L73)),ISNUMBER(SEARCH("SGH09",$D73:$L73)),ISNUMBER(SEARCH("SGH03",$D73:$L73))),"OUI","NON")</f>
        <v>NON</v>
      </c>
      <c r="S73" s="13"/>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212"/>
      <c r="AX73" s="123" t="str" cm="1">
        <f t="array" ref="AX73">_xlfn.TEXTJOIN(",", TRUE, IF(D73:L73="","",VLOOKUP(D73:L73, ComboValue!$A$2:$C$11, 3, FALSE)))</f>
        <v/>
      </c>
      <c r="AY73" s="123" t="str">
        <f t="shared" si="109"/>
        <v>Tous_Fr</v>
      </c>
      <c r="AZ73" s="123" t="str">
        <f>IF(ISBLANK(M73),"",VLOOKUP(M73,ComboValue!$D$2:$F$18,3,FALSE))</f>
        <v/>
      </c>
      <c r="BA73" s="123" t="str">
        <f>IF(ISBLANK(N73),"",VLOOKUP(N73,ComboValue!$J$2:$L$5,3,FALSE))</f>
        <v/>
      </c>
      <c r="BB73" s="130" t="str" cm="1">
        <f t="array" ref="BB73">_xlfn.TEXTJOIN(",", TRUE, IF(S73:AV73="","",VLOOKUP(S73:AV73, ComboValue!$M$2:$O$100, 3, FALSE)))</f>
        <v/>
      </c>
      <c r="BC73" s="124" t="str">
        <f t="shared" si="110"/>
        <v/>
      </c>
      <c r="BD73" s="110"/>
      <c r="BE73" s="122" t="str">
        <f t="shared" si="87"/>
        <v/>
      </c>
      <c r="BF73" s="123" t="str">
        <f t="shared" si="88"/>
        <v/>
      </c>
      <c r="BG73" s="123" t="str">
        <f t="shared" si="89"/>
        <v/>
      </c>
      <c r="BH73" s="123" t="str">
        <f t="shared" si="90"/>
        <v/>
      </c>
      <c r="BI73" s="123" t="str">
        <f t="shared" si="91"/>
        <v/>
      </c>
      <c r="BJ73" s="123" t="str">
        <f t="shared" si="92"/>
        <v/>
      </c>
      <c r="BK73" s="123" t="str">
        <f t="shared" si="93"/>
        <v/>
      </c>
      <c r="BL73" s="123" t="str">
        <f t="shared" si="94"/>
        <v/>
      </c>
      <c r="BM73" s="123" t="str">
        <f t="shared" si="95"/>
        <v/>
      </c>
      <c r="BN73" s="123" t="str">
        <f t="shared" si="96"/>
        <v/>
      </c>
      <c r="BO73" s="123">
        <f t="shared" si="85"/>
        <v>0</v>
      </c>
      <c r="BP73" s="123">
        <f t="shared" si="97"/>
        <v>0</v>
      </c>
      <c r="BQ73" s="123">
        <f t="shared" si="86"/>
        <v>0</v>
      </c>
      <c r="BR73" s="123">
        <f t="shared" si="98"/>
        <v>0</v>
      </c>
      <c r="BS73" s="123">
        <f t="shared" si="99"/>
        <v>0</v>
      </c>
      <c r="BT73" s="123">
        <f t="shared" si="100"/>
        <v>0</v>
      </c>
      <c r="BU73" s="123" t="str">
        <f t="shared" si="113"/>
        <v/>
      </c>
      <c r="BV73" s="123" t="str">
        <f t="shared" si="114"/>
        <v/>
      </c>
      <c r="BW73" s="123" t="str">
        <f t="shared" si="115"/>
        <v/>
      </c>
      <c r="BX73" s="123" t="str">
        <f t="shared" si="101"/>
        <v/>
      </c>
      <c r="BY73" s="123" t="str">
        <f t="shared" si="102"/>
        <v/>
      </c>
      <c r="BZ73" s="123" t="str">
        <f t="shared" si="103"/>
        <v/>
      </c>
      <c r="CA73" s="123" t="str">
        <f t="shared" si="104"/>
        <v/>
      </c>
      <c r="CB73" s="123" t="str">
        <f t="shared" si="105"/>
        <v/>
      </c>
      <c r="CC73" s="123" t="str">
        <f t="shared" si="106"/>
        <v/>
      </c>
      <c r="CD73" s="123" t="str">
        <f t="shared" si="107"/>
        <v/>
      </c>
      <c r="CE73" s="123" t="str">
        <f t="shared" si="108"/>
        <v/>
      </c>
      <c r="CF73" s="123" t="str">
        <f t="shared" si="116"/>
        <v/>
      </c>
      <c r="CG73" s="123" t="str">
        <f t="shared" si="117"/>
        <v/>
      </c>
      <c r="CH73" s="123" t="str">
        <f t="shared" si="118"/>
        <v/>
      </c>
      <c r="CI73" s="123" t="str">
        <f t="shared" si="119"/>
        <v/>
      </c>
      <c r="CJ73" s="131" t="str">
        <f t="shared" si="120"/>
        <v/>
      </c>
      <c r="CK73" s="123" t="str" cm="1">
        <f t="array" ref="CK73">IF(AND(AZ73="C_16",
        SUMPRODUCT(--ISNUMBER(SEARCH({"14","34","38","40","41","42","43","46","48","56","64","65"},BB73)))&gt;0),
    O73-IF(ISNUMBER(CL73),CL73,0),
    "")</f>
        <v/>
      </c>
      <c r="CL73" s="123" t="str" cm="1">
        <f t="array" ref="CL73">IF(AND(AZ73="C_16",
        SUMPRODUCT(--ISNUMBER(SEARCH({"01";"02";"03";"04";"05";"06";"07";"08";"09";"10";"11";"12";"13";"15";"16";"17";"19";"20";"21";"22";"23";"24";"25";"26";"27";"28";"29";"30";"31";"32";"33";"35";"36";"37";"39";"44";"45";"47";"49";"50";"51";"52";"53";"54";"55";"57";"58";"59";"60";"61";"62";"63";"66";"67";"68";"69";"70";"71";"72";"73";"74";"75"}, BB73)))&gt;0),
    O73,
    "")</f>
        <v/>
      </c>
      <c r="CM73" s="131" t="str" cm="1">
        <f t="array" ref="CM73">IF(SUMPRODUCT(--ISNUMBER(SEARCH({"32";"35";"36";"44";"45";"47";"50";"51";"52";"53";"54";"55";"57";"58";"59";"60"}, BB73)))&gt;0,
    B73,
    "")</f>
        <v/>
      </c>
      <c r="CN73" s="123" t="str" cm="1">
        <f t="array" ref="CN73">IF(SUMPRODUCT(--ISNUMBER(SEARCH({"61";"62"}, BB73)))&gt;0,
    B73,
    "")</f>
        <v/>
      </c>
      <c r="CO73" s="226" t="str" cm="1">
        <f t="array" ref="CO73">IF(SUMPRODUCT(--ISNUMBER(SEARCH({"68";"69";"70";"71"}, BB73)))&gt;0,
    B73,
    "")</f>
        <v/>
      </c>
      <c r="CP73" s="123" t="str" cm="1">
        <f t="array" ref="CP73">IF(SUMPRODUCT(--ISNUMBER(SEARCH({"72";"73";"74";"75"}, BB73)))&gt;0,
    B73,
    "")</f>
        <v/>
      </c>
      <c r="CQ73" s="123" t="str">
        <f t="shared" si="111"/>
        <v/>
      </c>
      <c r="CR73" s="226" t="str">
        <f t="shared" si="112"/>
        <v>NO</v>
      </c>
      <c r="CS73" s="122" t="str">
        <f t="shared" si="121"/>
        <v/>
      </c>
      <c r="CT73" s="123" t="str">
        <f t="shared" si="122"/>
        <v/>
      </c>
      <c r="CU73" s="123" t="str">
        <f t="shared" si="123"/>
        <v/>
      </c>
      <c r="CV73" s="123" t="str">
        <f t="shared" si="124"/>
        <v/>
      </c>
      <c r="CW73" s="123" t="str">
        <f t="shared" si="125"/>
        <v/>
      </c>
      <c r="CX73" s="123" t="str">
        <f t="shared" si="126"/>
        <v/>
      </c>
      <c r="CY73" s="123" t="str">
        <f t="shared" si="127"/>
        <v/>
      </c>
      <c r="CZ73" s="123" t="str">
        <f t="shared" si="128"/>
        <v/>
      </c>
      <c r="DA73" s="123" t="str">
        <f t="shared" si="129"/>
        <v/>
      </c>
      <c r="DB73" s="124" t="str">
        <f t="shared" si="130"/>
        <v/>
      </c>
      <c r="DC73" s="122" t="str">
        <f t="shared" si="131"/>
        <v/>
      </c>
      <c r="DD73" s="123" t="str">
        <f t="shared" si="132"/>
        <v/>
      </c>
      <c r="DE73" s="123" t="str">
        <f t="shared" si="133"/>
        <v/>
      </c>
      <c r="DF73" s="124" t="str">
        <f t="shared" si="134"/>
        <v/>
      </c>
      <c r="DG73" s="110"/>
    </row>
    <row r="74" spans="2:111" ht="16.2" outlineLevel="1" x14ac:dyDescent="0.4">
      <c r="B74" s="7">
        <v>69</v>
      </c>
      <c r="C74" s="12"/>
      <c r="D74" s="13"/>
      <c r="E74" s="14"/>
      <c r="F74" s="14"/>
      <c r="G74" s="14"/>
      <c r="H74" s="14"/>
      <c r="I74" s="14"/>
      <c r="J74" s="14"/>
      <c r="K74" s="14"/>
      <c r="L74" s="15"/>
      <c r="M74" s="12"/>
      <c r="N74" s="12"/>
      <c r="O74" s="12"/>
      <c r="P74" s="98" t="str">
        <f xml:space="preserve"> IF(ISBLANK(M74),"",VLOOKUP(M74,ComboValue!$D$2:$H$18,5,FALSE))</f>
        <v/>
      </c>
      <c r="Q74" s="12"/>
      <c r="R74" s="252" t="str" cm="1">
        <f t="array" ref="R74">IF(OR(ISNUMBER(SEARCH("SGH05",$D74:$L74)),ISNUMBER(SEARCH("SGH06",$D74:$L74)),ISNUMBER(SEARCH("SGH07",$D74:$L74)),ISNUMBER(SEARCH("SGH08",$D74:$L74)),ISNUMBER(SEARCH("pas de pictogramme",$D74:$L74)),ISNUMBER(SEARCH("SGH09",$D74:$L74)),ISNUMBER(SEARCH("SGH03",$D74:$L74))),"OUI","NON")</f>
        <v>NON</v>
      </c>
      <c r="S74" s="13"/>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212"/>
      <c r="AX74" s="123" t="str" cm="1">
        <f t="array" ref="AX74">_xlfn.TEXTJOIN(",", TRUE, IF(D74:L74="","",VLOOKUP(D74:L74, ComboValue!$A$2:$C$11, 3, FALSE)))</f>
        <v/>
      </c>
      <c r="AY74" s="123" t="str">
        <f t="shared" si="109"/>
        <v>Tous_Fr</v>
      </c>
      <c r="AZ74" s="123" t="str">
        <f>IF(ISBLANK(M74),"",VLOOKUP(M74,ComboValue!$D$2:$F$18,3,FALSE))</f>
        <v/>
      </c>
      <c r="BA74" s="123" t="str">
        <f>IF(ISBLANK(N74),"",VLOOKUP(N74,ComboValue!$J$2:$L$5,3,FALSE))</f>
        <v/>
      </c>
      <c r="BB74" s="130" t="str" cm="1">
        <f t="array" ref="BB74">_xlfn.TEXTJOIN(",", TRUE, IF(S74:AV74="","",VLOOKUP(S74:AV74, ComboValue!$M$2:$O$100, 3, FALSE)))</f>
        <v/>
      </c>
      <c r="BC74" s="124" t="str">
        <f t="shared" si="110"/>
        <v/>
      </c>
      <c r="BD74" s="110"/>
      <c r="BE74" s="122" t="str">
        <f t="shared" si="87"/>
        <v/>
      </c>
      <c r="BF74" s="123" t="str">
        <f t="shared" si="88"/>
        <v/>
      </c>
      <c r="BG74" s="123" t="str">
        <f t="shared" si="89"/>
        <v/>
      </c>
      <c r="BH74" s="123" t="str">
        <f t="shared" si="90"/>
        <v/>
      </c>
      <c r="BI74" s="123" t="str">
        <f t="shared" si="91"/>
        <v/>
      </c>
      <c r="BJ74" s="123" t="str">
        <f t="shared" si="92"/>
        <v/>
      </c>
      <c r="BK74" s="123" t="str">
        <f t="shared" si="93"/>
        <v/>
      </c>
      <c r="BL74" s="123" t="str">
        <f t="shared" si="94"/>
        <v/>
      </c>
      <c r="BM74" s="123" t="str">
        <f t="shared" si="95"/>
        <v/>
      </c>
      <c r="BN74" s="123" t="str">
        <f t="shared" si="96"/>
        <v/>
      </c>
      <c r="BO74" s="123">
        <f t="shared" si="85"/>
        <v>0</v>
      </c>
      <c r="BP74" s="123">
        <f t="shared" si="97"/>
        <v>0</v>
      </c>
      <c r="BQ74" s="123">
        <f t="shared" si="86"/>
        <v>0</v>
      </c>
      <c r="BR74" s="123">
        <f t="shared" si="98"/>
        <v>0</v>
      </c>
      <c r="BS74" s="123">
        <f t="shared" si="99"/>
        <v>0</v>
      </c>
      <c r="BT74" s="123">
        <f t="shared" si="100"/>
        <v>0</v>
      </c>
      <c r="BU74" s="123" t="str">
        <f t="shared" si="113"/>
        <v/>
      </c>
      <c r="BV74" s="123" t="str">
        <f t="shared" si="114"/>
        <v/>
      </c>
      <c r="BW74" s="123" t="str">
        <f t="shared" si="115"/>
        <v/>
      </c>
      <c r="BX74" s="123" t="str">
        <f t="shared" si="101"/>
        <v/>
      </c>
      <c r="BY74" s="123" t="str">
        <f t="shared" si="102"/>
        <v/>
      </c>
      <c r="BZ74" s="123" t="str">
        <f t="shared" si="103"/>
        <v/>
      </c>
      <c r="CA74" s="123" t="str">
        <f t="shared" si="104"/>
        <v/>
      </c>
      <c r="CB74" s="123" t="str">
        <f t="shared" si="105"/>
        <v/>
      </c>
      <c r="CC74" s="123" t="str">
        <f t="shared" si="106"/>
        <v/>
      </c>
      <c r="CD74" s="123" t="str">
        <f t="shared" si="107"/>
        <v/>
      </c>
      <c r="CE74" s="123" t="str">
        <f t="shared" si="108"/>
        <v/>
      </c>
      <c r="CF74" s="123" t="str">
        <f t="shared" si="116"/>
        <v/>
      </c>
      <c r="CG74" s="123" t="str">
        <f t="shared" si="117"/>
        <v/>
      </c>
      <c r="CH74" s="123" t="str">
        <f t="shared" si="118"/>
        <v/>
      </c>
      <c r="CI74" s="123" t="str">
        <f t="shared" si="119"/>
        <v/>
      </c>
      <c r="CJ74" s="131" t="str">
        <f t="shared" si="120"/>
        <v/>
      </c>
      <c r="CK74" s="123" t="str" cm="1">
        <f t="array" ref="CK74">IF(AND(AZ74="C_16",
        SUMPRODUCT(--ISNUMBER(SEARCH({"14","34","38","40","41","42","43","46","48","56","64","65"},BB74)))&gt;0),
    O74-IF(ISNUMBER(CL74),CL74,0),
    "")</f>
        <v/>
      </c>
      <c r="CL74" s="123" t="str" cm="1">
        <f t="array" ref="CL74">IF(AND(AZ74="C_16",
        SUMPRODUCT(--ISNUMBER(SEARCH({"01";"02";"03";"04";"05";"06";"07";"08";"09";"10";"11";"12";"13";"15";"16";"17";"19";"20";"21";"22";"23";"24";"25";"26";"27";"28";"29";"30";"31";"32";"33";"35";"36";"37";"39";"44";"45";"47";"49";"50";"51";"52";"53";"54";"55";"57";"58";"59";"60";"61";"62";"63";"66";"67";"68";"69";"70";"71";"72";"73";"74";"75"}, BB74)))&gt;0),
    O74,
    "")</f>
        <v/>
      </c>
      <c r="CM74" s="131" t="str" cm="1">
        <f t="array" ref="CM74">IF(SUMPRODUCT(--ISNUMBER(SEARCH({"32";"35";"36";"44";"45";"47";"50";"51";"52";"53";"54";"55";"57";"58";"59";"60"}, BB74)))&gt;0,
    B74,
    "")</f>
        <v/>
      </c>
      <c r="CN74" s="123" t="str" cm="1">
        <f t="array" ref="CN74">IF(SUMPRODUCT(--ISNUMBER(SEARCH({"61";"62"}, BB74)))&gt;0,
    B74,
    "")</f>
        <v/>
      </c>
      <c r="CO74" s="226" t="str" cm="1">
        <f t="array" ref="CO74">IF(SUMPRODUCT(--ISNUMBER(SEARCH({"68";"69";"70";"71"}, BB74)))&gt;0,
    B74,
    "")</f>
        <v/>
      </c>
      <c r="CP74" s="123" t="str" cm="1">
        <f t="array" ref="CP74">IF(SUMPRODUCT(--ISNUMBER(SEARCH({"72";"73";"74";"75"}, BB74)))&gt;0,
    B74,
    "")</f>
        <v/>
      </c>
      <c r="CQ74" s="123" t="str">
        <f t="shared" si="111"/>
        <v/>
      </c>
      <c r="CR74" s="226" t="str">
        <f t="shared" si="112"/>
        <v>NO</v>
      </c>
      <c r="CS74" s="122" t="str">
        <f t="shared" si="121"/>
        <v/>
      </c>
      <c r="CT74" s="123" t="str">
        <f t="shared" si="122"/>
        <v/>
      </c>
      <c r="CU74" s="123" t="str">
        <f t="shared" si="123"/>
        <v/>
      </c>
      <c r="CV74" s="123" t="str">
        <f t="shared" si="124"/>
        <v/>
      </c>
      <c r="CW74" s="123" t="str">
        <f t="shared" si="125"/>
        <v/>
      </c>
      <c r="CX74" s="123" t="str">
        <f t="shared" si="126"/>
        <v/>
      </c>
      <c r="CY74" s="123" t="str">
        <f t="shared" si="127"/>
        <v/>
      </c>
      <c r="CZ74" s="123" t="str">
        <f t="shared" si="128"/>
        <v/>
      </c>
      <c r="DA74" s="123" t="str">
        <f t="shared" si="129"/>
        <v/>
      </c>
      <c r="DB74" s="124" t="str">
        <f t="shared" si="130"/>
        <v/>
      </c>
      <c r="DC74" s="122" t="str">
        <f t="shared" si="131"/>
        <v/>
      </c>
      <c r="DD74" s="123" t="str">
        <f t="shared" si="132"/>
        <v/>
      </c>
      <c r="DE74" s="123" t="str">
        <f t="shared" si="133"/>
        <v/>
      </c>
      <c r="DF74" s="124" t="str">
        <f t="shared" si="134"/>
        <v/>
      </c>
      <c r="DG74" s="110"/>
    </row>
    <row r="75" spans="2:111" ht="16.2" outlineLevel="1" x14ac:dyDescent="0.4">
      <c r="B75" s="7">
        <v>70</v>
      </c>
      <c r="C75" s="12"/>
      <c r="D75" s="13"/>
      <c r="E75" s="14"/>
      <c r="F75" s="14"/>
      <c r="G75" s="14"/>
      <c r="H75" s="14"/>
      <c r="I75" s="14"/>
      <c r="J75" s="14"/>
      <c r="K75" s="14"/>
      <c r="L75" s="15"/>
      <c r="M75" s="12"/>
      <c r="N75" s="12"/>
      <c r="O75" s="12"/>
      <c r="P75" s="98" t="str">
        <f xml:space="preserve"> IF(ISBLANK(M75),"",VLOOKUP(M75,ComboValue!$D$2:$H$18,5,FALSE))</f>
        <v/>
      </c>
      <c r="Q75" s="12"/>
      <c r="R75" s="252" t="str" cm="1">
        <f t="array" ref="R75">IF(OR(ISNUMBER(SEARCH("SGH05",$D75:$L75)),ISNUMBER(SEARCH("SGH06",$D75:$L75)),ISNUMBER(SEARCH("SGH07",$D75:$L75)),ISNUMBER(SEARCH("SGH08",$D75:$L75)),ISNUMBER(SEARCH("pas de pictogramme",$D75:$L75)),ISNUMBER(SEARCH("SGH09",$D75:$L75)),ISNUMBER(SEARCH("SGH03",$D75:$L75))),"OUI","NON")</f>
        <v>NON</v>
      </c>
      <c r="S75" s="13"/>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212"/>
      <c r="AX75" s="123" t="str" cm="1">
        <f t="array" ref="AX75">_xlfn.TEXTJOIN(",", TRUE, IF(D75:L75="","",VLOOKUP(D75:L75, ComboValue!$A$2:$C$11, 3, FALSE)))</f>
        <v/>
      </c>
      <c r="AY75" s="123" t="str">
        <f t="shared" si="109"/>
        <v>Tous_Fr</v>
      </c>
      <c r="AZ75" s="123" t="str">
        <f>IF(ISBLANK(M75),"",VLOOKUP(M75,ComboValue!$D$2:$F$18,3,FALSE))</f>
        <v/>
      </c>
      <c r="BA75" s="123" t="str">
        <f>IF(ISBLANK(N75),"",VLOOKUP(N75,ComboValue!$J$2:$L$5,3,FALSE))</f>
        <v/>
      </c>
      <c r="BB75" s="130" t="str" cm="1">
        <f t="array" ref="BB75">_xlfn.TEXTJOIN(",", TRUE, IF(S75:AV75="","",VLOOKUP(S75:AV75, ComboValue!$M$2:$O$100, 3, FALSE)))</f>
        <v/>
      </c>
      <c r="BC75" s="124" t="str">
        <f t="shared" si="110"/>
        <v/>
      </c>
      <c r="BD75" s="110"/>
      <c r="BE75" s="122" t="str">
        <f t="shared" si="87"/>
        <v/>
      </c>
      <c r="BF75" s="123" t="str">
        <f t="shared" si="88"/>
        <v/>
      </c>
      <c r="BG75" s="123" t="str">
        <f t="shared" si="89"/>
        <v/>
      </c>
      <c r="BH75" s="123" t="str">
        <f t="shared" si="90"/>
        <v/>
      </c>
      <c r="BI75" s="123" t="str">
        <f t="shared" si="91"/>
        <v/>
      </c>
      <c r="BJ75" s="123" t="str">
        <f t="shared" si="92"/>
        <v/>
      </c>
      <c r="BK75" s="123" t="str">
        <f t="shared" si="93"/>
        <v/>
      </c>
      <c r="BL75" s="123" t="str">
        <f t="shared" si="94"/>
        <v/>
      </c>
      <c r="BM75" s="123" t="str">
        <f t="shared" si="95"/>
        <v/>
      </c>
      <c r="BN75" s="123" t="str">
        <f t="shared" si="96"/>
        <v/>
      </c>
      <c r="BO75" s="123">
        <f t="shared" si="85"/>
        <v>0</v>
      </c>
      <c r="BP75" s="123">
        <f t="shared" si="97"/>
        <v>0</v>
      </c>
      <c r="BQ75" s="123">
        <f t="shared" si="86"/>
        <v>0</v>
      </c>
      <c r="BR75" s="123">
        <f t="shared" si="98"/>
        <v>0</v>
      </c>
      <c r="BS75" s="123">
        <f t="shared" si="99"/>
        <v>0</v>
      </c>
      <c r="BT75" s="123">
        <f t="shared" si="100"/>
        <v>0</v>
      </c>
      <c r="BU75" s="123" t="str">
        <f t="shared" si="113"/>
        <v/>
      </c>
      <c r="BV75" s="123" t="str">
        <f t="shared" si="114"/>
        <v/>
      </c>
      <c r="BW75" s="123" t="str">
        <f t="shared" si="115"/>
        <v/>
      </c>
      <c r="BX75" s="123" t="str">
        <f t="shared" si="101"/>
        <v/>
      </c>
      <c r="BY75" s="123" t="str">
        <f t="shared" si="102"/>
        <v/>
      </c>
      <c r="BZ75" s="123" t="str">
        <f t="shared" si="103"/>
        <v/>
      </c>
      <c r="CA75" s="123" t="str">
        <f t="shared" si="104"/>
        <v/>
      </c>
      <c r="CB75" s="123" t="str">
        <f t="shared" si="105"/>
        <v/>
      </c>
      <c r="CC75" s="123" t="str">
        <f t="shared" si="106"/>
        <v/>
      </c>
      <c r="CD75" s="123" t="str">
        <f t="shared" si="107"/>
        <v/>
      </c>
      <c r="CE75" s="123" t="str">
        <f t="shared" si="108"/>
        <v/>
      </c>
      <c r="CF75" s="123" t="str">
        <f t="shared" si="116"/>
        <v/>
      </c>
      <c r="CG75" s="123" t="str">
        <f t="shared" si="117"/>
        <v/>
      </c>
      <c r="CH75" s="123" t="str">
        <f t="shared" si="118"/>
        <v/>
      </c>
      <c r="CI75" s="123" t="str">
        <f t="shared" si="119"/>
        <v/>
      </c>
      <c r="CJ75" s="131" t="str">
        <f t="shared" si="120"/>
        <v/>
      </c>
      <c r="CK75" s="123" t="str" cm="1">
        <f t="array" ref="CK75">IF(AND(AZ75="C_16",
        SUMPRODUCT(--ISNUMBER(SEARCH({"14","34","38","40","41","42","43","46","48","56","64","65"},BB75)))&gt;0),
    O75-IF(ISNUMBER(CL75),CL75,0),
    "")</f>
        <v/>
      </c>
      <c r="CL75" s="123" t="str" cm="1">
        <f t="array" ref="CL75">IF(AND(AZ75="C_16",
        SUMPRODUCT(--ISNUMBER(SEARCH({"01";"02";"03";"04";"05";"06";"07";"08";"09";"10";"11";"12";"13";"15";"16";"17";"19";"20";"21";"22";"23";"24";"25";"26";"27";"28";"29";"30";"31";"32";"33";"35";"36";"37";"39";"44";"45";"47";"49";"50";"51";"52";"53";"54";"55";"57";"58";"59";"60";"61";"62";"63";"66";"67";"68";"69";"70";"71";"72";"73";"74";"75"}, BB75)))&gt;0),
    O75,
    "")</f>
        <v/>
      </c>
      <c r="CM75" s="131" t="str" cm="1">
        <f t="array" ref="CM75">IF(SUMPRODUCT(--ISNUMBER(SEARCH({"32";"35";"36";"44";"45";"47";"50";"51";"52";"53";"54";"55";"57";"58";"59";"60"}, BB75)))&gt;0,
    B75,
    "")</f>
        <v/>
      </c>
      <c r="CN75" s="123" t="str" cm="1">
        <f t="array" ref="CN75">IF(SUMPRODUCT(--ISNUMBER(SEARCH({"61";"62"}, BB75)))&gt;0,
    B75,
    "")</f>
        <v/>
      </c>
      <c r="CO75" s="226" t="str" cm="1">
        <f t="array" ref="CO75">IF(SUMPRODUCT(--ISNUMBER(SEARCH({"68";"69";"70";"71"}, BB75)))&gt;0,
    B75,
    "")</f>
        <v/>
      </c>
      <c r="CP75" s="123" t="str" cm="1">
        <f t="array" ref="CP75">IF(SUMPRODUCT(--ISNUMBER(SEARCH({"72";"73";"74";"75"}, BB75)))&gt;0,
    B75,
    "")</f>
        <v/>
      </c>
      <c r="CQ75" s="123" t="str">
        <f t="shared" si="111"/>
        <v/>
      </c>
      <c r="CR75" s="226" t="str">
        <f t="shared" si="112"/>
        <v>NO</v>
      </c>
      <c r="CS75" s="122" t="str">
        <f t="shared" si="121"/>
        <v/>
      </c>
      <c r="CT75" s="123" t="str">
        <f t="shared" si="122"/>
        <v/>
      </c>
      <c r="CU75" s="123" t="str">
        <f t="shared" si="123"/>
        <v/>
      </c>
      <c r="CV75" s="123" t="str">
        <f t="shared" si="124"/>
        <v/>
      </c>
      <c r="CW75" s="123" t="str">
        <f t="shared" si="125"/>
        <v/>
      </c>
      <c r="CX75" s="123" t="str">
        <f t="shared" si="126"/>
        <v/>
      </c>
      <c r="CY75" s="123" t="str">
        <f t="shared" si="127"/>
        <v/>
      </c>
      <c r="CZ75" s="123" t="str">
        <f t="shared" si="128"/>
        <v/>
      </c>
      <c r="DA75" s="123" t="str">
        <f t="shared" si="129"/>
        <v/>
      </c>
      <c r="DB75" s="124" t="str">
        <f t="shared" si="130"/>
        <v/>
      </c>
      <c r="DC75" s="122" t="str">
        <f t="shared" si="131"/>
        <v/>
      </c>
      <c r="DD75" s="123" t="str">
        <f t="shared" si="132"/>
        <v/>
      </c>
      <c r="DE75" s="123" t="str">
        <f t="shared" si="133"/>
        <v/>
      </c>
      <c r="DF75" s="124" t="str">
        <f t="shared" si="134"/>
        <v/>
      </c>
      <c r="DG75" s="110"/>
    </row>
    <row r="76" spans="2:111" ht="16.2" outlineLevel="1" x14ac:dyDescent="0.4">
      <c r="B76" s="7">
        <v>71</v>
      </c>
      <c r="C76" s="12"/>
      <c r="D76" s="13"/>
      <c r="E76" s="14"/>
      <c r="F76" s="14"/>
      <c r="G76" s="14"/>
      <c r="H76" s="14"/>
      <c r="I76" s="14"/>
      <c r="J76" s="14"/>
      <c r="K76" s="14"/>
      <c r="L76" s="15"/>
      <c r="M76" s="12"/>
      <c r="N76" s="12"/>
      <c r="O76" s="12"/>
      <c r="P76" s="98" t="str">
        <f xml:space="preserve"> IF(ISBLANK(M76),"",VLOOKUP(M76,ComboValue!$D$2:$H$18,5,FALSE))</f>
        <v/>
      </c>
      <c r="Q76" s="12"/>
      <c r="R76" s="252" t="str" cm="1">
        <f t="array" ref="R76">IF(OR(ISNUMBER(SEARCH("SGH05",$D76:$L76)),ISNUMBER(SEARCH("SGH06",$D76:$L76)),ISNUMBER(SEARCH("SGH07",$D76:$L76)),ISNUMBER(SEARCH("SGH08",$D76:$L76)),ISNUMBER(SEARCH("pas de pictogramme",$D76:$L76)),ISNUMBER(SEARCH("SGH09",$D76:$L76)),ISNUMBER(SEARCH("SGH03",$D76:$L76))),"OUI","NON")</f>
        <v>NON</v>
      </c>
      <c r="S76" s="13"/>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212"/>
      <c r="AX76" s="123" t="str" cm="1">
        <f t="array" ref="AX76">_xlfn.TEXTJOIN(",", TRUE, IF(D76:L76="","",VLOOKUP(D76:L76, ComboValue!$A$2:$C$11, 3, FALSE)))</f>
        <v/>
      </c>
      <c r="AY76" s="123" t="str">
        <f t="shared" si="109"/>
        <v>Tous_Fr</v>
      </c>
      <c r="AZ76" s="123" t="str">
        <f>IF(ISBLANK(M76),"",VLOOKUP(M76,ComboValue!$D$2:$F$18,3,FALSE))</f>
        <v/>
      </c>
      <c r="BA76" s="123" t="str">
        <f>IF(ISBLANK(N76),"",VLOOKUP(N76,ComboValue!$J$2:$L$5,3,FALSE))</f>
        <v/>
      </c>
      <c r="BB76" s="130" t="str" cm="1">
        <f t="array" ref="BB76">_xlfn.TEXTJOIN(",", TRUE, IF(S76:AV76="","",VLOOKUP(S76:AV76, ComboValue!$M$2:$O$100, 3, FALSE)))</f>
        <v/>
      </c>
      <c r="BC76" s="124" t="str">
        <f t="shared" si="110"/>
        <v/>
      </c>
      <c r="BD76" s="110"/>
      <c r="BE76" s="122" t="str">
        <f t="shared" si="87"/>
        <v/>
      </c>
      <c r="BF76" s="123" t="str">
        <f t="shared" si="88"/>
        <v/>
      </c>
      <c r="BG76" s="123" t="str">
        <f t="shared" si="89"/>
        <v/>
      </c>
      <c r="BH76" s="123" t="str">
        <f t="shared" si="90"/>
        <v/>
      </c>
      <c r="BI76" s="123" t="str">
        <f t="shared" si="91"/>
        <v/>
      </c>
      <c r="BJ76" s="123" t="str">
        <f t="shared" si="92"/>
        <v/>
      </c>
      <c r="BK76" s="123" t="str">
        <f t="shared" si="93"/>
        <v/>
      </c>
      <c r="BL76" s="123" t="str">
        <f t="shared" si="94"/>
        <v/>
      </c>
      <c r="BM76" s="123" t="str">
        <f t="shared" si="95"/>
        <v/>
      </c>
      <c r="BN76" s="123" t="str">
        <f t="shared" si="96"/>
        <v/>
      </c>
      <c r="BO76" s="123">
        <f t="shared" si="85"/>
        <v>0</v>
      </c>
      <c r="BP76" s="123">
        <f t="shared" si="97"/>
        <v>0</v>
      </c>
      <c r="BQ76" s="123">
        <f t="shared" si="86"/>
        <v>0</v>
      </c>
      <c r="BR76" s="123">
        <f t="shared" si="98"/>
        <v>0</v>
      </c>
      <c r="BS76" s="123">
        <f t="shared" si="99"/>
        <v>0</v>
      </c>
      <c r="BT76" s="123">
        <f t="shared" si="100"/>
        <v>0</v>
      </c>
      <c r="BU76" s="123" t="str">
        <f t="shared" si="113"/>
        <v/>
      </c>
      <c r="BV76" s="123" t="str">
        <f t="shared" si="114"/>
        <v/>
      </c>
      <c r="BW76" s="123" t="str">
        <f t="shared" si="115"/>
        <v/>
      </c>
      <c r="BX76" s="123" t="str">
        <f t="shared" si="101"/>
        <v/>
      </c>
      <c r="BY76" s="123" t="str">
        <f t="shared" si="102"/>
        <v/>
      </c>
      <c r="BZ76" s="123" t="str">
        <f t="shared" si="103"/>
        <v/>
      </c>
      <c r="CA76" s="123" t="str">
        <f t="shared" si="104"/>
        <v/>
      </c>
      <c r="CB76" s="123" t="str">
        <f t="shared" si="105"/>
        <v/>
      </c>
      <c r="CC76" s="123" t="str">
        <f t="shared" si="106"/>
        <v/>
      </c>
      <c r="CD76" s="123" t="str">
        <f t="shared" si="107"/>
        <v/>
      </c>
      <c r="CE76" s="123" t="str">
        <f t="shared" si="108"/>
        <v/>
      </c>
      <c r="CF76" s="123" t="str">
        <f t="shared" si="116"/>
        <v/>
      </c>
      <c r="CG76" s="123" t="str">
        <f t="shared" si="117"/>
        <v/>
      </c>
      <c r="CH76" s="123" t="str">
        <f t="shared" si="118"/>
        <v/>
      </c>
      <c r="CI76" s="123" t="str">
        <f t="shared" si="119"/>
        <v/>
      </c>
      <c r="CJ76" s="131" t="str">
        <f t="shared" si="120"/>
        <v/>
      </c>
      <c r="CK76" s="123" t="str" cm="1">
        <f t="array" ref="CK76">IF(AND(AZ76="C_16",
        SUMPRODUCT(--ISNUMBER(SEARCH({"14","34","38","40","41","42","43","46","48","56","64","65"},BB76)))&gt;0),
    O76-IF(ISNUMBER(CL76),CL76,0),
    "")</f>
        <v/>
      </c>
      <c r="CL76" s="123" t="str" cm="1">
        <f t="array" ref="CL76">IF(AND(AZ76="C_16",
        SUMPRODUCT(--ISNUMBER(SEARCH({"01";"02";"03";"04";"05";"06";"07";"08";"09";"10";"11";"12";"13";"15";"16";"17";"19";"20";"21";"22";"23";"24";"25";"26";"27";"28";"29";"30";"31";"32";"33";"35";"36";"37";"39";"44";"45";"47";"49";"50";"51";"52";"53";"54";"55";"57";"58";"59";"60";"61";"62";"63";"66";"67";"68";"69";"70";"71";"72";"73";"74";"75"}, BB76)))&gt;0),
    O76,
    "")</f>
        <v/>
      </c>
      <c r="CM76" s="131" t="str" cm="1">
        <f t="array" ref="CM76">IF(SUMPRODUCT(--ISNUMBER(SEARCH({"32";"35";"36";"44";"45";"47";"50";"51";"52";"53";"54";"55";"57";"58";"59";"60"}, BB76)))&gt;0,
    B76,
    "")</f>
        <v/>
      </c>
      <c r="CN76" s="123" t="str" cm="1">
        <f t="array" ref="CN76">IF(SUMPRODUCT(--ISNUMBER(SEARCH({"61";"62"}, BB76)))&gt;0,
    B76,
    "")</f>
        <v/>
      </c>
      <c r="CO76" s="226" t="str" cm="1">
        <f t="array" ref="CO76">IF(SUMPRODUCT(--ISNUMBER(SEARCH({"68";"69";"70";"71"}, BB76)))&gt;0,
    B76,
    "")</f>
        <v/>
      </c>
      <c r="CP76" s="123" t="str" cm="1">
        <f t="array" ref="CP76">IF(SUMPRODUCT(--ISNUMBER(SEARCH({"72";"73";"74";"75"}, BB76)))&gt;0,
    B76,
    "")</f>
        <v/>
      </c>
      <c r="CQ76" s="123" t="str">
        <f t="shared" si="111"/>
        <v/>
      </c>
      <c r="CR76" s="226" t="str">
        <f t="shared" si="112"/>
        <v>NO</v>
      </c>
      <c r="CS76" s="122" t="str">
        <f t="shared" si="121"/>
        <v/>
      </c>
      <c r="CT76" s="123" t="str">
        <f t="shared" si="122"/>
        <v/>
      </c>
      <c r="CU76" s="123" t="str">
        <f t="shared" si="123"/>
        <v/>
      </c>
      <c r="CV76" s="123" t="str">
        <f t="shared" si="124"/>
        <v/>
      </c>
      <c r="CW76" s="123" t="str">
        <f t="shared" si="125"/>
        <v/>
      </c>
      <c r="CX76" s="123" t="str">
        <f t="shared" si="126"/>
        <v/>
      </c>
      <c r="CY76" s="123" t="str">
        <f t="shared" si="127"/>
        <v/>
      </c>
      <c r="CZ76" s="123" t="str">
        <f t="shared" si="128"/>
        <v/>
      </c>
      <c r="DA76" s="123" t="str">
        <f t="shared" si="129"/>
        <v/>
      </c>
      <c r="DB76" s="124" t="str">
        <f t="shared" si="130"/>
        <v/>
      </c>
      <c r="DC76" s="122" t="str">
        <f t="shared" si="131"/>
        <v/>
      </c>
      <c r="DD76" s="123" t="str">
        <f t="shared" si="132"/>
        <v/>
      </c>
      <c r="DE76" s="123" t="str">
        <f t="shared" si="133"/>
        <v/>
      </c>
      <c r="DF76" s="124" t="str">
        <f t="shared" si="134"/>
        <v/>
      </c>
      <c r="DG76" s="110"/>
    </row>
    <row r="77" spans="2:111" ht="16.2" outlineLevel="1" x14ac:dyDescent="0.4">
      <c r="B77" s="7">
        <v>72</v>
      </c>
      <c r="C77" s="12"/>
      <c r="D77" s="13"/>
      <c r="E77" s="14"/>
      <c r="F77" s="14"/>
      <c r="G77" s="14"/>
      <c r="H77" s="14"/>
      <c r="I77" s="14"/>
      <c r="J77" s="14"/>
      <c r="K77" s="14"/>
      <c r="L77" s="15"/>
      <c r="M77" s="12"/>
      <c r="N77" s="12"/>
      <c r="O77" s="12"/>
      <c r="P77" s="98" t="str">
        <f xml:space="preserve"> IF(ISBLANK(M77),"",VLOOKUP(M77,ComboValue!$D$2:$H$18,5,FALSE))</f>
        <v/>
      </c>
      <c r="Q77" s="12"/>
      <c r="R77" s="252" t="str" cm="1">
        <f t="array" ref="R77">IF(OR(ISNUMBER(SEARCH("SGH05",$D77:$L77)),ISNUMBER(SEARCH("SGH06",$D77:$L77)),ISNUMBER(SEARCH("SGH07",$D77:$L77)),ISNUMBER(SEARCH("SGH08",$D77:$L77)),ISNUMBER(SEARCH("pas de pictogramme",$D77:$L77)),ISNUMBER(SEARCH("SGH09",$D77:$L77)),ISNUMBER(SEARCH("SGH03",$D77:$L77))),"OUI","NON")</f>
        <v>NON</v>
      </c>
      <c r="S77" s="13"/>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212"/>
      <c r="AX77" s="123" t="str" cm="1">
        <f t="array" ref="AX77">_xlfn.TEXTJOIN(",", TRUE, IF(D77:L77="","",VLOOKUP(D77:L77, ComboValue!$A$2:$C$11, 3, FALSE)))</f>
        <v/>
      </c>
      <c r="AY77" s="123" t="str">
        <f t="shared" si="109"/>
        <v>Tous_Fr</v>
      </c>
      <c r="AZ77" s="123" t="str">
        <f>IF(ISBLANK(M77),"",VLOOKUP(M77,ComboValue!$D$2:$F$18,3,FALSE))</f>
        <v/>
      </c>
      <c r="BA77" s="123" t="str">
        <f>IF(ISBLANK(N77),"",VLOOKUP(N77,ComboValue!$J$2:$L$5,3,FALSE))</f>
        <v/>
      </c>
      <c r="BB77" s="130" t="str" cm="1">
        <f t="array" ref="BB77">_xlfn.TEXTJOIN(",", TRUE, IF(S77:AV77="","",VLOOKUP(S77:AV77, ComboValue!$M$2:$O$100, 3, FALSE)))</f>
        <v/>
      </c>
      <c r="BC77" s="124" t="str">
        <f t="shared" si="110"/>
        <v/>
      </c>
      <c r="BD77" s="110"/>
      <c r="BE77" s="122" t="str">
        <f t="shared" si="87"/>
        <v/>
      </c>
      <c r="BF77" s="123" t="str">
        <f t="shared" si="88"/>
        <v/>
      </c>
      <c r="BG77" s="123" t="str">
        <f t="shared" si="89"/>
        <v/>
      </c>
      <c r="BH77" s="123" t="str">
        <f t="shared" si="90"/>
        <v/>
      </c>
      <c r="BI77" s="123" t="str">
        <f t="shared" si="91"/>
        <v/>
      </c>
      <c r="BJ77" s="123" t="str">
        <f t="shared" si="92"/>
        <v/>
      </c>
      <c r="BK77" s="123" t="str">
        <f t="shared" si="93"/>
        <v/>
      </c>
      <c r="BL77" s="123" t="str">
        <f t="shared" si="94"/>
        <v/>
      </c>
      <c r="BM77" s="123" t="str">
        <f t="shared" si="95"/>
        <v/>
      </c>
      <c r="BN77" s="123" t="str">
        <f t="shared" si="96"/>
        <v/>
      </c>
      <c r="BO77" s="123">
        <f t="shared" si="85"/>
        <v>0</v>
      </c>
      <c r="BP77" s="123">
        <f t="shared" si="97"/>
        <v>0</v>
      </c>
      <c r="BQ77" s="123">
        <f t="shared" si="86"/>
        <v>0</v>
      </c>
      <c r="BR77" s="123">
        <f t="shared" si="98"/>
        <v>0</v>
      </c>
      <c r="BS77" s="123">
        <f t="shared" si="99"/>
        <v>0</v>
      </c>
      <c r="BT77" s="123">
        <f t="shared" si="100"/>
        <v>0</v>
      </c>
      <c r="BU77" s="123" t="str">
        <f t="shared" si="113"/>
        <v/>
      </c>
      <c r="BV77" s="123" t="str">
        <f t="shared" si="114"/>
        <v/>
      </c>
      <c r="BW77" s="123" t="str">
        <f t="shared" si="115"/>
        <v/>
      </c>
      <c r="BX77" s="123" t="str">
        <f t="shared" si="101"/>
        <v/>
      </c>
      <c r="BY77" s="123" t="str">
        <f t="shared" si="102"/>
        <v/>
      </c>
      <c r="BZ77" s="123" t="str">
        <f t="shared" si="103"/>
        <v/>
      </c>
      <c r="CA77" s="123" t="str">
        <f t="shared" si="104"/>
        <v/>
      </c>
      <c r="CB77" s="123" t="str">
        <f t="shared" si="105"/>
        <v/>
      </c>
      <c r="CC77" s="123" t="str">
        <f t="shared" si="106"/>
        <v/>
      </c>
      <c r="CD77" s="123" t="str">
        <f t="shared" si="107"/>
        <v/>
      </c>
      <c r="CE77" s="123" t="str">
        <f t="shared" si="108"/>
        <v/>
      </c>
      <c r="CF77" s="123" t="str">
        <f t="shared" si="116"/>
        <v/>
      </c>
      <c r="CG77" s="123" t="str">
        <f t="shared" si="117"/>
        <v/>
      </c>
      <c r="CH77" s="123" t="str">
        <f t="shared" si="118"/>
        <v/>
      </c>
      <c r="CI77" s="123" t="str">
        <f t="shared" si="119"/>
        <v/>
      </c>
      <c r="CJ77" s="131" t="str">
        <f t="shared" si="120"/>
        <v/>
      </c>
      <c r="CK77" s="123" t="str" cm="1">
        <f t="array" ref="CK77">IF(AND(AZ77="C_16",
        SUMPRODUCT(--ISNUMBER(SEARCH({"14","34","38","40","41","42","43","46","48","56","64","65"},BB77)))&gt;0),
    O77-IF(ISNUMBER(CL77),CL77,0),
    "")</f>
        <v/>
      </c>
      <c r="CL77" s="123" t="str" cm="1">
        <f t="array" ref="CL77">IF(AND(AZ77="C_16",
        SUMPRODUCT(--ISNUMBER(SEARCH({"01";"02";"03";"04";"05";"06";"07";"08";"09";"10";"11";"12";"13";"15";"16";"17";"19";"20";"21";"22";"23";"24";"25";"26";"27";"28";"29";"30";"31";"32";"33";"35";"36";"37";"39";"44";"45";"47";"49";"50";"51";"52";"53";"54";"55";"57";"58";"59";"60";"61";"62";"63";"66";"67";"68";"69";"70";"71";"72";"73";"74";"75"}, BB77)))&gt;0),
    O77,
    "")</f>
        <v/>
      </c>
      <c r="CM77" s="131" t="str" cm="1">
        <f t="array" ref="CM77">IF(SUMPRODUCT(--ISNUMBER(SEARCH({"32";"35";"36";"44";"45";"47";"50";"51";"52";"53";"54";"55";"57";"58";"59";"60"}, BB77)))&gt;0,
    B77,
    "")</f>
        <v/>
      </c>
      <c r="CN77" s="123" t="str" cm="1">
        <f t="array" ref="CN77">IF(SUMPRODUCT(--ISNUMBER(SEARCH({"61";"62"}, BB77)))&gt;0,
    B77,
    "")</f>
        <v/>
      </c>
      <c r="CO77" s="226" t="str" cm="1">
        <f t="array" ref="CO77">IF(SUMPRODUCT(--ISNUMBER(SEARCH({"68";"69";"70";"71"}, BB77)))&gt;0,
    B77,
    "")</f>
        <v/>
      </c>
      <c r="CP77" s="123" t="str" cm="1">
        <f t="array" ref="CP77">IF(SUMPRODUCT(--ISNUMBER(SEARCH({"72";"73";"74";"75"}, BB77)))&gt;0,
    B77,
    "")</f>
        <v/>
      </c>
      <c r="CQ77" s="123" t="str">
        <f t="shared" si="111"/>
        <v/>
      </c>
      <c r="CR77" s="226" t="str">
        <f t="shared" si="112"/>
        <v>NO</v>
      </c>
      <c r="CS77" s="122" t="str">
        <f t="shared" si="121"/>
        <v/>
      </c>
      <c r="CT77" s="123" t="str">
        <f t="shared" si="122"/>
        <v/>
      </c>
      <c r="CU77" s="123" t="str">
        <f t="shared" si="123"/>
        <v/>
      </c>
      <c r="CV77" s="123" t="str">
        <f t="shared" si="124"/>
        <v/>
      </c>
      <c r="CW77" s="123" t="str">
        <f t="shared" si="125"/>
        <v/>
      </c>
      <c r="CX77" s="123" t="str">
        <f t="shared" si="126"/>
        <v/>
      </c>
      <c r="CY77" s="123" t="str">
        <f t="shared" si="127"/>
        <v/>
      </c>
      <c r="CZ77" s="123" t="str">
        <f t="shared" si="128"/>
        <v/>
      </c>
      <c r="DA77" s="123" t="str">
        <f t="shared" si="129"/>
        <v/>
      </c>
      <c r="DB77" s="124" t="str">
        <f t="shared" si="130"/>
        <v/>
      </c>
      <c r="DC77" s="122" t="str">
        <f t="shared" si="131"/>
        <v/>
      </c>
      <c r="DD77" s="123" t="str">
        <f t="shared" si="132"/>
        <v/>
      </c>
      <c r="DE77" s="123" t="str">
        <f t="shared" si="133"/>
        <v/>
      </c>
      <c r="DF77" s="124" t="str">
        <f t="shared" si="134"/>
        <v/>
      </c>
      <c r="DG77" s="110"/>
    </row>
    <row r="78" spans="2:111" ht="16.2" outlineLevel="1" x14ac:dyDescent="0.4">
      <c r="B78" s="7">
        <v>73</v>
      </c>
      <c r="C78" s="12"/>
      <c r="D78" s="13"/>
      <c r="E78" s="14"/>
      <c r="F78" s="14"/>
      <c r="G78" s="14"/>
      <c r="H78" s="14"/>
      <c r="I78" s="14"/>
      <c r="J78" s="14"/>
      <c r="K78" s="14"/>
      <c r="L78" s="15"/>
      <c r="M78" s="12"/>
      <c r="N78" s="12"/>
      <c r="O78" s="12"/>
      <c r="P78" s="98" t="str">
        <f xml:space="preserve"> IF(ISBLANK(M78),"",VLOOKUP(M78,ComboValue!$D$2:$H$18,5,FALSE))</f>
        <v/>
      </c>
      <c r="Q78" s="12"/>
      <c r="R78" s="252" t="str" cm="1">
        <f t="array" ref="R78">IF(OR(ISNUMBER(SEARCH("SGH05",$D78:$L78)),ISNUMBER(SEARCH("SGH06",$D78:$L78)),ISNUMBER(SEARCH("SGH07",$D78:$L78)),ISNUMBER(SEARCH("SGH08",$D78:$L78)),ISNUMBER(SEARCH("pas de pictogramme",$D78:$L78)),ISNUMBER(SEARCH("SGH09",$D78:$L78)),ISNUMBER(SEARCH("SGH03",$D78:$L78))),"OUI","NON")</f>
        <v>NON</v>
      </c>
      <c r="S78" s="13"/>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212"/>
      <c r="AX78" s="123" t="str" cm="1">
        <f t="array" ref="AX78">_xlfn.TEXTJOIN(",", TRUE, IF(D78:L78="","",VLOOKUP(D78:L78, ComboValue!$A$2:$C$11, 3, FALSE)))</f>
        <v/>
      </c>
      <c r="AY78" s="123" t="str">
        <f t="shared" si="109"/>
        <v>Tous_Fr</v>
      </c>
      <c r="AZ78" s="123" t="str">
        <f>IF(ISBLANK(M78),"",VLOOKUP(M78,ComboValue!$D$2:$F$18,3,FALSE))</f>
        <v/>
      </c>
      <c r="BA78" s="123" t="str">
        <f>IF(ISBLANK(N78),"",VLOOKUP(N78,ComboValue!$J$2:$L$5,3,FALSE))</f>
        <v/>
      </c>
      <c r="BB78" s="130" t="str" cm="1">
        <f t="array" ref="BB78">_xlfn.TEXTJOIN(",", TRUE, IF(S78:AV78="","",VLOOKUP(S78:AV78, ComboValue!$M$2:$O$100, 3, FALSE)))</f>
        <v/>
      </c>
      <c r="BC78" s="124" t="str">
        <f t="shared" si="110"/>
        <v/>
      </c>
      <c r="BD78" s="110"/>
      <c r="BE78" s="122" t="str">
        <f t="shared" si="87"/>
        <v/>
      </c>
      <c r="BF78" s="123" t="str">
        <f t="shared" si="88"/>
        <v/>
      </c>
      <c r="BG78" s="123" t="str">
        <f t="shared" si="89"/>
        <v/>
      </c>
      <c r="BH78" s="123" t="str">
        <f t="shared" si="90"/>
        <v/>
      </c>
      <c r="BI78" s="123" t="str">
        <f t="shared" si="91"/>
        <v/>
      </c>
      <c r="BJ78" s="123" t="str">
        <f t="shared" si="92"/>
        <v/>
      </c>
      <c r="BK78" s="123" t="str">
        <f t="shared" si="93"/>
        <v/>
      </c>
      <c r="BL78" s="123" t="str">
        <f t="shared" si="94"/>
        <v/>
      </c>
      <c r="BM78" s="123" t="str">
        <f t="shared" si="95"/>
        <v/>
      </c>
      <c r="BN78" s="123" t="str">
        <f t="shared" si="96"/>
        <v/>
      </c>
      <c r="BO78" s="123">
        <f t="shared" si="85"/>
        <v>0</v>
      </c>
      <c r="BP78" s="123">
        <f t="shared" si="97"/>
        <v>0</v>
      </c>
      <c r="BQ78" s="123">
        <f t="shared" si="86"/>
        <v>0</v>
      </c>
      <c r="BR78" s="123">
        <f t="shared" si="98"/>
        <v>0</v>
      </c>
      <c r="BS78" s="123">
        <f t="shared" si="99"/>
        <v>0</v>
      </c>
      <c r="BT78" s="123">
        <f t="shared" si="100"/>
        <v>0</v>
      </c>
      <c r="BU78" s="123" t="str">
        <f t="shared" si="113"/>
        <v/>
      </c>
      <c r="BV78" s="123" t="str">
        <f t="shared" si="114"/>
        <v/>
      </c>
      <c r="BW78" s="123" t="str">
        <f t="shared" si="115"/>
        <v/>
      </c>
      <c r="BX78" s="123" t="str">
        <f t="shared" si="101"/>
        <v/>
      </c>
      <c r="BY78" s="123" t="str">
        <f t="shared" si="102"/>
        <v/>
      </c>
      <c r="BZ78" s="123" t="str">
        <f t="shared" si="103"/>
        <v/>
      </c>
      <c r="CA78" s="123" t="str">
        <f t="shared" si="104"/>
        <v/>
      </c>
      <c r="CB78" s="123" t="str">
        <f t="shared" si="105"/>
        <v/>
      </c>
      <c r="CC78" s="123" t="str">
        <f t="shared" si="106"/>
        <v/>
      </c>
      <c r="CD78" s="123" t="str">
        <f t="shared" si="107"/>
        <v/>
      </c>
      <c r="CE78" s="123" t="str">
        <f t="shared" si="108"/>
        <v/>
      </c>
      <c r="CF78" s="123" t="str">
        <f t="shared" si="116"/>
        <v/>
      </c>
      <c r="CG78" s="123" t="str">
        <f t="shared" si="117"/>
        <v/>
      </c>
      <c r="CH78" s="123" t="str">
        <f t="shared" si="118"/>
        <v/>
      </c>
      <c r="CI78" s="123" t="str">
        <f t="shared" si="119"/>
        <v/>
      </c>
      <c r="CJ78" s="131" t="str">
        <f t="shared" si="120"/>
        <v/>
      </c>
      <c r="CK78" s="123" t="str" cm="1">
        <f t="array" ref="CK78">IF(AND(AZ78="C_16",
        SUMPRODUCT(--ISNUMBER(SEARCH({"14","34","38","40","41","42","43","46","48","56","64","65"},BB78)))&gt;0),
    O78-IF(ISNUMBER(CL78),CL78,0),
    "")</f>
        <v/>
      </c>
      <c r="CL78" s="123" t="str" cm="1">
        <f t="array" ref="CL78">IF(AND(AZ78="C_16",
        SUMPRODUCT(--ISNUMBER(SEARCH({"01";"02";"03";"04";"05";"06";"07";"08";"09";"10";"11";"12";"13";"15";"16";"17";"19";"20";"21";"22";"23";"24";"25";"26";"27";"28";"29";"30";"31";"32";"33";"35";"36";"37";"39";"44";"45";"47";"49";"50";"51";"52";"53";"54";"55";"57";"58";"59";"60";"61";"62";"63";"66";"67";"68";"69";"70";"71";"72";"73";"74";"75"}, BB78)))&gt;0),
    O78,
    "")</f>
        <v/>
      </c>
      <c r="CM78" s="131" t="str" cm="1">
        <f t="array" ref="CM78">IF(SUMPRODUCT(--ISNUMBER(SEARCH({"32";"35";"36";"44";"45";"47";"50";"51";"52";"53";"54";"55";"57";"58";"59";"60"}, BB78)))&gt;0,
    B78,
    "")</f>
        <v/>
      </c>
      <c r="CN78" s="123" t="str" cm="1">
        <f t="array" ref="CN78">IF(SUMPRODUCT(--ISNUMBER(SEARCH({"61";"62"}, BB78)))&gt;0,
    B78,
    "")</f>
        <v/>
      </c>
      <c r="CO78" s="226" t="str" cm="1">
        <f t="array" ref="CO78">IF(SUMPRODUCT(--ISNUMBER(SEARCH({"68";"69";"70";"71"}, BB78)))&gt;0,
    B78,
    "")</f>
        <v/>
      </c>
      <c r="CP78" s="123" t="str" cm="1">
        <f t="array" ref="CP78">IF(SUMPRODUCT(--ISNUMBER(SEARCH({"72";"73";"74";"75"}, BB78)))&gt;0,
    B78,
    "")</f>
        <v/>
      </c>
      <c r="CQ78" s="123" t="str">
        <f t="shared" si="111"/>
        <v/>
      </c>
      <c r="CR78" s="226" t="str">
        <f t="shared" si="112"/>
        <v>NO</v>
      </c>
      <c r="CS78" s="122" t="str">
        <f t="shared" si="121"/>
        <v/>
      </c>
      <c r="CT78" s="123" t="str">
        <f t="shared" si="122"/>
        <v/>
      </c>
      <c r="CU78" s="123" t="str">
        <f t="shared" si="123"/>
        <v/>
      </c>
      <c r="CV78" s="123" t="str">
        <f t="shared" si="124"/>
        <v/>
      </c>
      <c r="CW78" s="123" t="str">
        <f t="shared" si="125"/>
        <v/>
      </c>
      <c r="CX78" s="123" t="str">
        <f t="shared" si="126"/>
        <v/>
      </c>
      <c r="CY78" s="123" t="str">
        <f t="shared" si="127"/>
        <v/>
      </c>
      <c r="CZ78" s="123" t="str">
        <f t="shared" si="128"/>
        <v/>
      </c>
      <c r="DA78" s="123" t="str">
        <f t="shared" si="129"/>
        <v/>
      </c>
      <c r="DB78" s="124" t="str">
        <f t="shared" si="130"/>
        <v/>
      </c>
      <c r="DC78" s="122" t="str">
        <f t="shared" si="131"/>
        <v/>
      </c>
      <c r="DD78" s="123" t="str">
        <f t="shared" si="132"/>
        <v/>
      </c>
      <c r="DE78" s="123" t="str">
        <f t="shared" si="133"/>
        <v/>
      </c>
      <c r="DF78" s="124" t="str">
        <f t="shared" si="134"/>
        <v/>
      </c>
      <c r="DG78" s="110"/>
    </row>
    <row r="79" spans="2:111" ht="16.2" outlineLevel="1" x14ac:dyDescent="0.4">
      <c r="B79" s="7">
        <v>74</v>
      </c>
      <c r="C79" s="12"/>
      <c r="D79" s="13"/>
      <c r="E79" s="14"/>
      <c r="F79" s="14"/>
      <c r="G79" s="14"/>
      <c r="H79" s="14"/>
      <c r="I79" s="14"/>
      <c r="J79" s="14"/>
      <c r="K79" s="14"/>
      <c r="L79" s="15"/>
      <c r="M79" s="12"/>
      <c r="N79" s="12"/>
      <c r="O79" s="12"/>
      <c r="P79" s="98" t="str">
        <f xml:space="preserve"> IF(ISBLANK(M79),"",VLOOKUP(M79,ComboValue!$D$2:$H$18,5,FALSE))</f>
        <v/>
      </c>
      <c r="Q79" s="12"/>
      <c r="R79" s="252" t="str" cm="1">
        <f t="array" ref="R79">IF(OR(ISNUMBER(SEARCH("SGH05",$D79:$L79)),ISNUMBER(SEARCH("SGH06",$D79:$L79)),ISNUMBER(SEARCH("SGH07",$D79:$L79)),ISNUMBER(SEARCH("SGH08",$D79:$L79)),ISNUMBER(SEARCH("pas de pictogramme",$D79:$L79)),ISNUMBER(SEARCH("SGH09",$D79:$L79)),ISNUMBER(SEARCH("SGH03",$D79:$L79))),"OUI","NON")</f>
        <v>NON</v>
      </c>
      <c r="S79" s="13"/>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212"/>
      <c r="AX79" s="123" t="str" cm="1">
        <f t="array" ref="AX79">_xlfn.TEXTJOIN(",", TRUE, IF(D79:L79="","",VLOOKUP(D79:L79, ComboValue!$A$2:$C$11, 3, FALSE)))</f>
        <v/>
      </c>
      <c r="AY79" s="123" t="str">
        <f t="shared" si="109"/>
        <v>Tous_Fr</v>
      </c>
      <c r="AZ79" s="123" t="str">
        <f>IF(ISBLANK(M79),"",VLOOKUP(M79,ComboValue!$D$2:$F$18,3,FALSE))</f>
        <v/>
      </c>
      <c r="BA79" s="123" t="str">
        <f>IF(ISBLANK(N79),"",VLOOKUP(N79,ComboValue!$J$2:$L$5,3,FALSE))</f>
        <v/>
      </c>
      <c r="BB79" s="130" t="str" cm="1">
        <f t="array" ref="BB79">_xlfn.TEXTJOIN(",", TRUE, IF(S79:AV79="","",VLOOKUP(S79:AV79, ComboValue!$M$2:$O$100, 3, FALSE)))</f>
        <v/>
      </c>
      <c r="BC79" s="124" t="str">
        <f t="shared" si="110"/>
        <v/>
      </c>
      <c r="BD79" s="110"/>
      <c r="BE79" s="122" t="str">
        <f t="shared" si="87"/>
        <v/>
      </c>
      <c r="BF79" s="123" t="str">
        <f t="shared" si="88"/>
        <v/>
      </c>
      <c r="BG79" s="123" t="str">
        <f t="shared" si="89"/>
        <v/>
      </c>
      <c r="BH79" s="123" t="str">
        <f t="shared" si="90"/>
        <v/>
      </c>
      <c r="BI79" s="123" t="str">
        <f t="shared" si="91"/>
        <v/>
      </c>
      <c r="BJ79" s="123" t="str">
        <f t="shared" si="92"/>
        <v/>
      </c>
      <c r="BK79" s="123" t="str">
        <f t="shared" si="93"/>
        <v/>
      </c>
      <c r="BL79" s="123" t="str">
        <f t="shared" si="94"/>
        <v/>
      </c>
      <c r="BM79" s="123" t="str">
        <f t="shared" si="95"/>
        <v/>
      </c>
      <c r="BN79" s="123" t="str">
        <f t="shared" si="96"/>
        <v/>
      </c>
      <c r="BO79" s="123">
        <f t="shared" ref="BO79:BO142" si="135">IF(BF79="",0,BF79)</f>
        <v>0</v>
      </c>
      <c r="BP79" s="123">
        <f t="shared" si="97"/>
        <v>0</v>
      </c>
      <c r="BQ79" s="123">
        <f t="shared" ref="BQ79:BQ142" si="136">IF(BJ79="",0,BJ79-BO79)</f>
        <v>0</v>
      </c>
      <c r="BR79" s="123">
        <f t="shared" si="98"/>
        <v>0</v>
      </c>
      <c r="BS79" s="123">
        <f t="shared" si="99"/>
        <v>0</v>
      </c>
      <c r="BT79" s="123">
        <f t="shared" si="100"/>
        <v>0</v>
      </c>
      <c r="BU79" s="123" t="str">
        <f t="shared" si="113"/>
        <v/>
      </c>
      <c r="BV79" s="123" t="str">
        <f t="shared" si="114"/>
        <v/>
      </c>
      <c r="BW79" s="123" t="str">
        <f t="shared" si="115"/>
        <v/>
      </c>
      <c r="BX79" s="123" t="str">
        <f t="shared" si="101"/>
        <v/>
      </c>
      <c r="BY79" s="123" t="str">
        <f t="shared" si="102"/>
        <v/>
      </c>
      <c r="BZ79" s="123" t="str">
        <f t="shared" si="103"/>
        <v/>
      </c>
      <c r="CA79" s="123" t="str">
        <f t="shared" si="104"/>
        <v/>
      </c>
      <c r="CB79" s="123" t="str">
        <f t="shared" si="105"/>
        <v/>
      </c>
      <c r="CC79" s="123" t="str">
        <f t="shared" si="106"/>
        <v/>
      </c>
      <c r="CD79" s="123" t="str">
        <f t="shared" si="107"/>
        <v/>
      </c>
      <c r="CE79" s="123" t="str">
        <f t="shared" si="108"/>
        <v/>
      </c>
      <c r="CF79" s="123" t="str">
        <f t="shared" si="116"/>
        <v/>
      </c>
      <c r="CG79" s="123" t="str">
        <f t="shared" si="117"/>
        <v/>
      </c>
      <c r="CH79" s="123" t="str">
        <f t="shared" si="118"/>
        <v/>
      </c>
      <c r="CI79" s="123" t="str">
        <f t="shared" si="119"/>
        <v/>
      </c>
      <c r="CJ79" s="131" t="str">
        <f t="shared" si="120"/>
        <v/>
      </c>
      <c r="CK79" s="123" t="str" cm="1">
        <f t="array" ref="CK79">IF(AND(AZ79="C_16",
        SUMPRODUCT(--ISNUMBER(SEARCH({"14","34","38","40","41","42","43","46","48","56","64","65"},BB79)))&gt;0),
    O79-IF(ISNUMBER(CL79),CL79,0),
    "")</f>
        <v/>
      </c>
      <c r="CL79" s="123" t="str" cm="1">
        <f t="array" ref="CL79">IF(AND(AZ79="C_16",
        SUMPRODUCT(--ISNUMBER(SEARCH({"01";"02";"03";"04";"05";"06";"07";"08";"09";"10";"11";"12";"13";"15";"16";"17";"19";"20";"21";"22";"23";"24";"25";"26";"27";"28";"29";"30";"31";"32";"33";"35";"36";"37";"39";"44";"45";"47";"49";"50";"51";"52";"53";"54";"55";"57";"58";"59";"60";"61";"62";"63";"66";"67";"68";"69";"70";"71";"72";"73";"74";"75"}, BB79)))&gt;0),
    O79,
    "")</f>
        <v/>
      </c>
      <c r="CM79" s="131" t="str" cm="1">
        <f t="array" ref="CM79">IF(SUMPRODUCT(--ISNUMBER(SEARCH({"32";"35";"36";"44";"45";"47";"50";"51";"52";"53";"54";"55";"57";"58";"59";"60"}, BB79)))&gt;0,
    B79,
    "")</f>
        <v/>
      </c>
      <c r="CN79" s="123" t="str" cm="1">
        <f t="array" ref="CN79">IF(SUMPRODUCT(--ISNUMBER(SEARCH({"61";"62"}, BB79)))&gt;0,
    B79,
    "")</f>
        <v/>
      </c>
      <c r="CO79" s="226" t="str" cm="1">
        <f t="array" ref="CO79">IF(SUMPRODUCT(--ISNUMBER(SEARCH({"68";"69";"70";"71"}, BB79)))&gt;0,
    B79,
    "")</f>
        <v/>
      </c>
      <c r="CP79" s="123" t="str" cm="1">
        <f t="array" ref="CP79">IF(SUMPRODUCT(--ISNUMBER(SEARCH({"72";"73";"74";"75"}, BB79)))&gt;0,
    B79,
    "")</f>
        <v/>
      </c>
      <c r="CQ79" s="123" t="str">
        <f t="shared" si="111"/>
        <v/>
      </c>
      <c r="CR79" s="226" t="str">
        <f t="shared" si="112"/>
        <v>NO</v>
      </c>
      <c r="CS79" s="122" t="str">
        <f t="shared" si="121"/>
        <v/>
      </c>
      <c r="CT79" s="123" t="str">
        <f t="shared" si="122"/>
        <v/>
      </c>
      <c r="CU79" s="123" t="str">
        <f t="shared" si="123"/>
        <v/>
      </c>
      <c r="CV79" s="123" t="str">
        <f t="shared" si="124"/>
        <v/>
      </c>
      <c r="CW79" s="123" t="str">
        <f t="shared" si="125"/>
        <v/>
      </c>
      <c r="CX79" s="123" t="str">
        <f t="shared" si="126"/>
        <v/>
      </c>
      <c r="CY79" s="123" t="str">
        <f t="shared" si="127"/>
        <v/>
      </c>
      <c r="CZ79" s="123" t="str">
        <f t="shared" si="128"/>
        <v/>
      </c>
      <c r="DA79" s="123" t="str">
        <f t="shared" si="129"/>
        <v/>
      </c>
      <c r="DB79" s="124" t="str">
        <f t="shared" si="130"/>
        <v/>
      </c>
      <c r="DC79" s="122" t="str">
        <f t="shared" si="131"/>
        <v/>
      </c>
      <c r="DD79" s="123" t="str">
        <f t="shared" si="132"/>
        <v/>
      </c>
      <c r="DE79" s="123" t="str">
        <f t="shared" si="133"/>
        <v/>
      </c>
      <c r="DF79" s="124" t="str">
        <f t="shared" si="134"/>
        <v/>
      </c>
      <c r="DG79" s="110"/>
    </row>
    <row r="80" spans="2:111" ht="16.2" outlineLevel="1" x14ac:dyDescent="0.4">
      <c r="B80" s="7">
        <v>75</v>
      </c>
      <c r="C80" s="12"/>
      <c r="D80" s="13"/>
      <c r="E80" s="14"/>
      <c r="F80" s="14"/>
      <c r="G80" s="14"/>
      <c r="H80" s="14"/>
      <c r="I80" s="14"/>
      <c r="J80" s="14"/>
      <c r="K80" s="14"/>
      <c r="L80" s="15"/>
      <c r="M80" s="12"/>
      <c r="N80" s="12"/>
      <c r="O80" s="12"/>
      <c r="P80" s="98" t="str">
        <f xml:space="preserve"> IF(ISBLANK(M80),"",VLOOKUP(M80,ComboValue!$D$2:$H$18,5,FALSE))</f>
        <v/>
      </c>
      <c r="Q80" s="12"/>
      <c r="R80" s="252" t="str" cm="1">
        <f t="array" ref="R80">IF(OR(ISNUMBER(SEARCH("SGH05",$D80:$L80)),ISNUMBER(SEARCH("SGH06",$D80:$L80)),ISNUMBER(SEARCH("SGH07",$D80:$L80)),ISNUMBER(SEARCH("SGH08",$D80:$L80)),ISNUMBER(SEARCH("pas de pictogramme",$D80:$L80)),ISNUMBER(SEARCH("SGH09",$D80:$L80)),ISNUMBER(SEARCH("SGH03",$D80:$L80))),"OUI","NON")</f>
        <v>NON</v>
      </c>
      <c r="S80" s="13"/>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212"/>
      <c r="AX80" s="123" t="str" cm="1">
        <f t="array" ref="AX80">_xlfn.TEXTJOIN(",", TRUE, IF(D80:L80="","",VLOOKUP(D80:L80, ComboValue!$A$2:$C$11, 3, FALSE)))</f>
        <v/>
      </c>
      <c r="AY80" s="123" t="str">
        <f t="shared" si="109"/>
        <v>Tous_Fr</v>
      </c>
      <c r="AZ80" s="123" t="str">
        <f>IF(ISBLANK(M80),"",VLOOKUP(M80,ComboValue!$D$2:$F$18,3,FALSE))</f>
        <v/>
      </c>
      <c r="BA80" s="123" t="str">
        <f>IF(ISBLANK(N80),"",VLOOKUP(N80,ComboValue!$J$2:$L$5,3,FALSE))</f>
        <v/>
      </c>
      <c r="BB80" s="130" t="str" cm="1">
        <f t="array" ref="BB80">_xlfn.TEXTJOIN(",", TRUE, IF(S80:AV80="","",VLOOKUP(S80:AV80, ComboValue!$M$2:$O$100, 3, FALSE)))</f>
        <v/>
      </c>
      <c r="BC80" s="124" t="str">
        <f t="shared" si="110"/>
        <v/>
      </c>
      <c r="BD80" s="110"/>
      <c r="BE80" s="122" t="str">
        <f t="shared" si="87"/>
        <v/>
      </c>
      <c r="BF80" s="123" t="str">
        <f t="shared" si="88"/>
        <v/>
      </c>
      <c r="BG80" s="123" t="str">
        <f t="shared" si="89"/>
        <v/>
      </c>
      <c r="BH80" s="123" t="str">
        <f t="shared" si="90"/>
        <v/>
      </c>
      <c r="BI80" s="123" t="str">
        <f t="shared" si="91"/>
        <v/>
      </c>
      <c r="BJ80" s="123" t="str">
        <f t="shared" si="92"/>
        <v/>
      </c>
      <c r="BK80" s="123" t="str">
        <f t="shared" si="93"/>
        <v/>
      </c>
      <c r="BL80" s="123" t="str">
        <f t="shared" si="94"/>
        <v/>
      </c>
      <c r="BM80" s="123" t="str">
        <f t="shared" si="95"/>
        <v/>
      </c>
      <c r="BN80" s="123" t="str">
        <f t="shared" si="96"/>
        <v/>
      </c>
      <c r="BO80" s="123">
        <f t="shared" si="135"/>
        <v>0</v>
      </c>
      <c r="BP80" s="123">
        <f t="shared" si="97"/>
        <v>0</v>
      </c>
      <c r="BQ80" s="123">
        <f t="shared" si="136"/>
        <v>0</v>
      </c>
      <c r="BR80" s="123">
        <f t="shared" si="98"/>
        <v>0</v>
      </c>
      <c r="BS80" s="123">
        <f t="shared" si="99"/>
        <v>0</v>
      </c>
      <c r="BT80" s="123">
        <f t="shared" si="100"/>
        <v>0</v>
      </c>
      <c r="BU80" s="123" t="str">
        <f t="shared" si="113"/>
        <v/>
      </c>
      <c r="BV80" s="123" t="str">
        <f t="shared" si="114"/>
        <v/>
      </c>
      <c r="BW80" s="123" t="str">
        <f t="shared" si="115"/>
        <v/>
      </c>
      <c r="BX80" s="123" t="str">
        <f t="shared" si="101"/>
        <v/>
      </c>
      <c r="BY80" s="123" t="str">
        <f t="shared" si="102"/>
        <v/>
      </c>
      <c r="BZ80" s="123" t="str">
        <f t="shared" si="103"/>
        <v/>
      </c>
      <c r="CA80" s="123" t="str">
        <f t="shared" si="104"/>
        <v/>
      </c>
      <c r="CB80" s="123" t="str">
        <f t="shared" si="105"/>
        <v/>
      </c>
      <c r="CC80" s="123" t="str">
        <f t="shared" si="106"/>
        <v/>
      </c>
      <c r="CD80" s="123" t="str">
        <f t="shared" si="107"/>
        <v/>
      </c>
      <c r="CE80" s="123" t="str">
        <f t="shared" si="108"/>
        <v/>
      </c>
      <c r="CF80" s="123" t="str">
        <f t="shared" si="116"/>
        <v/>
      </c>
      <c r="CG80" s="123" t="str">
        <f t="shared" si="117"/>
        <v/>
      </c>
      <c r="CH80" s="123" t="str">
        <f t="shared" si="118"/>
        <v/>
      </c>
      <c r="CI80" s="123" t="str">
        <f t="shared" si="119"/>
        <v/>
      </c>
      <c r="CJ80" s="131" t="str">
        <f t="shared" si="120"/>
        <v/>
      </c>
      <c r="CK80" s="123" t="str" cm="1">
        <f t="array" ref="CK80">IF(AND(AZ80="C_16",
        SUMPRODUCT(--ISNUMBER(SEARCH({"14","34","38","40","41","42","43","46","48","56","64","65"},BB80)))&gt;0),
    O80-IF(ISNUMBER(CL80),CL80,0),
    "")</f>
        <v/>
      </c>
      <c r="CL80" s="123" t="str" cm="1">
        <f t="array" ref="CL80">IF(AND(AZ80="C_16",
        SUMPRODUCT(--ISNUMBER(SEARCH({"01";"02";"03";"04";"05";"06";"07";"08";"09";"10";"11";"12";"13";"15";"16";"17";"19";"20";"21";"22";"23";"24";"25";"26";"27";"28";"29";"30";"31";"32";"33";"35";"36";"37";"39";"44";"45";"47";"49";"50";"51";"52";"53";"54";"55";"57";"58";"59";"60";"61";"62";"63";"66";"67";"68";"69";"70";"71";"72";"73";"74";"75"}, BB80)))&gt;0),
    O80,
    "")</f>
        <v/>
      </c>
      <c r="CM80" s="131" t="str" cm="1">
        <f t="array" ref="CM80">IF(SUMPRODUCT(--ISNUMBER(SEARCH({"32";"35";"36";"44";"45";"47";"50";"51";"52";"53";"54";"55";"57";"58";"59";"60"}, BB80)))&gt;0,
    B80,
    "")</f>
        <v/>
      </c>
      <c r="CN80" s="123" t="str" cm="1">
        <f t="array" ref="CN80">IF(SUMPRODUCT(--ISNUMBER(SEARCH({"61";"62"}, BB80)))&gt;0,
    B80,
    "")</f>
        <v/>
      </c>
      <c r="CO80" s="226" t="str" cm="1">
        <f t="array" ref="CO80">IF(SUMPRODUCT(--ISNUMBER(SEARCH({"68";"69";"70";"71"}, BB80)))&gt;0,
    B80,
    "")</f>
        <v/>
      </c>
      <c r="CP80" s="123" t="str" cm="1">
        <f t="array" ref="CP80">IF(SUMPRODUCT(--ISNUMBER(SEARCH({"72";"73";"74";"75"}, BB80)))&gt;0,
    B80,
    "")</f>
        <v/>
      </c>
      <c r="CQ80" s="123" t="str">
        <f t="shared" si="111"/>
        <v/>
      </c>
      <c r="CR80" s="226" t="str">
        <f t="shared" si="112"/>
        <v>NO</v>
      </c>
      <c r="CS80" s="122" t="str">
        <f t="shared" si="121"/>
        <v/>
      </c>
      <c r="CT80" s="123" t="str">
        <f t="shared" si="122"/>
        <v/>
      </c>
      <c r="CU80" s="123" t="str">
        <f t="shared" si="123"/>
        <v/>
      </c>
      <c r="CV80" s="123" t="str">
        <f t="shared" si="124"/>
        <v/>
      </c>
      <c r="CW80" s="123" t="str">
        <f t="shared" si="125"/>
        <v/>
      </c>
      <c r="CX80" s="123" t="str">
        <f t="shared" si="126"/>
        <v/>
      </c>
      <c r="CY80" s="123" t="str">
        <f t="shared" si="127"/>
        <v/>
      </c>
      <c r="CZ80" s="123" t="str">
        <f t="shared" si="128"/>
        <v/>
      </c>
      <c r="DA80" s="123" t="str">
        <f t="shared" si="129"/>
        <v/>
      </c>
      <c r="DB80" s="124" t="str">
        <f t="shared" si="130"/>
        <v/>
      </c>
      <c r="DC80" s="122" t="str">
        <f t="shared" si="131"/>
        <v/>
      </c>
      <c r="DD80" s="123" t="str">
        <f t="shared" si="132"/>
        <v/>
      </c>
      <c r="DE80" s="123" t="str">
        <f t="shared" si="133"/>
        <v/>
      </c>
      <c r="DF80" s="124" t="str">
        <f t="shared" si="134"/>
        <v/>
      </c>
      <c r="DG80" s="110"/>
    </row>
    <row r="81" spans="2:111" ht="16.2" outlineLevel="1" x14ac:dyDescent="0.4">
      <c r="B81" s="7">
        <v>76</v>
      </c>
      <c r="C81" s="12"/>
      <c r="D81" s="13"/>
      <c r="E81" s="14"/>
      <c r="F81" s="14"/>
      <c r="G81" s="14"/>
      <c r="H81" s="14"/>
      <c r="I81" s="14"/>
      <c r="J81" s="14"/>
      <c r="K81" s="14"/>
      <c r="L81" s="15"/>
      <c r="M81" s="12"/>
      <c r="N81" s="12"/>
      <c r="O81" s="12"/>
      <c r="P81" s="98" t="str">
        <f xml:space="preserve"> IF(ISBLANK(M81),"",VLOOKUP(M81,ComboValue!$D$2:$H$18,5,FALSE))</f>
        <v/>
      </c>
      <c r="Q81" s="12"/>
      <c r="R81" s="252" t="str" cm="1">
        <f t="array" ref="R81">IF(OR(ISNUMBER(SEARCH("SGH05",$D81:$L81)),ISNUMBER(SEARCH("SGH06",$D81:$L81)),ISNUMBER(SEARCH("SGH07",$D81:$L81)),ISNUMBER(SEARCH("SGH08",$D81:$L81)),ISNUMBER(SEARCH("pas de pictogramme",$D81:$L81)),ISNUMBER(SEARCH("SGH09",$D81:$L81)),ISNUMBER(SEARCH("SGH03",$D81:$L81))),"OUI","NON")</f>
        <v>NON</v>
      </c>
      <c r="S81" s="13"/>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212"/>
      <c r="AX81" s="123" t="str" cm="1">
        <f t="array" ref="AX81">_xlfn.TEXTJOIN(",", TRUE, IF(D81:L81="","",VLOOKUP(D81:L81, ComboValue!$A$2:$C$11, 3, FALSE)))</f>
        <v/>
      </c>
      <c r="AY81" s="123" t="str">
        <f t="shared" si="109"/>
        <v>Tous_Fr</v>
      </c>
      <c r="AZ81" s="123" t="str">
        <f>IF(ISBLANK(M81),"",VLOOKUP(M81,ComboValue!$D$2:$F$18,3,FALSE))</f>
        <v/>
      </c>
      <c r="BA81" s="123" t="str">
        <f>IF(ISBLANK(N81),"",VLOOKUP(N81,ComboValue!$J$2:$L$5,3,FALSE))</f>
        <v/>
      </c>
      <c r="BB81" s="130" t="str" cm="1">
        <f t="array" ref="BB81">_xlfn.TEXTJOIN(",", TRUE, IF(S81:AV81="","",VLOOKUP(S81:AV81, ComboValue!$M$2:$O$100, 3, FALSE)))</f>
        <v/>
      </c>
      <c r="BC81" s="124" t="str">
        <f t="shared" si="110"/>
        <v/>
      </c>
      <c r="BD81" s="110"/>
      <c r="BE81" s="122" t="str">
        <f t="shared" si="87"/>
        <v/>
      </c>
      <c r="BF81" s="123" t="str">
        <f t="shared" si="88"/>
        <v/>
      </c>
      <c r="BG81" s="123" t="str">
        <f t="shared" si="89"/>
        <v/>
      </c>
      <c r="BH81" s="123" t="str">
        <f t="shared" si="90"/>
        <v/>
      </c>
      <c r="BI81" s="123" t="str">
        <f t="shared" si="91"/>
        <v/>
      </c>
      <c r="BJ81" s="123" t="str">
        <f t="shared" si="92"/>
        <v/>
      </c>
      <c r="BK81" s="123" t="str">
        <f t="shared" si="93"/>
        <v/>
      </c>
      <c r="BL81" s="123" t="str">
        <f t="shared" si="94"/>
        <v/>
      </c>
      <c r="BM81" s="123" t="str">
        <f t="shared" si="95"/>
        <v/>
      </c>
      <c r="BN81" s="123" t="str">
        <f t="shared" si="96"/>
        <v/>
      </c>
      <c r="BO81" s="123">
        <f t="shared" si="135"/>
        <v>0</v>
      </c>
      <c r="BP81" s="123">
        <f t="shared" si="97"/>
        <v>0</v>
      </c>
      <c r="BQ81" s="123">
        <f t="shared" si="136"/>
        <v>0</v>
      </c>
      <c r="BR81" s="123">
        <f t="shared" si="98"/>
        <v>0</v>
      </c>
      <c r="BS81" s="123">
        <f t="shared" si="99"/>
        <v>0</v>
      </c>
      <c r="BT81" s="123">
        <f t="shared" si="100"/>
        <v>0</v>
      </c>
      <c r="BU81" s="123" t="str">
        <f t="shared" si="113"/>
        <v/>
      </c>
      <c r="BV81" s="123" t="str">
        <f t="shared" si="114"/>
        <v/>
      </c>
      <c r="BW81" s="123" t="str">
        <f t="shared" si="115"/>
        <v/>
      </c>
      <c r="BX81" s="123" t="str">
        <f t="shared" si="101"/>
        <v/>
      </c>
      <c r="BY81" s="123" t="str">
        <f t="shared" si="102"/>
        <v/>
      </c>
      <c r="BZ81" s="123" t="str">
        <f t="shared" si="103"/>
        <v/>
      </c>
      <c r="CA81" s="123" t="str">
        <f t="shared" si="104"/>
        <v/>
      </c>
      <c r="CB81" s="123" t="str">
        <f t="shared" si="105"/>
        <v/>
      </c>
      <c r="CC81" s="123" t="str">
        <f t="shared" si="106"/>
        <v/>
      </c>
      <c r="CD81" s="123" t="str">
        <f t="shared" si="107"/>
        <v/>
      </c>
      <c r="CE81" s="123" t="str">
        <f t="shared" si="108"/>
        <v/>
      </c>
      <c r="CF81" s="123" t="str">
        <f t="shared" si="116"/>
        <v/>
      </c>
      <c r="CG81" s="123" t="str">
        <f t="shared" si="117"/>
        <v/>
      </c>
      <c r="CH81" s="123" t="str">
        <f t="shared" si="118"/>
        <v/>
      </c>
      <c r="CI81" s="123" t="str">
        <f t="shared" si="119"/>
        <v/>
      </c>
      <c r="CJ81" s="131" t="str">
        <f t="shared" si="120"/>
        <v/>
      </c>
      <c r="CK81" s="123" t="str" cm="1">
        <f t="array" ref="CK81">IF(AND(AZ81="C_16",
        SUMPRODUCT(--ISNUMBER(SEARCH({"14","34","38","40","41","42","43","46","48","56","64","65"},BB81)))&gt;0),
    O81-IF(ISNUMBER(CL81),CL81,0),
    "")</f>
        <v/>
      </c>
      <c r="CL81" s="123" t="str" cm="1">
        <f t="array" ref="CL81">IF(AND(AZ81="C_16",
        SUMPRODUCT(--ISNUMBER(SEARCH({"01";"02";"03";"04";"05";"06";"07";"08";"09";"10";"11";"12";"13";"15";"16";"17";"19";"20";"21";"22";"23";"24";"25";"26";"27";"28";"29";"30";"31";"32";"33";"35";"36";"37";"39";"44";"45";"47";"49";"50";"51";"52";"53";"54";"55";"57";"58";"59";"60";"61";"62";"63";"66";"67";"68";"69";"70";"71";"72";"73";"74";"75"}, BB81)))&gt;0),
    O81,
    "")</f>
        <v/>
      </c>
      <c r="CM81" s="131" t="str" cm="1">
        <f t="array" ref="CM81">IF(SUMPRODUCT(--ISNUMBER(SEARCH({"32";"35";"36";"44";"45";"47";"50";"51";"52";"53";"54";"55";"57";"58";"59";"60"}, BB81)))&gt;0,
    B81,
    "")</f>
        <v/>
      </c>
      <c r="CN81" s="123" t="str" cm="1">
        <f t="array" ref="CN81">IF(SUMPRODUCT(--ISNUMBER(SEARCH({"61";"62"}, BB81)))&gt;0,
    B81,
    "")</f>
        <v/>
      </c>
      <c r="CO81" s="226" t="str" cm="1">
        <f t="array" ref="CO81">IF(SUMPRODUCT(--ISNUMBER(SEARCH({"68";"69";"70";"71"}, BB81)))&gt;0,
    B81,
    "")</f>
        <v/>
      </c>
      <c r="CP81" s="123" t="str" cm="1">
        <f t="array" ref="CP81">IF(SUMPRODUCT(--ISNUMBER(SEARCH({"72";"73";"74";"75"}, BB81)))&gt;0,
    B81,
    "")</f>
        <v/>
      </c>
      <c r="CQ81" s="123" t="str">
        <f t="shared" si="111"/>
        <v/>
      </c>
      <c r="CR81" s="226" t="str">
        <f t="shared" si="112"/>
        <v>NO</v>
      </c>
      <c r="CS81" s="122" t="str">
        <f t="shared" si="121"/>
        <v/>
      </c>
      <c r="CT81" s="123" t="str">
        <f t="shared" si="122"/>
        <v/>
      </c>
      <c r="CU81" s="123" t="str">
        <f t="shared" si="123"/>
        <v/>
      </c>
      <c r="CV81" s="123" t="str">
        <f t="shared" si="124"/>
        <v/>
      </c>
      <c r="CW81" s="123" t="str">
        <f t="shared" si="125"/>
        <v/>
      </c>
      <c r="CX81" s="123" t="str">
        <f t="shared" si="126"/>
        <v/>
      </c>
      <c r="CY81" s="123" t="str">
        <f t="shared" si="127"/>
        <v/>
      </c>
      <c r="CZ81" s="123" t="str">
        <f t="shared" si="128"/>
        <v/>
      </c>
      <c r="DA81" s="123" t="str">
        <f t="shared" si="129"/>
        <v/>
      </c>
      <c r="DB81" s="124" t="str">
        <f t="shared" si="130"/>
        <v/>
      </c>
      <c r="DC81" s="122" t="str">
        <f t="shared" si="131"/>
        <v/>
      </c>
      <c r="DD81" s="123" t="str">
        <f t="shared" si="132"/>
        <v/>
      </c>
      <c r="DE81" s="123" t="str">
        <f t="shared" si="133"/>
        <v/>
      </c>
      <c r="DF81" s="124" t="str">
        <f t="shared" si="134"/>
        <v/>
      </c>
      <c r="DG81" s="110"/>
    </row>
    <row r="82" spans="2:111" ht="16.2" outlineLevel="1" x14ac:dyDescent="0.4">
      <c r="B82" s="7">
        <v>77</v>
      </c>
      <c r="C82" s="12"/>
      <c r="D82" s="13"/>
      <c r="E82" s="14"/>
      <c r="F82" s="14"/>
      <c r="G82" s="14"/>
      <c r="H82" s="14"/>
      <c r="I82" s="14"/>
      <c r="J82" s="14"/>
      <c r="K82" s="14"/>
      <c r="L82" s="15"/>
      <c r="M82" s="12"/>
      <c r="N82" s="12"/>
      <c r="O82" s="12"/>
      <c r="P82" s="98" t="str">
        <f xml:space="preserve"> IF(ISBLANK(M82),"",VLOOKUP(M82,ComboValue!$D$2:$H$18,5,FALSE))</f>
        <v/>
      </c>
      <c r="Q82" s="12"/>
      <c r="R82" s="252" t="str" cm="1">
        <f t="array" ref="R82">IF(OR(ISNUMBER(SEARCH("SGH05",$D82:$L82)),ISNUMBER(SEARCH("SGH06",$D82:$L82)),ISNUMBER(SEARCH("SGH07",$D82:$L82)),ISNUMBER(SEARCH("SGH08",$D82:$L82)),ISNUMBER(SEARCH("pas de pictogramme",$D82:$L82)),ISNUMBER(SEARCH("SGH09",$D82:$L82)),ISNUMBER(SEARCH("SGH03",$D82:$L82))),"OUI","NON")</f>
        <v>NON</v>
      </c>
      <c r="S82" s="13"/>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212"/>
      <c r="AX82" s="123" t="str" cm="1">
        <f t="array" ref="AX82">_xlfn.TEXTJOIN(",", TRUE, IF(D82:L82="","",VLOOKUP(D82:L82, ComboValue!$A$2:$C$11, 3, FALSE)))</f>
        <v/>
      </c>
      <c r="AY82" s="123" t="str">
        <f t="shared" si="109"/>
        <v>Tous_Fr</v>
      </c>
      <c r="AZ82" s="123" t="str">
        <f>IF(ISBLANK(M82),"",VLOOKUP(M82,ComboValue!$D$2:$F$18,3,FALSE))</f>
        <v/>
      </c>
      <c r="BA82" s="123" t="str">
        <f>IF(ISBLANK(N82),"",VLOOKUP(N82,ComboValue!$J$2:$L$5,3,FALSE))</f>
        <v/>
      </c>
      <c r="BB82" s="130" t="str" cm="1">
        <f t="array" ref="BB82">_xlfn.TEXTJOIN(",", TRUE, IF(S82:AV82="","",VLOOKUP(S82:AV82, ComboValue!$M$2:$O$100, 3, FALSE)))</f>
        <v/>
      </c>
      <c r="BC82" s="124" t="str">
        <f t="shared" si="110"/>
        <v/>
      </c>
      <c r="BD82" s="110"/>
      <c r="BE82" s="122" t="str">
        <f t="shared" si="87"/>
        <v/>
      </c>
      <c r="BF82" s="123" t="str">
        <f t="shared" si="88"/>
        <v/>
      </c>
      <c r="BG82" s="123" t="str">
        <f t="shared" si="89"/>
        <v/>
      </c>
      <c r="BH82" s="123" t="str">
        <f t="shared" si="90"/>
        <v/>
      </c>
      <c r="BI82" s="123" t="str">
        <f t="shared" si="91"/>
        <v/>
      </c>
      <c r="BJ82" s="123" t="str">
        <f t="shared" si="92"/>
        <v/>
      </c>
      <c r="BK82" s="123" t="str">
        <f t="shared" si="93"/>
        <v/>
      </c>
      <c r="BL82" s="123" t="str">
        <f t="shared" si="94"/>
        <v/>
      </c>
      <c r="BM82" s="123" t="str">
        <f t="shared" si="95"/>
        <v/>
      </c>
      <c r="BN82" s="123" t="str">
        <f t="shared" si="96"/>
        <v/>
      </c>
      <c r="BO82" s="123">
        <f t="shared" si="135"/>
        <v>0</v>
      </c>
      <c r="BP82" s="123">
        <f t="shared" si="97"/>
        <v>0</v>
      </c>
      <c r="BQ82" s="123">
        <f t="shared" si="136"/>
        <v>0</v>
      </c>
      <c r="BR82" s="123">
        <f t="shared" si="98"/>
        <v>0</v>
      </c>
      <c r="BS82" s="123">
        <f t="shared" si="99"/>
        <v>0</v>
      </c>
      <c r="BT82" s="123">
        <f t="shared" si="100"/>
        <v>0</v>
      </c>
      <c r="BU82" s="123" t="str">
        <f t="shared" si="113"/>
        <v/>
      </c>
      <c r="BV82" s="123" t="str">
        <f t="shared" si="114"/>
        <v/>
      </c>
      <c r="BW82" s="123" t="str">
        <f t="shared" si="115"/>
        <v/>
      </c>
      <c r="BX82" s="123" t="str">
        <f t="shared" si="101"/>
        <v/>
      </c>
      <c r="BY82" s="123" t="str">
        <f t="shared" si="102"/>
        <v/>
      </c>
      <c r="BZ82" s="123" t="str">
        <f t="shared" si="103"/>
        <v/>
      </c>
      <c r="CA82" s="123" t="str">
        <f t="shared" si="104"/>
        <v/>
      </c>
      <c r="CB82" s="123" t="str">
        <f t="shared" si="105"/>
        <v/>
      </c>
      <c r="CC82" s="123" t="str">
        <f t="shared" si="106"/>
        <v/>
      </c>
      <c r="CD82" s="123" t="str">
        <f t="shared" si="107"/>
        <v/>
      </c>
      <c r="CE82" s="123" t="str">
        <f t="shared" si="108"/>
        <v/>
      </c>
      <c r="CF82" s="123" t="str">
        <f t="shared" si="116"/>
        <v/>
      </c>
      <c r="CG82" s="123" t="str">
        <f t="shared" si="117"/>
        <v/>
      </c>
      <c r="CH82" s="123" t="str">
        <f t="shared" si="118"/>
        <v/>
      </c>
      <c r="CI82" s="123" t="str">
        <f t="shared" si="119"/>
        <v/>
      </c>
      <c r="CJ82" s="131" t="str">
        <f t="shared" si="120"/>
        <v/>
      </c>
      <c r="CK82" s="123" t="str" cm="1">
        <f t="array" ref="CK82">IF(AND(AZ82="C_16",
        SUMPRODUCT(--ISNUMBER(SEARCH({"14","34","38","40","41","42","43","46","48","56","64","65"},BB82)))&gt;0),
    O82-IF(ISNUMBER(CL82),CL82,0),
    "")</f>
        <v/>
      </c>
      <c r="CL82" s="123" t="str" cm="1">
        <f t="array" ref="CL82">IF(AND(AZ82="C_16",
        SUMPRODUCT(--ISNUMBER(SEARCH({"01";"02";"03";"04";"05";"06";"07";"08";"09";"10";"11";"12";"13";"15";"16";"17";"19";"20";"21";"22";"23";"24";"25";"26";"27";"28";"29";"30";"31";"32";"33";"35";"36";"37";"39";"44";"45";"47";"49";"50";"51";"52";"53";"54";"55";"57";"58";"59";"60";"61";"62";"63";"66";"67";"68";"69";"70";"71";"72";"73";"74";"75"}, BB82)))&gt;0),
    O82,
    "")</f>
        <v/>
      </c>
      <c r="CM82" s="131" t="str" cm="1">
        <f t="array" ref="CM82">IF(SUMPRODUCT(--ISNUMBER(SEARCH({"32";"35";"36";"44";"45";"47";"50";"51";"52";"53";"54";"55";"57";"58";"59";"60"}, BB82)))&gt;0,
    B82,
    "")</f>
        <v/>
      </c>
      <c r="CN82" s="123" t="str" cm="1">
        <f t="array" ref="CN82">IF(SUMPRODUCT(--ISNUMBER(SEARCH({"61";"62"}, BB82)))&gt;0,
    B82,
    "")</f>
        <v/>
      </c>
      <c r="CO82" s="226" t="str" cm="1">
        <f t="array" ref="CO82">IF(SUMPRODUCT(--ISNUMBER(SEARCH({"68";"69";"70";"71"}, BB82)))&gt;0,
    B82,
    "")</f>
        <v/>
      </c>
      <c r="CP82" s="123" t="str" cm="1">
        <f t="array" ref="CP82">IF(SUMPRODUCT(--ISNUMBER(SEARCH({"72";"73";"74";"75"}, BB82)))&gt;0,
    B82,
    "")</f>
        <v/>
      </c>
      <c r="CQ82" s="123" t="str">
        <f t="shared" si="111"/>
        <v/>
      </c>
      <c r="CR82" s="226" t="str">
        <f t="shared" si="112"/>
        <v>NO</v>
      </c>
      <c r="CS82" s="122" t="str">
        <f t="shared" si="121"/>
        <v/>
      </c>
      <c r="CT82" s="123" t="str">
        <f t="shared" si="122"/>
        <v/>
      </c>
      <c r="CU82" s="123" t="str">
        <f t="shared" si="123"/>
        <v/>
      </c>
      <c r="CV82" s="123" t="str">
        <f t="shared" si="124"/>
        <v/>
      </c>
      <c r="CW82" s="123" t="str">
        <f t="shared" si="125"/>
        <v/>
      </c>
      <c r="CX82" s="123" t="str">
        <f t="shared" si="126"/>
        <v/>
      </c>
      <c r="CY82" s="123" t="str">
        <f t="shared" si="127"/>
        <v/>
      </c>
      <c r="CZ82" s="123" t="str">
        <f t="shared" si="128"/>
        <v/>
      </c>
      <c r="DA82" s="123" t="str">
        <f t="shared" si="129"/>
        <v/>
      </c>
      <c r="DB82" s="124" t="str">
        <f t="shared" si="130"/>
        <v/>
      </c>
      <c r="DC82" s="122" t="str">
        <f t="shared" si="131"/>
        <v/>
      </c>
      <c r="DD82" s="123" t="str">
        <f t="shared" si="132"/>
        <v/>
      </c>
      <c r="DE82" s="123" t="str">
        <f t="shared" si="133"/>
        <v/>
      </c>
      <c r="DF82" s="124" t="str">
        <f t="shared" si="134"/>
        <v/>
      </c>
      <c r="DG82" s="110"/>
    </row>
    <row r="83" spans="2:111" ht="16.2" outlineLevel="1" x14ac:dyDescent="0.4">
      <c r="B83" s="7">
        <v>78</v>
      </c>
      <c r="C83" s="12"/>
      <c r="D83" s="13"/>
      <c r="E83" s="14"/>
      <c r="F83" s="14"/>
      <c r="G83" s="14"/>
      <c r="H83" s="14"/>
      <c r="I83" s="14"/>
      <c r="J83" s="14"/>
      <c r="K83" s="14"/>
      <c r="L83" s="15"/>
      <c r="M83" s="12"/>
      <c r="N83" s="12"/>
      <c r="O83" s="12"/>
      <c r="P83" s="98" t="str">
        <f xml:space="preserve"> IF(ISBLANK(M83),"",VLOOKUP(M83,ComboValue!$D$2:$H$18,5,FALSE))</f>
        <v/>
      </c>
      <c r="Q83" s="12"/>
      <c r="R83" s="252" t="str" cm="1">
        <f t="array" ref="R83">IF(OR(ISNUMBER(SEARCH("SGH05",$D83:$L83)),ISNUMBER(SEARCH("SGH06",$D83:$L83)),ISNUMBER(SEARCH("SGH07",$D83:$L83)),ISNUMBER(SEARCH("SGH08",$D83:$L83)),ISNUMBER(SEARCH("pas de pictogramme",$D83:$L83)),ISNUMBER(SEARCH("SGH09",$D83:$L83)),ISNUMBER(SEARCH("SGH03",$D83:$L83))),"OUI","NON")</f>
        <v>NON</v>
      </c>
      <c r="S83" s="13"/>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212"/>
      <c r="AX83" s="123" t="str" cm="1">
        <f t="array" ref="AX83">_xlfn.TEXTJOIN(",", TRUE, IF(D83:L83="","",VLOOKUP(D83:L83, ComboValue!$A$2:$C$11, 3, FALSE)))</f>
        <v/>
      </c>
      <c r="AY83" s="123" t="str">
        <f t="shared" si="109"/>
        <v>Tous_Fr</v>
      </c>
      <c r="AZ83" s="123" t="str">
        <f>IF(ISBLANK(M83),"",VLOOKUP(M83,ComboValue!$D$2:$F$18,3,FALSE))</f>
        <v/>
      </c>
      <c r="BA83" s="123" t="str">
        <f>IF(ISBLANK(N83),"",VLOOKUP(N83,ComboValue!$J$2:$L$5,3,FALSE))</f>
        <v/>
      </c>
      <c r="BB83" s="130" t="str" cm="1">
        <f t="array" ref="BB83">_xlfn.TEXTJOIN(",", TRUE, IF(S83:AV83="","",VLOOKUP(S83:AV83, ComboValue!$M$2:$O$100, 3, FALSE)))</f>
        <v/>
      </c>
      <c r="BC83" s="124" t="str">
        <f t="shared" si="110"/>
        <v/>
      </c>
      <c r="BD83" s="110"/>
      <c r="BE83" s="122" t="str">
        <f t="shared" si="87"/>
        <v/>
      </c>
      <c r="BF83" s="123" t="str">
        <f t="shared" si="88"/>
        <v/>
      </c>
      <c r="BG83" s="123" t="str">
        <f t="shared" si="89"/>
        <v/>
      </c>
      <c r="BH83" s="123" t="str">
        <f t="shared" si="90"/>
        <v/>
      </c>
      <c r="BI83" s="123" t="str">
        <f t="shared" si="91"/>
        <v/>
      </c>
      <c r="BJ83" s="123" t="str">
        <f t="shared" si="92"/>
        <v/>
      </c>
      <c r="BK83" s="123" t="str">
        <f t="shared" si="93"/>
        <v/>
      </c>
      <c r="BL83" s="123" t="str">
        <f t="shared" si="94"/>
        <v/>
      </c>
      <c r="BM83" s="123" t="str">
        <f t="shared" si="95"/>
        <v/>
      </c>
      <c r="BN83" s="123" t="str">
        <f t="shared" si="96"/>
        <v/>
      </c>
      <c r="BO83" s="123">
        <f t="shared" si="135"/>
        <v>0</v>
      </c>
      <c r="BP83" s="123">
        <f t="shared" si="97"/>
        <v>0</v>
      </c>
      <c r="BQ83" s="123">
        <f t="shared" si="136"/>
        <v>0</v>
      </c>
      <c r="BR83" s="123">
        <f t="shared" si="98"/>
        <v>0</v>
      </c>
      <c r="BS83" s="123">
        <f t="shared" si="99"/>
        <v>0</v>
      </c>
      <c r="BT83" s="123">
        <f t="shared" si="100"/>
        <v>0</v>
      </c>
      <c r="BU83" s="123" t="str">
        <f t="shared" si="113"/>
        <v/>
      </c>
      <c r="BV83" s="123" t="str">
        <f t="shared" si="114"/>
        <v/>
      </c>
      <c r="BW83" s="123" t="str">
        <f t="shared" si="115"/>
        <v/>
      </c>
      <c r="BX83" s="123" t="str">
        <f t="shared" si="101"/>
        <v/>
      </c>
      <c r="BY83" s="123" t="str">
        <f t="shared" si="102"/>
        <v/>
      </c>
      <c r="BZ83" s="123" t="str">
        <f t="shared" si="103"/>
        <v/>
      </c>
      <c r="CA83" s="123" t="str">
        <f t="shared" si="104"/>
        <v/>
      </c>
      <c r="CB83" s="123" t="str">
        <f t="shared" si="105"/>
        <v/>
      </c>
      <c r="CC83" s="123" t="str">
        <f t="shared" si="106"/>
        <v/>
      </c>
      <c r="CD83" s="123" t="str">
        <f t="shared" si="107"/>
        <v/>
      </c>
      <c r="CE83" s="123" t="str">
        <f t="shared" si="108"/>
        <v/>
      </c>
      <c r="CF83" s="123" t="str">
        <f t="shared" si="116"/>
        <v/>
      </c>
      <c r="CG83" s="123" t="str">
        <f t="shared" si="117"/>
        <v/>
      </c>
      <c r="CH83" s="123" t="str">
        <f t="shared" si="118"/>
        <v/>
      </c>
      <c r="CI83" s="123" t="str">
        <f t="shared" si="119"/>
        <v/>
      </c>
      <c r="CJ83" s="131" t="str">
        <f t="shared" si="120"/>
        <v/>
      </c>
      <c r="CK83" s="123" t="str" cm="1">
        <f t="array" ref="CK83">IF(AND(AZ83="C_16",
        SUMPRODUCT(--ISNUMBER(SEARCH({"14","34","38","40","41","42","43","46","48","56","64","65"},BB83)))&gt;0),
    O83-IF(ISNUMBER(CL83),CL83,0),
    "")</f>
        <v/>
      </c>
      <c r="CL83" s="123" t="str" cm="1">
        <f t="array" ref="CL83">IF(AND(AZ83="C_16",
        SUMPRODUCT(--ISNUMBER(SEARCH({"01";"02";"03";"04";"05";"06";"07";"08";"09";"10";"11";"12";"13";"15";"16";"17";"19";"20";"21";"22";"23";"24";"25";"26";"27";"28";"29";"30";"31";"32";"33";"35";"36";"37";"39";"44";"45";"47";"49";"50";"51";"52";"53";"54";"55";"57";"58";"59";"60";"61";"62";"63";"66";"67";"68";"69";"70";"71";"72";"73";"74";"75"}, BB83)))&gt;0),
    O83,
    "")</f>
        <v/>
      </c>
      <c r="CM83" s="131" t="str" cm="1">
        <f t="array" ref="CM83">IF(SUMPRODUCT(--ISNUMBER(SEARCH({"32";"35";"36";"44";"45";"47";"50";"51";"52";"53";"54";"55";"57";"58";"59";"60"}, BB83)))&gt;0,
    B83,
    "")</f>
        <v/>
      </c>
      <c r="CN83" s="123" t="str" cm="1">
        <f t="array" ref="CN83">IF(SUMPRODUCT(--ISNUMBER(SEARCH({"61";"62"}, BB83)))&gt;0,
    B83,
    "")</f>
        <v/>
      </c>
      <c r="CO83" s="226" t="str" cm="1">
        <f t="array" ref="CO83">IF(SUMPRODUCT(--ISNUMBER(SEARCH({"68";"69";"70";"71"}, BB83)))&gt;0,
    B83,
    "")</f>
        <v/>
      </c>
      <c r="CP83" s="123" t="str" cm="1">
        <f t="array" ref="CP83">IF(SUMPRODUCT(--ISNUMBER(SEARCH({"72";"73";"74";"75"}, BB83)))&gt;0,
    B83,
    "")</f>
        <v/>
      </c>
      <c r="CQ83" s="123" t="str">
        <f t="shared" si="111"/>
        <v/>
      </c>
      <c r="CR83" s="226" t="str">
        <f t="shared" si="112"/>
        <v>NO</v>
      </c>
      <c r="CS83" s="122" t="str">
        <f t="shared" si="121"/>
        <v/>
      </c>
      <c r="CT83" s="123" t="str">
        <f t="shared" si="122"/>
        <v/>
      </c>
      <c r="CU83" s="123" t="str">
        <f t="shared" si="123"/>
        <v/>
      </c>
      <c r="CV83" s="123" t="str">
        <f t="shared" si="124"/>
        <v/>
      </c>
      <c r="CW83" s="123" t="str">
        <f t="shared" si="125"/>
        <v/>
      </c>
      <c r="CX83" s="123" t="str">
        <f t="shared" si="126"/>
        <v/>
      </c>
      <c r="CY83" s="123" t="str">
        <f t="shared" si="127"/>
        <v/>
      </c>
      <c r="CZ83" s="123" t="str">
        <f t="shared" si="128"/>
        <v/>
      </c>
      <c r="DA83" s="123" t="str">
        <f t="shared" si="129"/>
        <v/>
      </c>
      <c r="DB83" s="124" t="str">
        <f t="shared" si="130"/>
        <v/>
      </c>
      <c r="DC83" s="122" t="str">
        <f t="shared" si="131"/>
        <v/>
      </c>
      <c r="DD83" s="123" t="str">
        <f t="shared" si="132"/>
        <v/>
      </c>
      <c r="DE83" s="123" t="str">
        <f t="shared" si="133"/>
        <v/>
      </c>
      <c r="DF83" s="124" t="str">
        <f t="shared" si="134"/>
        <v/>
      </c>
      <c r="DG83" s="110"/>
    </row>
    <row r="84" spans="2:111" ht="16.2" outlineLevel="1" x14ac:dyDescent="0.4">
      <c r="B84" s="7">
        <v>79</v>
      </c>
      <c r="C84" s="12"/>
      <c r="D84" s="13"/>
      <c r="E84" s="14"/>
      <c r="F84" s="14"/>
      <c r="G84" s="14"/>
      <c r="H84" s="14"/>
      <c r="I84" s="14"/>
      <c r="J84" s="14"/>
      <c r="K84" s="14"/>
      <c r="L84" s="15"/>
      <c r="M84" s="12"/>
      <c r="N84" s="12"/>
      <c r="O84" s="12"/>
      <c r="P84" s="98" t="str">
        <f xml:space="preserve"> IF(ISBLANK(M84),"",VLOOKUP(M84,ComboValue!$D$2:$H$18,5,FALSE))</f>
        <v/>
      </c>
      <c r="Q84" s="12"/>
      <c r="R84" s="252" t="str" cm="1">
        <f t="array" ref="R84">IF(OR(ISNUMBER(SEARCH("SGH05",$D84:$L84)),ISNUMBER(SEARCH("SGH06",$D84:$L84)),ISNUMBER(SEARCH("SGH07",$D84:$L84)),ISNUMBER(SEARCH("SGH08",$D84:$L84)),ISNUMBER(SEARCH("pas de pictogramme",$D84:$L84)),ISNUMBER(SEARCH("SGH09",$D84:$L84)),ISNUMBER(SEARCH("SGH03",$D84:$L84))),"OUI","NON")</f>
        <v>NON</v>
      </c>
      <c r="S84" s="13"/>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212"/>
      <c r="AX84" s="123" t="str" cm="1">
        <f t="array" ref="AX84">_xlfn.TEXTJOIN(",", TRUE, IF(D84:L84="","",VLOOKUP(D84:L84, ComboValue!$A$2:$C$11, 3, FALSE)))</f>
        <v/>
      </c>
      <c r="AY84" s="123" t="str">
        <f t="shared" si="109"/>
        <v>Tous_Fr</v>
      </c>
      <c r="AZ84" s="123" t="str">
        <f>IF(ISBLANK(M84),"",VLOOKUP(M84,ComboValue!$D$2:$F$18,3,FALSE))</f>
        <v/>
      </c>
      <c r="BA84" s="123" t="str">
        <f>IF(ISBLANK(N84),"",VLOOKUP(N84,ComboValue!$J$2:$L$5,3,FALSE))</f>
        <v/>
      </c>
      <c r="BB84" s="130" t="str" cm="1">
        <f t="array" ref="BB84">_xlfn.TEXTJOIN(",", TRUE, IF(S84:AV84="","",VLOOKUP(S84:AV84, ComboValue!$M$2:$O$100, 3, FALSE)))</f>
        <v/>
      </c>
      <c r="BC84" s="124" t="str">
        <f t="shared" si="110"/>
        <v/>
      </c>
      <c r="BD84" s="110"/>
      <c r="BE84" s="122" t="str">
        <f t="shared" si="87"/>
        <v/>
      </c>
      <c r="BF84" s="123" t="str">
        <f t="shared" si="88"/>
        <v/>
      </c>
      <c r="BG84" s="123" t="str">
        <f t="shared" si="89"/>
        <v/>
      </c>
      <c r="BH84" s="123" t="str">
        <f t="shared" si="90"/>
        <v/>
      </c>
      <c r="BI84" s="123" t="str">
        <f t="shared" si="91"/>
        <v/>
      </c>
      <c r="BJ84" s="123" t="str">
        <f t="shared" si="92"/>
        <v/>
      </c>
      <c r="BK84" s="123" t="str">
        <f t="shared" si="93"/>
        <v/>
      </c>
      <c r="BL84" s="123" t="str">
        <f t="shared" si="94"/>
        <v/>
      </c>
      <c r="BM84" s="123" t="str">
        <f t="shared" si="95"/>
        <v/>
      </c>
      <c r="BN84" s="123" t="str">
        <f t="shared" si="96"/>
        <v/>
      </c>
      <c r="BO84" s="123">
        <f t="shared" si="135"/>
        <v>0</v>
      </c>
      <c r="BP84" s="123">
        <f t="shared" si="97"/>
        <v>0</v>
      </c>
      <c r="BQ84" s="123">
        <f t="shared" si="136"/>
        <v>0</v>
      </c>
      <c r="BR84" s="123">
        <f t="shared" si="98"/>
        <v>0</v>
      </c>
      <c r="BS84" s="123">
        <f t="shared" si="99"/>
        <v>0</v>
      </c>
      <c r="BT84" s="123">
        <f t="shared" si="100"/>
        <v>0</v>
      </c>
      <c r="BU84" s="123" t="str">
        <f t="shared" si="113"/>
        <v/>
      </c>
      <c r="BV84" s="123" t="str">
        <f t="shared" si="114"/>
        <v/>
      </c>
      <c r="BW84" s="123" t="str">
        <f t="shared" si="115"/>
        <v/>
      </c>
      <c r="BX84" s="123" t="str">
        <f t="shared" si="101"/>
        <v/>
      </c>
      <c r="BY84" s="123" t="str">
        <f t="shared" si="102"/>
        <v/>
      </c>
      <c r="BZ84" s="123" t="str">
        <f t="shared" si="103"/>
        <v/>
      </c>
      <c r="CA84" s="123" t="str">
        <f t="shared" si="104"/>
        <v/>
      </c>
      <c r="CB84" s="123" t="str">
        <f t="shared" si="105"/>
        <v/>
      </c>
      <c r="CC84" s="123" t="str">
        <f t="shared" si="106"/>
        <v/>
      </c>
      <c r="CD84" s="123" t="str">
        <f t="shared" si="107"/>
        <v/>
      </c>
      <c r="CE84" s="123" t="str">
        <f t="shared" si="108"/>
        <v/>
      </c>
      <c r="CF84" s="123" t="str">
        <f t="shared" si="116"/>
        <v/>
      </c>
      <c r="CG84" s="123" t="str">
        <f t="shared" si="117"/>
        <v/>
      </c>
      <c r="CH84" s="123" t="str">
        <f t="shared" si="118"/>
        <v/>
      </c>
      <c r="CI84" s="123" t="str">
        <f t="shared" si="119"/>
        <v/>
      </c>
      <c r="CJ84" s="131" t="str">
        <f t="shared" si="120"/>
        <v/>
      </c>
      <c r="CK84" s="123" t="str" cm="1">
        <f t="array" ref="CK84">IF(AND(AZ84="C_16",
        SUMPRODUCT(--ISNUMBER(SEARCH({"14","34","38","40","41","42","43","46","48","56","64","65"},BB84)))&gt;0),
    O84-IF(ISNUMBER(CL84),CL84,0),
    "")</f>
        <v/>
      </c>
      <c r="CL84" s="123" t="str" cm="1">
        <f t="array" ref="CL84">IF(AND(AZ84="C_16",
        SUMPRODUCT(--ISNUMBER(SEARCH({"01";"02";"03";"04";"05";"06";"07";"08";"09";"10";"11";"12";"13";"15";"16";"17";"19";"20";"21";"22";"23";"24";"25";"26";"27";"28";"29";"30";"31";"32";"33";"35";"36";"37";"39";"44";"45";"47";"49";"50";"51";"52";"53";"54";"55";"57";"58";"59";"60";"61";"62";"63";"66";"67";"68";"69";"70";"71";"72";"73";"74";"75"}, BB84)))&gt;0),
    O84,
    "")</f>
        <v/>
      </c>
      <c r="CM84" s="131" t="str" cm="1">
        <f t="array" ref="CM84">IF(SUMPRODUCT(--ISNUMBER(SEARCH({"32";"35";"36";"44";"45";"47";"50";"51";"52";"53";"54";"55";"57";"58";"59";"60"}, BB84)))&gt;0,
    B84,
    "")</f>
        <v/>
      </c>
      <c r="CN84" s="123" t="str" cm="1">
        <f t="array" ref="CN84">IF(SUMPRODUCT(--ISNUMBER(SEARCH({"61";"62"}, BB84)))&gt;0,
    B84,
    "")</f>
        <v/>
      </c>
      <c r="CO84" s="226" t="str" cm="1">
        <f t="array" ref="CO84">IF(SUMPRODUCT(--ISNUMBER(SEARCH({"68";"69";"70";"71"}, BB84)))&gt;0,
    B84,
    "")</f>
        <v/>
      </c>
      <c r="CP84" s="123" t="str" cm="1">
        <f t="array" ref="CP84">IF(SUMPRODUCT(--ISNUMBER(SEARCH({"72";"73";"74";"75"}, BB84)))&gt;0,
    B84,
    "")</f>
        <v/>
      </c>
      <c r="CQ84" s="123" t="str">
        <f t="shared" si="111"/>
        <v/>
      </c>
      <c r="CR84" s="226" t="str">
        <f t="shared" si="112"/>
        <v>NO</v>
      </c>
      <c r="CS84" s="122" t="str">
        <f t="shared" si="121"/>
        <v/>
      </c>
      <c r="CT84" s="123" t="str">
        <f t="shared" si="122"/>
        <v/>
      </c>
      <c r="CU84" s="123" t="str">
        <f t="shared" si="123"/>
        <v/>
      </c>
      <c r="CV84" s="123" t="str">
        <f t="shared" si="124"/>
        <v/>
      </c>
      <c r="CW84" s="123" t="str">
        <f t="shared" si="125"/>
        <v/>
      </c>
      <c r="CX84" s="123" t="str">
        <f t="shared" si="126"/>
        <v/>
      </c>
      <c r="CY84" s="123" t="str">
        <f t="shared" si="127"/>
        <v/>
      </c>
      <c r="CZ84" s="123" t="str">
        <f t="shared" si="128"/>
        <v/>
      </c>
      <c r="DA84" s="123" t="str">
        <f t="shared" si="129"/>
        <v/>
      </c>
      <c r="DB84" s="124" t="str">
        <f t="shared" si="130"/>
        <v/>
      </c>
      <c r="DC84" s="122" t="str">
        <f t="shared" si="131"/>
        <v/>
      </c>
      <c r="DD84" s="123" t="str">
        <f t="shared" si="132"/>
        <v/>
      </c>
      <c r="DE84" s="123" t="str">
        <f t="shared" si="133"/>
        <v/>
      </c>
      <c r="DF84" s="124" t="str">
        <f t="shared" si="134"/>
        <v/>
      </c>
      <c r="DG84" s="110"/>
    </row>
    <row r="85" spans="2:111" ht="16.2" outlineLevel="1" x14ac:dyDescent="0.4">
      <c r="B85" s="7">
        <v>80</v>
      </c>
      <c r="C85" s="12"/>
      <c r="D85" s="13"/>
      <c r="E85" s="14"/>
      <c r="F85" s="14"/>
      <c r="G85" s="14"/>
      <c r="H85" s="14"/>
      <c r="I85" s="14"/>
      <c r="J85" s="14"/>
      <c r="K85" s="14"/>
      <c r="L85" s="15"/>
      <c r="M85" s="12"/>
      <c r="N85" s="12"/>
      <c r="O85" s="12"/>
      <c r="P85" s="98" t="str">
        <f xml:space="preserve"> IF(ISBLANK(M85),"",VLOOKUP(M85,ComboValue!$D$2:$H$18,5,FALSE))</f>
        <v/>
      </c>
      <c r="Q85" s="12"/>
      <c r="R85" s="252" t="str" cm="1">
        <f t="array" ref="R85">IF(OR(ISNUMBER(SEARCH("SGH05",$D85:$L85)),ISNUMBER(SEARCH("SGH06",$D85:$L85)),ISNUMBER(SEARCH("SGH07",$D85:$L85)),ISNUMBER(SEARCH("SGH08",$D85:$L85)),ISNUMBER(SEARCH("pas de pictogramme",$D85:$L85)),ISNUMBER(SEARCH("SGH09",$D85:$L85)),ISNUMBER(SEARCH("SGH03",$D85:$L85))),"OUI","NON")</f>
        <v>NON</v>
      </c>
      <c r="S85" s="13"/>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212"/>
      <c r="AX85" s="123" t="str" cm="1">
        <f t="array" ref="AX85">_xlfn.TEXTJOIN(",", TRUE, IF(D85:L85="","",VLOOKUP(D85:L85, ComboValue!$A$2:$C$11, 3, FALSE)))</f>
        <v/>
      </c>
      <c r="AY85" s="123" t="str">
        <f t="shared" si="109"/>
        <v>Tous_Fr</v>
      </c>
      <c r="AZ85" s="123" t="str">
        <f>IF(ISBLANK(M85),"",VLOOKUP(M85,ComboValue!$D$2:$F$18,3,FALSE))</f>
        <v/>
      </c>
      <c r="BA85" s="123" t="str">
        <f>IF(ISBLANK(N85),"",VLOOKUP(N85,ComboValue!$J$2:$L$5,3,FALSE))</f>
        <v/>
      </c>
      <c r="BB85" s="130" t="str" cm="1">
        <f t="array" ref="BB85">_xlfn.TEXTJOIN(",", TRUE, IF(S85:AV85="","",VLOOKUP(S85:AV85, ComboValue!$M$2:$O$100, 3, FALSE)))</f>
        <v/>
      </c>
      <c r="BC85" s="124" t="str">
        <f t="shared" si="110"/>
        <v/>
      </c>
      <c r="BD85" s="110"/>
      <c r="BE85" s="122" t="str">
        <f t="shared" si="87"/>
        <v/>
      </c>
      <c r="BF85" s="123" t="str">
        <f t="shared" si="88"/>
        <v/>
      </c>
      <c r="BG85" s="123" t="str">
        <f t="shared" si="89"/>
        <v/>
      </c>
      <c r="BH85" s="123" t="str">
        <f t="shared" si="90"/>
        <v/>
      </c>
      <c r="BI85" s="123" t="str">
        <f t="shared" si="91"/>
        <v/>
      </c>
      <c r="BJ85" s="123" t="str">
        <f t="shared" si="92"/>
        <v/>
      </c>
      <c r="BK85" s="123" t="str">
        <f t="shared" si="93"/>
        <v/>
      </c>
      <c r="BL85" s="123" t="str">
        <f t="shared" si="94"/>
        <v/>
      </c>
      <c r="BM85" s="123" t="str">
        <f t="shared" si="95"/>
        <v/>
      </c>
      <c r="BN85" s="123" t="str">
        <f t="shared" si="96"/>
        <v/>
      </c>
      <c r="BO85" s="123">
        <f t="shared" si="135"/>
        <v>0</v>
      </c>
      <c r="BP85" s="123">
        <f t="shared" si="97"/>
        <v>0</v>
      </c>
      <c r="BQ85" s="123">
        <f t="shared" si="136"/>
        <v>0</v>
      </c>
      <c r="BR85" s="123">
        <f t="shared" si="98"/>
        <v>0</v>
      </c>
      <c r="BS85" s="123">
        <f t="shared" si="99"/>
        <v>0</v>
      </c>
      <c r="BT85" s="123">
        <f t="shared" si="100"/>
        <v>0</v>
      </c>
      <c r="BU85" s="123" t="str">
        <f t="shared" si="113"/>
        <v/>
      </c>
      <c r="BV85" s="123" t="str">
        <f t="shared" si="114"/>
        <v/>
      </c>
      <c r="BW85" s="123" t="str">
        <f t="shared" si="115"/>
        <v/>
      </c>
      <c r="BX85" s="123" t="str">
        <f t="shared" si="101"/>
        <v/>
      </c>
      <c r="BY85" s="123" t="str">
        <f t="shared" si="102"/>
        <v/>
      </c>
      <c r="BZ85" s="123" t="str">
        <f t="shared" si="103"/>
        <v/>
      </c>
      <c r="CA85" s="123" t="str">
        <f t="shared" si="104"/>
        <v/>
      </c>
      <c r="CB85" s="123" t="str">
        <f t="shared" si="105"/>
        <v/>
      </c>
      <c r="CC85" s="123" t="str">
        <f t="shared" si="106"/>
        <v/>
      </c>
      <c r="CD85" s="123" t="str">
        <f t="shared" si="107"/>
        <v/>
      </c>
      <c r="CE85" s="123" t="str">
        <f t="shared" si="108"/>
        <v/>
      </c>
      <c r="CF85" s="123" t="str">
        <f t="shared" si="116"/>
        <v/>
      </c>
      <c r="CG85" s="123" t="str">
        <f t="shared" si="117"/>
        <v/>
      </c>
      <c r="CH85" s="123" t="str">
        <f t="shared" si="118"/>
        <v/>
      </c>
      <c r="CI85" s="123" t="str">
        <f t="shared" si="119"/>
        <v/>
      </c>
      <c r="CJ85" s="131" t="str">
        <f t="shared" si="120"/>
        <v/>
      </c>
      <c r="CK85" s="123" t="str" cm="1">
        <f t="array" ref="CK85">IF(AND(AZ85="C_16",
        SUMPRODUCT(--ISNUMBER(SEARCH({"14","34","38","40","41","42","43","46","48","56","64","65"},BB85)))&gt;0),
    O85-IF(ISNUMBER(CL85),CL85,0),
    "")</f>
        <v/>
      </c>
      <c r="CL85" s="123" t="str" cm="1">
        <f t="array" ref="CL85">IF(AND(AZ85="C_16",
        SUMPRODUCT(--ISNUMBER(SEARCH({"01";"02";"03";"04";"05";"06";"07";"08";"09";"10";"11";"12";"13";"15";"16";"17";"19";"20";"21";"22";"23";"24";"25";"26";"27";"28";"29";"30";"31";"32";"33";"35";"36";"37";"39";"44";"45";"47";"49";"50";"51";"52";"53";"54";"55";"57";"58";"59";"60";"61";"62";"63";"66";"67";"68";"69";"70";"71";"72";"73";"74";"75"}, BB85)))&gt;0),
    O85,
    "")</f>
        <v/>
      </c>
      <c r="CM85" s="131" t="str" cm="1">
        <f t="array" ref="CM85">IF(SUMPRODUCT(--ISNUMBER(SEARCH({"32";"35";"36";"44";"45";"47";"50";"51";"52";"53";"54";"55";"57";"58";"59";"60"}, BB85)))&gt;0,
    B85,
    "")</f>
        <v/>
      </c>
      <c r="CN85" s="123" t="str" cm="1">
        <f t="array" ref="CN85">IF(SUMPRODUCT(--ISNUMBER(SEARCH({"61";"62"}, BB85)))&gt;0,
    B85,
    "")</f>
        <v/>
      </c>
      <c r="CO85" s="226" t="str" cm="1">
        <f t="array" ref="CO85">IF(SUMPRODUCT(--ISNUMBER(SEARCH({"68";"69";"70";"71"}, BB85)))&gt;0,
    B85,
    "")</f>
        <v/>
      </c>
      <c r="CP85" s="123" t="str" cm="1">
        <f t="array" ref="CP85">IF(SUMPRODUCT(--ISNUMBER(SEARCH({"72";"73";"74";"75"}, BB85)))&gt;0,
    B85,
    "")</f>
        <v/>
      </c>
      <c r="CQ85" s="123" t="str">
        <f t="shared" si="111"/>
        <v/>
      </c>
      <c r="CR85" s="226" t="str">
        <f t="shared" si="112"/>
        <v>NO</v>
      </c>
      <c r="CS85" s="122" t="str">
        <f t="shared" si="121"/>
        <v/>
      </c>
      <c r="CT85" s="123" t="str">
        <f t="shared" si="122"/>
        <v/>
      </c>
      <c r="CU85" s="123" t="str">
        <f t="shared" si="123"/>
        <v/>
      </c>
      <c r="CV85" s="123" t="str">
        <f t="shared" si="124"/>
        <v/>
      </c>
      <c r="CW85" s="123" t="str">
        <f t="shared" si="125"/>
        <v/>
      </c>
      <c r="CX85" s="123" t="str">
        <f t="shared" si="126"/>
        <v/>
      </c>
      <c r="CY85" s="123" t="str">
        <f t="shared" si="127"/>
        <v/>
      </c>
      <c r="CZ85" s="123" t="str">
        <f t="shared" si="128"/>
        <v/>
      </c>
      <c r="DA85" s="123" t="str">
        <f t="shared" si="129"/>
        <v/>
      </c>
      <c r="DB85" s="124" t="str">
        <f t="shared" si="130"/>
        <v/>
      </c>
      <c r="DC85" s="122" t="str">
        <f t="shared" si="131"/>
        <v/>
      </c>
      <c r="DD85" s="123" t="str">
        <f t="shared" si="132"/>
        <v/>
      </c>
      <c r="DE85" s="123" t="str">
        <f t="shared" si="133"/>
        <v/>
      </c>
      <c r="DF85" s="124" t="str">
        <f t="shared" si="134"/>
        <v/>
      </c>
      <c r="DG85" s="110"/>
    </row>
    <row r="86" spans="2:111" ht="16.2" outlineLevel="1" x14ac:dyDescent="0.4">
      <c r="B86" s="7">
        <v>81</v>
      </c>
      <c r="C86" s="12"/>
      <c r="D86" s="13"/>
      <c r="E86" s="14"/>
      <c r="F86" s="14"/>
      <c r="G86" s="14"/>
      <c r="H86" s="14"/>
      <c r="I86" s="14"/>
      <c r="J86" s="14"/>
      <c r="K86" s="14"/>
      <c r="L86" s="15"/>
      <c r="M86" s="12"/>
      <c r="N86" s="12"/>
      <c r="O86" s="12"/>
      <c r="P86" s="98" t="str">
        <f xml:space="preserve"> IF(ISBLANK(M86),"",VLOOKUP(M86,ComboValue!$D$2:$H$18,5,FALSE))</f>
        <v/>
      </c>
      <c r="Q86" s="12"/>
      <c r="R86" s="252" t="str" cm="1">
        <f t="array" ref="R86">IF(OR(ISNUMBER(SEARCH("SGH05",$D86:$L86)),ISNUMBER(SEARCH("SGH06",$D86:$L86)),ISNUMBER(SEARCH("SGH07",$D86:$L86)),ISNUMBER(SEARCH("SGH08",$D86:$L86)),ISNUMBER(SEARCH("pas de pictogramme",$D86:$L86)),ISNUMBER(SEARCH("SGH09",$D86:$L86)),ISNUMBER(SEARCH("SGH03",$D86:$L86))),"OUI","NON")</f>
        <v>NON</v>
      </c>
      <c r="S86" s="13"/>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212"/>
      <c r="AX86" s="123" t="str" cm="1">
        <f t="array" ref="AX86">_xlfn.TEXTJOIN(",", TRUE, IF(D86:L86="","",VLOOKUP(D86:L86, ComboValue!$A$2:$C$11, 3, FALSE)))</f>
        <v/>
      </c>
      <c r="AY86" s="123" t="str">
        <f t="shared" si="109"/>
        <v>Tous_Fr</v>
      </c>
      <c r="AZ86" s="123" t="str">
        <f>IF(ISBLANK(M86),"",VLOOKUP(M86,ComboValue!$D$2:$F$18,3,FALSE))</f>
        <v/>
      </c>
      <c r="BA86" s="123" t="str">
        <f>IF(ISBLANK(N86),"",VLOOKUP(N86,ComboValue!$J$2:$L$5,3,FALSE))</f>
        <v/>
      </c>
      <c r="BB86" s="130" t="str" cm="1">
        <f t="array" ref="BB86">_xlfn.TEXTJOIN(",", TRUE, IF(S86:AV86="","",VLOOKUP(S86:AV86, ComboValue!$M$2:$O$100, 3, FALSE)))</f>
        <v/>
      </c>
      <c r="BC86" s="124" t="str">
        <f t="shared" si="110"/>
        <v/>
      </c>
      <c r="BD86" s="110"/>
      <c r="BE86" s="122" t="str">
        <f t="shared" si="87"/>
        <v/>
      </c>
      <c r="BF86" s="123" t="str">
        <f t="shared" si="88"/>
        <v/>
      </c>
      <c r="BG86" s="123" t="str">
        <f t="shared" si="89"/>
        <v/>
      </c>
      <c r="BH86" s="123" t="str">
        <f t="shared" si="90"/>
        <v/>
      </c>
      <c r="BI86" s="123" t="str">
        <f t="shared" si="91"/>
        <v/>
      </c>
      <c r="BJ86" s="123" t="str">
        <f t="shared" si="92"/>
        <v/>
      </c>
      <c r="BK86" s="123" t="str">
        <f t="shared" si="93"/>
        <v/>
      </c>
      <c r="BL86" s="123" t="str">
        <f t="shared" si="94"/>
        <v/>
      </c>
      <c r="BM86" s="123" t="str">
        <f t="shared" si="95"/>
        <v/>
      </c>
      <c r="BN86" s="123" t="str">
        <f t="shared" si="96"/>
        <v/>
      </c>
      <c r="BO86" s="123">
        <f t="shared" si="135"/>
        <v>0</v>
      </c>
      <c r="BP86" s="123">
        <f t="shared" si="97"/>
        <v>0</v>
      </c>
      <c r="BQ86" s="123">
        <f t="shared" si="136"/>
        <v>0</v>
      </c>
      <c r="BR86" s="123">
        <f t="shared" si="98"/>
        <v>0</v>
      </c>
      <c r="BS86" s="123">
        <f t="shared" si="99"/>
        <v>0</v>
      </c>
      <c r="BT86" s="123">
        <f t="shared" si="100"/>
        <v>0</v>
      </c>
      <c r="BU86" s="123" t="str">
        <f t="shared" si="113"/>
        <v/>
      </c>
      <c r="BV86" s="123" t="str">
        <f t="shared" si="114"/>
        <v/>
      </c>
      <c r="BW86" s="123" t="str">
        <f t="shared" si="115"/>
        <v/>
      </c>
      <c r="BX86" s="123" t="str">
        <f t="shared" si="101"/>
        <v/>
      </c>
      <c r="BY86" s="123" t="str">
        <f t="shared" si="102"/>
        <v/>
      </c>
      <c r="BZ86" s="123" t="str">
        <f t="shared" si="103"/>
        <v/>
      </c>
      <c r="CA86" s="123" t="str">
        <f t="shared" si="104"/>
        <v/>
      </c>
      <c r="CB86" s="123" t="str">
        <f t="shared" si="105"/>
        <v/>
      </c>
      <c r="CC86" s="123" t="str">
        <f t="shared" si="106"/>
        <v/>
      </c>
      <c r="CD86" s="123" t="str">
        <f t="shared" si="107"/>
        <v/>
      </c>
      <c r="CE86" s="123" t="str">
        <f t="shared" si="108"/>
        <v/>
      </c>
      <c r="CF86" s="123" t="str">
        <f t="shared" si="116"/>
        <v/>
      </c>
      <c r="CG86" s="123" t="str">
        <f t="shared" si="117"/>
        <v/>
      </c>
      <c r="CH86" s="123" t="str">
        <f t="shared" si="118"/>
        <v/>
      </c>
      <c r="CI86" s="123" t="str">
        <f t="shared" si="119"/>
        <v/>
      </c>
      <c r="CJ86" s="131" t="str">
        <f t="shared" si="120"/>
        <v/>
      </c>
      <c r="CK86" s="123" t="str" cm="1">
        <f t="array" ref="CK86">IF(AND(AZ86="C_16",
        SUMPRODUCT(--ISNUMBER(SEARCH({"14","34","38","40","41","42","43","46","48","56","64","65"},BB86)))&gt;0),
    O86-IF(ISNUMBER(CL86),CL86,0),
    "")</f>
        <v/>
      </c>
      <c r="CL86" s="123" t="str" cm="1">
        <f t="array" ref="CL86">IF(AND(AZ86="C_16",
        SUMPRODUCT(--ISNUMBER(SEARCH({"01";"02";"03";"04";"05";"06";"07";"08";"09";"10";"11";"12";"13";"15";"16";"17";"19";"20";"21";"22";"23";"24";"25";"26";"27";"28";"29";"30";"31";"32";"33";"35";"36";"37";"39";"44";"45";"47";"49";"50";"51";"52";"53";"54";"55";"57";"58";"59";"60";"61";"62";"63";"66";"67";"68";"69";"70";"71";"72";"73";"74";"75"}, BB86)))&gt;0),
    O86,
    "")</f>
        <v/>
      </c>
      <c r="CM86" s="131" t="str" cm="1">
        <f t="array" ref="CM86">IF(SUMPRODUCT(--ISNUMBER(SEARCH({"32";"35";"36";"44";"45";"47";"50";"51";"52";"53";"54";"55";"57";"58";"59";"60"}, BB86)))&gt;0,
    B86,
    "")</f>
        <v/>
      </c>
      <c r="CN86" s="123" t="str" cm="1">
        <f t="array" ref="CN86">IF(SUMPRODUCT(--ISNUMBER(SEARCH({"61";"62"}, BB86)))&gt;0,
    B86,
    "")</f>
        <v/>
      </c>
      <c r="CO86" s="226" t="str" cm="1">
        <f t="array" ref="CO86">IF(SUMPRODUCT(--ISNUMBER(SEARCH({"68";"69";"70";"71"}, BB86)))&gt;0,
    B86,
    "")</f>
        <v/>
      </c>
      <c r="CP86" s="123" t="str" cm="1">
        <f t="array" ref="CP86">IF(SUMPRODUCT(--ISNUMBER(SEARCH({"72";"73";"74";"75"}, BB86)))&gt;0,
    B86,
    "")</f>
        <v/>
      </c>
      <c r="CQ86" s="123" t="str">
        <f t="shared" si="111"/>
        <v/>
      </c>
      <c r="CR86" s="226" t="str">
        <f t="shared" si="112"/>
        <v>NO</v>
      </c>
      <c r="CS86" s="122" t="str">
        <f t="shared" si="121"/>
        <v/>
      </c>
      <c r="CT86" s="123" t="str">
        <f t="shared" si="122"/>
        <v/>
      </c>
      <c r="CU86" s="123" t="str">
        <f t="shared" si="123"/>
        <v/>
      </c>
      <c r="CV86" s="123" t="str">
        <f t="shared" si="124"/>
        <v/>
      </c>
      <c r="CW86" s="123" t="str">
        <f t="shared" si="125"/>
        <v/>
      </c>
      <c r="CX86" s="123" t="str">
        <f t="shared" si="126"/>
        <v/>
      </c>
      <c r="CY86" s="123" t="str">
        <f t="shared" si="127"/>
        <v/>
      </c>
      <c r="CZ86" s="123" t="str">
        <f t="shared" si="128"/>
        <v/>
      </c>
      <c r="DA86" s="123" t="str">
        <f t="shared" si="129"/>
        <v/>
      </c>
      <c r="DB86" s="124" t="str">
        <f t="shared" si="130"/>
        <v/>
      </c>
      <c r="DC86" s="122" t="str">
        <f t="shared" si="131"/>
        <v/>
      </c>
      <c r="DD86" s="123" t="str">
        <f t="shared" si="132"/>
        <v/>
      </c>
      <c r="DE86" s="123" t="str">
        <f t="shared" si="133"/>
        <v/>
      </c>
      <c r="DF86" s="124" t="str">
        <f t="shared" si="134"/>
        <v/>
      </c>
      <c r="DG86" s="110"/>
    </row>
    <row r="87" spans="2:111" ht="16.2" outlineLevel="1" x14ac:dyDescent="0.4">
      <c r="B87" s="7">
        <v>82</v>
      </c>
      <c r="C87" s="12"/>
      <c r="D87" s="13"/>
      <c r="E87" s="14"/>
      <c r="F87" s="14"/>
      <c r="G87" s="14"/>
      <c r="H87" s="14"/>
      <c r="I87" s="14"/>
      <c r="J87" s="14"/>
      <c r="K87" s="14"/>
      <c r="L87" s="15"/>
      <c r="M87" s="12"/>
      <c r="N87" s="12"/>
      <c r="O87" s="12"/>
      <c r="P87" s="98" t="str">
        <f xml:space="preserve"> IF(ISBLANK(M87),"",VLOOKUP(M87,ComboValue!$D$2:$H$18,5,FALSE))</f>
        <v/>
      </c>
      <c r="Q87" s="12"/>
      <c r="R87" s="252" t="str" cm="1">
        <f t="array" ref="R87">IF(OR(ISNUMBER(SEARCH("SGH05",$D87:$L87)),ISNUMBER(SEARCH("SGH06",$D87:$L87)),ISNUMBER(SEARCH("SGH07",$D87:$L87)),ISNUMBER(SEARCH("SGH08",$D87:$L87)),ISNUMBER(SEARCH("pas de pictogramme",$D87:$L87)),ISNUMBER(SEARCH("SGH09",$D87:$L87)),ISNUMBER(SEARCH("SGH03",$D87:$L87))),"OUI","NON")</f>
        <v>NON</v>
      </c>
      <c r="S87" s="13"/>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212"/>
      <c r="AX87" s="123" t="str" cm="1">
        <f t="array" ref="AX87">_xlfn.TEXTJOIN(",", TRUE, IF(D87:L87="","",VLOOKUP(D87:L87, ComboValue!$A$2:$C$11, 3, FALSE)))</f>
        <v/>
      </c>
      <c r="AY87" s="123" t="str">
        <f t="shared" si="109"/>
        <v>Tous_Fr</v>
      </c>
      <c r="AZ87" s="123" t="str">
        <f>IF(ISBLANK(M87),"",VLOOKUP(M87,ComboValue!$D$2:$F$18,3,FALSE))</f>
        <v/>
      </c>
      <c r="BA87" s="123" t="str">
        <f>IF(ISBLANK(N87),"",VLOOKUP(N87,ComboValue!$J$2:$L$5,3,FALSE))</f>
        <v/>
      </c>
      <c r="BB87" s="130" t="str" cm="1">
        <f t="array" ref="BB87">_xlfn.TEXTJOIN(",", TRUE, IF(S87:AV87="","",VLOOKUP(S87:AV87, ComboValue!$M$2:$O$100, 3, FALSE)))</f>
        <v/>
      </c>
      <c r="BC87" s="124" t="str">
        <f t="shared" si="110"/>
        <v/>
      </c>
      <c r="BD87" s="110"/>
      <c r="BE87" s="122" t="str">
        <f t="shared" si="87"/>
        <v/>
      </c>
      <c r="BF87" s="123" t="str">
        <f t="shared" si="88"/>
        <v/>
      </c>
      <c r="BG87" s="123" t="str">
        <f t="shared" si="89"/>
        <v/>
      </c>
      <c r="BH87" s="123" t="str">
        <f t="shared" si="90"/>
        <v/>
      </c>
      <c r="BI87" s="123" t="str">
        <f t="shared" si="91"/>
        <v/>
      </c>
      <c r="BJ87" s="123" t="str">
        <f t="shared" si="92"/>
        <v/>
      </c>
      <c r="BK87" s="123" t="str">
        <f t="shared" si="93"/>
        <v/>
      </c>
      <c r="BL87" s="123" t="str">
        <f t="shared" si="94"/>
        <v/>
      </c>
      <c r="BM87" s="123" t="str">
        <f t="shared" si="95"/>
        <v/>
      </c>
      <c r="BN87" s="123" t="str">
        <f t="shared" si="96"/>
        <v/>
      </c>
      <c r="BO87" s="123">
        <f t="shared" si="135"/>
        <v>0</v>
      </c>
      <c r="BP87" s="123">
        <f t="shared" si="97"/>
        <v>0</v>
      </c>
      <c r="BQ87" s="123">
        <f t="shared" si="136"/>
        <v>0</v>
      </c>
      <c r="BR87" s="123">
        <f t="shared" si="98"/>
        <v>0</v>
      </c>
      <c r="BS87" s="123">
        <f t="shared" si="99"/>
        <v>0</v>
      </c>
      <c r="BT87" s="123">
        <f t="shared" si="100"/>
        <v>0</v>
      </c>
      <c r="BU87" s="123" t="str">
        <f t="shared" si="113"/>
        <v/>
      </c>
      <c r="BV87" s="123" t="str">
        <f t="shared" si="114"/>
        <v/>
      </c>
      <c r="BW87" s="123" t="str">
        <f t="shared" si="115"/>
        <v/>
      </c>
      <c r="BX87" s="123" t="str">
        <f t="shared" si="101"/>
        <v/>
      </c>
      <c r="BY87" s="123" t="str">
        <f t="shared" si="102"/>
        <v/>
      </c>
      <c r="BZ87" s="123" t="str">
        <f t="shared" si="103"/>
        <v/>
      </c>
      <c r="CA87" s="123" t="str">
        <f t="shared" si="104"/>
        <v/>
      </c>
      <c r="CB87" s="123" t="str">
        <f t="shared" si="105"/>
        <v/>
      </c>
      <c r="CC87" s="123" t="str">
        <f t="shared" si="106"/>
        <v/>
      </c>
      <c r="CD87" s="123" t="str">
        <f t="shared" si="107"/>
        <v/>
      </c>
      <c r="CE87" s="123" t="str">
        <f t="shared" si="108"/>
        <v/>
      </c>
      <c r="CF87" s="123" t="str">
        <f t="shared" si="116"/>
        <v/>
      </c>
      <c r="CG87" s="123" t="str">
        <f t="shared" si="117"/>
        <v/>
      </c>
      <c r="CH87" s="123" t="str">
        <f t="shared" si="118"/>
        <v/>
      </c>
      <c r="CI87" s="123" t="str">
        <f t="shared" si="119"/>
        <v/>
      </c>
      <c r="CJ87" s="131" t="str">
        <f t="shared" si="120"/>
        <v/>
      </c>
      <c r="CK87" s="123" t="str" cm="1">
        <f t="array" ref="CK87">IF(AND(AZ87="C_16",
        SUMPRODUCT(--ISNUMBER(SEARCH({"14","34","38","40","41","42","43","46","48","56","64","65"},BB87)))&gt;0),
    O87-IF(ISNUMBER(CL87),CL87,0),
    "")</f>
        <v/>
      </c>
      <c r="CL87" s="123" t="str" cm="1">
        <f t="array" ref="CL87">IF(AND(AZ87="C_16",
        SUMPRODUCT(--ISNUMBER(SEARCH({"01";"02";"03";"04";"05";"06";"07";"08";"09";"10";"11";"12";"13";"15";"16";"17";"19";"20";"21";"22";"23";"24";"25";"26";"27";"28";"29";"30";"31";"32";"33";"35";"36";"37";"39";"44";"45";"47";"49";"50";"51";"52";"53";"54";"55";"57";"58";"59";"60";"61";"62";"63";"66";"67";"68";"69";"70";"71";"72";"73";"74";"75"}, BB87)))&gt;0),
    O87,
    "")</f>
        <v/>
      </c>
      <c r="CM87" s="131" t="str" cm="1">
        <f t="array" ref="CM87">IF(SUMPRODUCT(--ISNUMBER(SEARCH({"32";"35";"36";"44";"45";"47";"50";"51";"52";"53";"54";"55";"57";"58";"59";"60"}, BB87)))&gt;0,
    B87,
    "")</f>
        <v/>
      </c>
      <c r="CN87" s="123" t="str" cm="1">
        <f t="array" ref="CN87">IF(SUMPRODUCT(--ISNUMBER(SEARCH({"61";"62"}, BB87)))&gt;0,
    B87,
    "")</f>
        <v/>
      </c>
      <c r="CO87" s="226" t="str" cm="1">
        <f t="array" ref="CO87">IF(SUMPRODUCT(--ISNUMBER(SEARCH({"68";"69";"70";"71"}, BB87)))&gt;0,
    B87,
    "")</f>
        <v/>
      </c>
      <c r="CP87" s="123" t="str" cm="1">
        <f t="array" ref="CP87">IF(SUMPRODUCT(--ISNUMBER(SEARCH({"72";"73";"74";"75"}, BB87)))&gt;0,
    B87,
    "")</f>
        <v/>
      </c>
      <c r="CQ87" s="123" t="str">
        <f t="shared" si="111"/>
        <v/>
      </c>
      <c r="CR87" s="226" t="str">
        <f t="shared" si="112"/>
        <v>NO</v>
      </c>
      <c r="CS87" s="122" t="str">
        <f t="shared" si="121"/>
        <v/>
      </c>
      <c r="CT87" s="123" t="str">
        <f t="shared" si="122"/>
        <v/>
      </c>
      <c r="CU87" s="123" t="str">
        <f t="shared" si="123"/>
        <v/>
      </c>
      <c r="CV87" s="123" t="str">
        <f t="shared" si="124"/>
        <v/>
      </c>
      <c r="CW87" s="123" t="str">
        <f t="shared" si="125"/>
        <v/>
      </c>
      <c r="CX87" s="123" t="str">
        <f t="shared" si="126"/>
        <v/>
      </c>
      <c r="CY87" s="123" t="str">
        <f t="shared" si="127"/>
        <v/>
      </c>
      <c r="CZ87" s="123" t="str">
        <f t="shared" si="128"/>
        <v/>
      </c>
      <c r="DA87" s="123" t="str">
        <f t="shared" si="129"/>
        <v/>
      </c>
      <c r="DB87" s="124" t="str">
        <f t="shared" si="130"/>
        <v/>
      </c>
      <c r="DC87" s="122" t="str">
        <f t="shared" si="131"/>
        <v/>
      </c>
      <c r="DD87" s="123" t="str">
        <f t="shared" si="132"/>
        <v/>
      </c>
      <c r="DE87" s="123" t="str">
        <f t="shared" si="133"/>
        <v/>
      </c>
      <c r="DF87" s="124" t="str">
        <f t="shared" si="134"/>
        <v/>
      </c>
      <c r="DG87" s="110"/>
    </row>
    <row r="88" spans="2:111" ht="16.2" outlineLevel="1" x14ac:dyDescent="0.4">
      <c r="B88" s="7">
        <v>83</v>
      </c>
      <c r="C88" s="12"/>
      <c r="D88" s="13"/>
      <c r="E88" s="14"/>
      <c r="F88" s="14"/>
      <c r="G88" s="14"/>
      <c r="H88" s="14"/>
      <c r="I88" s="14"/>
      <c r="J88" s="14"/>
      <c r="K88" s="14"/>
      <c r="L88" s="15"/>
      <c r="M88" s="12"/>
      <c r="N88" s="12"/>
      <c r="O88" s="12"/>
      <c r="P88" s="98" t="str">
        <f xml:space="preserve"> IF(ISBLANK(M88),"",VLOOKUP(M88,ComboValue!$D$2:$H$18,5,FALSE))</f>
        <v/>
      </c>
      <c r="Q88" s="12"/>
      <c r="R88" s="252" t="str" cm="1">
        <f t="array" ref="R88">IF(OR(ISNUMBER(SEARCH("SGH05",$D88:$L88)),ISNUMBER(SEARCH("SGH06",$D88:$L88)),ISNUMBER(SEARCH("SGH07",$D88:$L88)),ISNUMBER(SEARCH("SGH08",$D88:$L88)),ISNUMBER(SEARCH("pas de pictogramme",$D88:$L88)),ISNUMBER(SEARCH("SGH09",$D88:$L88)),ISNUMBER(SEARCH("SGH03",$D88:$L88))),"OUI","NON")</f>
        <v>NON</v>
      </c>
      <c r="S88" s="13"/>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212"/>
      <c r="AX88" s="123" t="str" cm="1">
        <f t="array" ref="AX88">_xlfn.TEXTJOIN(",", TRUE, IF(D88:L88="","",VLOOKUP(D88:L88, ComboValue!$A$2:$C$11, 3, FALSE)))</f>
        <v/>
      </c>
      <c r="AY88" s="123" t="str">
        <f t="shared" si="109"/>
        <v>Tous_Fr</v>
      </c>
      <c r="AZ88" s="123" t="str">
        <f>IF(ISBLANK(M88),"",VLOOKUP(M88,ComboValue!$D$2:$F$18,3,FALSE))</f>
        <v/>
      </c>
      <c r="BA88" s="123" t="str">
        <f>IF(ISBLANK(N88),"",VLOOKUP(N88,ComboValue!$J$2:$L$5,3,FALSE))</f>
        <v/>
      </c>
      <c r="BB88" s="130" t="str" cm="1">
        <f t="array" ref="BB88">_xlfn.TEXTJOIN(",", TRUE, IF(S88:AV88="","",VLOOKUP(S88:AV88, ComboValue!$M$2:$O$100, 3, FALSE)))</f>
        <v/>
      </c>
      <c r="BC88" s="124" t="str">
        <f t="shared" si="110"/>
        <v/>
      </c>
      <c r="BD88" s="110"/>
      <c r="BE88" s="122" t="str">
        <f t="shared" si="87"/>
        <v/>
      </c>
      <c r="BF88" s="123" t="str">
        <f t="shared" si="88"/>
        <v/>
      </c>
      <c r="BG88" s="123" t="str">
        <f t="shared" si="89"/>
        <v/>
      </c>
      <c r="BH88" s="123" t="str">
        <f t="shared" si="90"/>
        <v/>
      </c>
      <c r="BI88" s="123" t="str">
        <f t="shared" si="91"/>
        <v/>
      </c>
      <c r="BJ88" s="123" t="str">
        <f t="shared" si="92"/>
        <v/>
      </c>
      <c r="BK88" s="123" t="str">
        <f t="shared" si="93"/>
        <v/>
      </c>
      <c r="BL88" s="123" t="str">
        <f t="shared" si="94"/>
        <v/>
      </c>
      <c r="BM88" s="123" t="str">
        <f t="shared" si="95"/>
        <v/>
      </c>
      <c r="BN88" s="123" t="str">
        <f t="shared" si="96"/>
        <v/>
      </c>
      <c r="BO88" s="123">
        <f t="shared" si="135"/>
        <v>0</v>
      </c>
      <c r="BP88" s="123">
        <f t="shared" si="97"/>
        <v>0</v>
      </c>
      <c r="BQ88" s="123">
        <f t="shared" si="136"/>
        <v>0</v>
      </c>
      <c r="BR88" s="123">
        <f t="shared" si="98"/>
        <v>0</v>
      </c>
      <c r="BS88" s="123">
        <f t="shared" si="99"/>
        <v>0</v>
      </c>
      <c r="BT88" s="123">
        <f t="shared" si="100"/>
        <v>0</v>
      </c>
      <c r="BU88" s="123" t="str">
        <f t="shared" si="113"/>
        <v/>
      </c>
      <c r="BV88" s="123" t="str">
        <f t="shared" si="114"/>
        <v/>
      </c>
      <c r="BW88" s="123" t="str">
        <f t="shared" si="115"/>
        <v/>
      </c>
      <c r="BX88" s="123" t="str">
        <f t="shared" si="101"/>
        <v/>
      </c>
      <c r="BY88" s="123" t="str">
        <f t="shared" si="102"/>
        <v/>
      </c>
      <c r="BZ88" s="123" t="str">
        <f t="shared" si="103"/>
        <v/>
      </c>
      <c r="CA88" s="123" t="str">
        <f t="shared" si="104"/>
        <v/>
      </c>
      <c r="CB88" s="123" t="str">
        <f t="shared" si="105"/>
        <v/>
      </c>
      <c r="CC88" s="123" t="str">
        <f t="shared" si="106"/>
        <v/>
      </c>
      <c r="CD88" s="123" t="str">
        <f t="shared" si="107"/>
        <v/>
      </c>
      <c r="CE88" s="123" t="str">
        <f t="shared" si="108"/>
        <v/>
      </c>
      <c r="CF88" s="123" t="str">
        <f t="shared" si="116"/>
        <v/>
      </c>
      <c r="CG88" s="123" t="str">
        <f t="shared" si="117"/>
        <v/>
      </c>
      <c r="CH88" s="123" t="str">
        <f t="shared" si="118"/>
        <v/>
      </c>
      <c r="CI88" s="123" t="str">
        <f t="shared" si="119"/>
        <v/>
      </c>
      <c r="CJ88" s="131" t="str">
        <f t="shared" si="120"/>
        <v/>
      </c>
      <c r="CK88" s="123" t="str" cm="1">
        <f t="array" ref="CK88">IF(AND(AZ88="C_16",
        SUMPRODUCT(--ISNUMBER(SEARCH({"14","34","38","40","41","42","43","46","48","56","64","65"},BB88)))&gt;0),
    O88-IF(ISNUMBER(CL88),CL88,0),
    "")</f>
        <v/>
      </c>
      <c r="CL88" s="123" t="str" cm="1">
        <f t="array" ref="CL88">IF(AND(AZ88="C_16",
        SUMPRODUCT(--ISNUMBER(SEARCH({"01";"02";"03";"04";"05";"06";"07";"08";"09";"10";"11";"12";"13";"15";"16";"17";"19";"20";"21";"22";"23";"24";"25";"26";"27";"28";"29";"30";"31";"32";"33";"35";"36";"37";"39";"44";"45";"47";"49";"50";"51";"52";"53";"54";"55";"57";"58";"59";"60";"61";"62";"63";"66";"67";"68";"69";"70";"71";"72";"73";"74";"75"}, BB88)))&gt;0),
    O88,
    "")</f>
        <v/>
      </c>
      <c r="CM88" s="131" t="str" cm="1">
        <f t="array" ref="CM88">IF(SUMPRODUCT(--ISNUMBER(SEARCH({"32";"35";"36";"44";"45";"47";"50";"51";"52";"53";"54";"55";"57";"58";"59";"60"}, BB88)))&gt;0,
    B88,
    "")</f>
        <v/>
      </c>
      <c r="CN88" s="123" t="str" cm="1">
        <f t="array" ref="CN88">IF(SUMPRODUCT(--ISNUMBER(SEARCH({"61";"62"}, BB88)))&gt;0,
    B88,
    "")</f>
        <v/>
      </c>
      <c r="CO88" s="226" t="str" cm="1">
        <f t="array" ref="CO88">IF(SUMPRODUCT(--ISNUMBER(SEARCH({"68";"69";"70";"71"}, BB88)))&gt;0,
    B88,
    "")</f>
        <v/>
      </c>
      <c r="CP88" s="123" t="str" cm="1">
        <f t="array" ref="CP88">IF(SUMPRODUCT(--ISNUMBER(SEARCH({"72";"73";"74";"75"}, BB88)))&gt;0,
    B88,
    "")</f>
        <v/>
      </c>
      <c r="CQ88" s="123" t="str">
        <f t="shared" si="111"/>
        <v/>
      </c>
      <c r="CR88" s="226" t="str">
        <f t="shared" si="112"/>
        <v>NO</v>
      </c>
      <c r="CS88" s="122" t="str">
        <f t="shared" si="121"/>
        <v/>
      </c>
      <c r="CT88" s="123" t="str">
        <f t="shared" si="122"/>
        <v/>
      </c>
      <c r="CU88" s="123" t="str">
        <f t="shared" si="123"/>
        <v/>
      </c>
      <c r="CV88" s="123" t="str">
        <f t="shared" si="124"/>
        <v/>
      </c>
      <c r="CW88" s="123" t="str">
        <f t="shared" si="125"/>
        <v/>
      </c>
      <c r="CX88" s="123" t="str">
        <f t="shared" si="126"/>
        <v/>
      </c>
      <c r="CY88" s="123" t="str">
        <f t="shared" si="127"/>
        <v/>
      </c>
      <c r="CZ88" s="123" t="str">
        <f t="shared" si="128"/>
        <v/>
      </c>
      <c r="DA88" s="123" t="str">
        <f t="shared" si="129"/>
        <v/>
      </c>
      <c r="DB88" s="124" t="str">
        <f t="shared" si="130"/>
        <v/>
      </c>
      <c r="DC88" s="122" t="str">
        <f t="shared" si="131"/>
        <v/>
      </c>
      <c r="DD88" s="123" t="str">
        <f t="shared" si="132"/>
        <v/>
      </c>
      <c r="DE88" s="123" t="str">
        <f t="shared" si="133"/>
        <v/>
      </c>
      <c r="DF88" s="124" t="str">
        <f t="shared" si="134"/>
        <v/>
      </c>
      <c r="DG88" s="110"/>
    </row>
    <row r="89" spans="2:111" ht="16.2" outlineLevel="1" x14ac:dyDescent="0.4">
      <c r="B89" s="7">
        <v>84</v>
      </c>
      <c r="C89" s="12"/>
      <c r="D89" s="13"/>
      <c r="E89" s="14"/>
      <c r="F89" s="14"/>
      <c r="G89" s="14"/>
      <c r="H89" s="14"/>
      <c r="I89" s="14"/>
      <c r="J89" s="14"/>
      <c r="K89" s="14"/>
      <c r="L89" s="15"/>
      <c r="M89" s="12"/>
      <c r="N89" s="12"/>
      <c r="O89" s="12"/>
      <c r="P89" s="98" t="str">
        <f xml:space="preserve"> IF(ISBLANK(M89),"",VLOOKUP(M89,ComboValue!$D$2:$H$18,5,FALSE))</f>
        <v/>
      </c>
      <c r="Q89" s="12"/>
      <c r="R89" s="252" t="str" cm="1">
        <f t="array" ref="R89">IF(OR(ISNUMBER(SEARCH("SGH05",$D89:$L89)),ISNUMBER(SEARCH("SGH06",$D89:$L89)),ISNUMBER(SEARCH("SGH07",$D89:$L89)),ISNUMBER(SEARCH("SGH08",$D89:$L89)),ISNUMBER(SEARCH("pas de pictogramme",$D89:$L89)),ISNUMBER(SEARCH("SGH09",$D89:$L89)),ISNUMBER(SEARCH("SGH03",$D89:$L89))),"OUI","NON")</f>
        <v>NON</v>
      </c>
      <c r="S89" s="13"/>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212"/>
      <c r="AX89" s="123" t="str" cm="1">
        <f t="array" ref="AX89">_xlfn.TEXTJOIN(",", TRUE, IF(D89:L89="","",VLOOKUP(D89:L89, ComboValue!$A$2:$C$11, 3, FALSE)))</f>
        <v/>
      </c>
      <c r="AY89" s="123" t="str">
        <f t="shared" si="109"/>
        <v>Tous_Fr</v>
      </c>
      <c r="AZ89" s="123" t="str">
        <f>IF(ISBLANK(M89),"",VLOOKUP(M89,ComboValue!$D$2:$F$18,3,FALSE))</f>
        <v/>
      </c>
      <c r="BA89" s="123" t="str">
        <f>IF(ISBLANK(N89),"",VLOOKUP(N89,ComboValue!$J$2:$L$5,3,FALSE))</f>
        <v/>
      </c>
      <c r="BB89" s="130" t="str" cm="1">
        <f t="array" ref="BB89">_xlfn.TEXTJOIN(",", TRUE, IF(S89:AV89="","",VLOOKUP(S89:AV89, ComboValue!$M$2:$O$100, 3, FALSE)))</f>
        <v/>
      </c>
      <c r="BC89" s="124" t="str">
        <f t="shared" si="110"/>
        <v/>
      </c>
      <c r="BD89" s="110"/>
      <c r="BE89" s="122" t="str">
        <f t="shared" si="87"/>
        <v/>
      </c>
      <c r="BF89" s="123" t="str">
        <f t="shared" si="88"/>
        <v/>
      </c>
      <c r="BG89" s="123" t="str">
        <f t="shared" si="89"/>
        <v/>
      </c>
      <c r="BH89" s="123" t="str">
        <f t="shared" si="90"/>
        <v/>
      </c>
      <c r="BI89" s="123" t="str">
        <f t="shared" si="91"/>
        <v/>
      </c>
      <c r="BJ89" s="123" t="str">
        <f t="shared" si="92"/>
        <v/>
      </c>
      <c r="BK89" s="123" t="str">
        <f t="shared" si="93"/>
        <v/>
      </c>
      <c r="BL89" s="123" t="str">
        <f t="shared" si="94"/>
        <v/>
      </c>
      <c r="BM89" s="123" t="str">
        <f t="shared" si="95"/>
        <v/>
      </c>
      <c r="BN89" s="123" t="str">
        <f t="shared" si="96"/>
        <v/>
      </c>
      <c r="BO89" s="123">
        <f t="shared" si="135"/>
        <v>0</v>
      </c>
      <c r="BP89" s="123">
        <f t="shared" si="97"/>
        <v>0</v>
      </c>
      <c r="BQ89" s="123">
        <f t="shared" si="136"/>
        <v>0</v>
      </c>
      <c r="BR89" s="123">
        <f t="shared" si="98"/>
        <v>0</v>
      </c>
      <c r="BS89" s="123">
        <f t="shared" si="99"/>
        <v>0</v>
      </c>
      <c r="BT89" s="123">
        <f t="shared" si="100"/>
        <v>0</v>
      </c>
      <c r="BU89" s="123" t="str">
        <f t="shared" si="113"/>
        <v/>
      </c>
      <c r="BV89" s="123" t="str">
        <f t="shared" si="114"/>
        <v/>
      </c>
      <c r="BW89" s="123" t="str">
        <f t="shared" si="115"/>
        <v/>
      </c>
      <c r="BX89" s="123" t="str">
        <f t="shared" si="101"/>
        <v/>
      </c>
      <c r="BY89" s="123" t="str">
        <f t="shared" si="102"/>
        <v/>
      </c>
      <c r="BZ89" s="123" t="str">
        <f t="shared" si="103"/>
        <v/>
      </c>
      <c r="CA89" s="123" t="str">
        <f t="shared" si="104"/>
        <v/>
      </c>
      <c r="CB89" s="123" t="str">
        <f t="shared" si="105"/>
        <v/>
      </c>
      <c r="CC89" s="123" t="str">
        <f t="shared" si="106"/>
        <v/>
      </c>
      <c r="CD89" s="123" t="str">
        <f t="shared" si="107"/>
        <v/>
      </c>
      <c r="CE89" s="123" t="str">
        <f t="shared" si="108"/>
        <v/>
      </c>
      <c r="CF89" s="123" t="str">
        <f t="shared" si="116"/>
        <v/>
      </c>
      <c r="CG89" s="123" t="str">
        <f t="shared" si="117"/>
        <v/>
      </c>
      <c r="CH89" s="123" t="str">
        <f t="shared" si="118"/>
        <v/>
      </c>
      <c r="CI89" s="123" t="str">
        <f t="shared" si="119"/>
        <v/>
      </c>
      <c r="CJ89" s="131" t="str">
        <f t="shared" si="120"/>
        <v/>
      </c>
      <c r="CK89" s="123" t="str" cm="1">
        <f t="array" ref="CK89">IF(AND(AZ89="C_16",
        SUMPRODUCT(--ISNUMBER(SEARCH({"14","34","38","40","41","42","43","46","48","56","64","65"},BB89)))&gt;0),
    O89-IF(ISNUMBER(CL89),CL89,0),
    "")</f>
        <v/>
      </c>
      <c r="CL89" s="123" t="str" cm="1">
        <f t="array" ref="CL89">IF(AND(AZ89="C_16",
        SUMPRODUCT(--ISNUMBER(SEARCH({"01";"02";"03";"04";"05";"06";"07";"08";"09";"10";"11";"12";"13";"15";"16";"17";"19";"20";"21";"22";"23";"24";"25";"26";"27";"28";"29";"30";"31";"32";"33";"35";"36";"37";"39";"44";"45";"47";"49";"50";"51";"52";"53";"54";"55";"57";"58";"59";"60";"61";"62";"63";"66";"67";"68";"69";"70";"71";"72";"73";"74";"75"}, BB89)))&gt;0),
    O89,
    "")</f>
        <v/>
      </c>
      <c r="CM89" s="131" t="str" cm="1">
        <f t="array" ref="CM89">IF(SUMPRODUCT(--ISNUMBER(SEARCH({"32";"35";"36";"44";"45";"47";"50";"51";"52";"53";"54";"55";"57";"58";"59";"60"}, BB89)))&gt;0,
    B89,
    "")</f>
        <v/>
      </c>
      <c r="CN89" s="123" t="str" cm="1">
        <f t="array" ref="CN89">IF(SUMPRODUCT(--ISNUMBER(SEARCH({"61";"62"}, BB89)))&gt;0,
    B89,
    "")</f>
        <v/>
      </c>
      <c r="CO89" s="226" t="str" cm="1">
        <f t="array" ref="CO89">IF(SUMPRODUCT(--ISNUMBER(SEARCH({"68";"69";"70";"71"}, BB89)))&gt;0,
    B89,
    "")</f>
        <v/>
      </c>
      <c r="CP89" s="123" t="str" cm="1">
        <f t="array" ref="CP89">IF(SUMPRODUCT(--ISNUMBER(SEARCH({"72";"73";"74";"75"}, BB89)))&gt;0,
    B89,
    "")</f>
        <v/>
      </c>
      <c r="CQ89" s="123" t="str">
        <f t="shared" si="111"/>
        <v/>
      </c>
      <c r="CR89" s="226" t="str">
        <f t="shared" si="112"/>
        <v>NO</v>
      </c>
      <c r="CS89" s="122" t="str">
        <f t="shared" si="121"/>
        <v/>
      </c>
      <c r="CT89" s="123" t="str">
        <f t="shared" si="122"/>
        <v/>
      </c>
      <c r="CU89" s="123" t="str">
        <f t="shared" si="123"/>
        <v/>
      </c>
      <c r="CV89" s="123" t="str">
        <f t="shared" si="124"/>
        <v/>
      </c>
      <c r="CW89" s="123" t="str">
        <f t="shared" si="125"/>
        <v/>
      </c>
      <c r="CX89" s="123" t="str">
        <f t="shared" si="126"/>
        <v/>
      </c>
      <c r="CY89" s="123" t="str">
        <f t="shared" si="127"/>
        <v/>
      </c>
      <c r="CZ89" s="123" t="str">
        <f t="shared" si="128"/>
        <v/>
      </c>
      <c r="DA89" s="123" t="str">
        <f t="shared" si="129"/>
        <v/>
      </c>
      <c r="DB89" s="124" t="str">
        <f t="shared" si="130"/>
        <v/>
      </c>
      <c r="DC89" s="122" t="str">
        <f t="shared" si="131"/>
        <v/>
      </c>
      <c r="DD89" s="123" t="str">
        <f t="shared" si="132"/>
        <v/>
      </c>
      <c r="DE89" s="123" t="str">
        <f t="shared" si="133"/>
        <v/>
      </c>
      <c r="DF89" s="124" t="str">
        <f t="shared" si="134"/>
        <v/>
      </c>
      <c r="DG89" s="110"/>
    </row>
    <row r="90" spans="2:111" ht="16.2" outlineLevel="1" x14ac:dyDescent="0.4">
      <c r="B90" s="7">
        <v>85</v>
      </c>
      <c r="C90" s="12"/>
      <c r="D90" s="13"/>
      <c r="E90" s="14"/>
      <c r="F90" s="14"/>
      <c r="G90" s="14"/>
      <c r="H90" s="14"/>
      <c r="I90" s="14"/>
      <c r="J90" s="14"/>
      <c r="K90" s="14"/>
      <c r="L90" s="15"/>
      <c r="M90" s="12"/>
      <c r="N90" s="12"/>
      <c r="O90" s="12"/>
      <c r="P90" s="98" t="str">
        <f xml:space="preserve"> IF(ISBLANK(M90),"",VLOOKUP(M90,ComboValue!$D$2:$H$18,5,FALSE))</f>
        <v/>
      </c>
      <c r="Q90" s="12"/>
      <c r="R90" s="252" t="str" cm="1">
        <f t="array" ref="R90">IF(OR(ISNUMBER(SEARCH("SGH05",$D90:$L90)),ISNUMBER(SEARCH("SGH06",$D90:$L90)),ISNUMBER(SEARCH("SGH07",$D90:$L90)),ISNUMBER(SEARCH("SGH08",$D90:$L90)),ISNUMBER(SEARCH("pas de pictogramme",$D90:$L90)),ISNUMBER(SEARCH("SGH09",$D90:$L90)),ISNUMBER(SEARCH("SGH03",$D90:$L90))),"OUI","NON")</f>
        <v>NON</v>
      </c>
      <c r="S90" s="13"/>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212"/>
      <c r="AX90" s="123" t="str" cm="1">
        <f t="array" ref="AX90">_xlfn.TEXTJOIN(",", TRUE, IF(D90:L90="","",VLOOKUP(D90:L90, ComboValue!$A$2:$C$11, 3, FALSE)))</f>
        <v/>
      </c>
      <c r="AY90" s="123" t="str">
        <f t="shared" si="109"/>
        <v>Tous_Fr</v>
      </c>
      <c r="AZ90" s="123" t="str">
        <f>IF(ISBLANK(M90),"",VLOOKUP(M90,ComboValue!$D$2:$F$18,3,FALSE))</f>
        <v/>
      </c>
      <c r="BA90" s="123" t="str">
        <f>IF(ISBLANK(N90),"",VLOOKUP(N90,ComboValue!$J$2:$L$5,3,FALSE))</f>
        <v/>
      </c>
      <c r="BB90" s="130" t="str" cm="1">
        <f t="array" ref="BB90">_xlfn.TEXTJOIN(",", TRUE, IF(S90:AV90="","",VLOOKUP(S90:AV90, ComboValue!$M$2:$O$100, 3, FALSE)))</f>
        <v/>
      </c>
      <c r="BC90" s="124" t="str">
        <f t="shared" si="110"/>
        <v/>
      </c>
      <c r="BD90" s="110"/>
      <c r="BE90" s="122" t="str">
        <f t="shared" si="87"/>
        <v/>
      </c>
      <c r="BF90" s="123" t="str">
        <f t="shared" si="88"/>
        <v/>
      </c>
      <c r="BG90" s="123" t="str">
        <f t="shared" si="89"/>
        <v/>
      </c>
      <c r="BH90" s="123" t="str">
        <f t="shared" si="90"/>
        <v/>
      </c>
      <c r="BI90" s="123" t="str">
        <f t="shared" si="91"/>
        <v/>
      </c>
      <c r="BJ90" s="123" t="str">
        <f t="shared" si="92"/>
        <v/>
      </c>
      <c r="BK90" s="123" t="str">
        <f t="shared" si="93"/>
        <v/>
      </c>
      <c r="BL90" s="123" t="str">
        <f t="shared" si="94"/>
        <v/>
      </c>
      <c r="BM90" s="123" t="str">
        <f t="shared" si="95"/>
        <v/>
      </c>
      <c r="BN90" s="123" t="str">
        <f t="shared" si="96"/>
        <v/>
      </c>
      <c r="BO90" s="123">
        <f t="shared" si="135"/>
        <v>0</v>
      </c>
      <c r="BP90" s="123">
        <f t="shared" si="97"/>
        <v>0</v>
      </c>
      <c r="BQ90" s="123">
        <f t="shared" si="136"/>
        <v>0</v>
      </c>
      <c r="BR90" s="123">
        <f t="shared" si="98"/>
        <v>0</v>
      </c>
      <c r="BS90" s="123">
        <f t="shared" si="99"/>
        <v>0</v>
      </c>
      <c r="BT90" s="123">
        <f t="shared" si="100"/>
        <v>0</v>
      </c>
      <c r="BU90" s="123" t="str">
        <f t="shared" si="113"/>
        <v/>
      </c>
      <c r="BV90" s="123" t="str">
        <f t="shared" si="114"/>
        <v/>
      </c>
      <c r="BW90" s="123" t="str">
        <f t="shared" si="115"/>
        <v/>
      </c>
      <c r="BX90" s="123" t="str">
        <f t="shared" si="101"/>
        <v/>
      </c>
      <c r="BY90" s="123" t="str">
        <f t="shared" si="102"/>
        <v/>
      </c>
      <c r="BZ90" s="123" t="str">
        <f t="shared" si="103"/>
        <v/>
      </c>
      <c r="CA90" s="123" t="str">
        <f t="shared" si="104"/>
        <v/>
      </c>
      <c r="CB90" s="123" t="str">
        <f t="shared" si="105"/>
        <v/>
      </c>
      <c r="CC90" s="123" t="str">
        <f t="shared" si="106"/>
        <v/>
      </c>
      <c r="CD90" s="123" t="str">
        <f t="shared" si="107"/>
        <v/>
      </c>
      <c r="CE90" s="123" t="str">
        <f t="shared" si="108"/>
        <v/>
      </c>
      <c r="CF90" s="123" t="str">
        <f t="shared" si="116"/>
        <v/>
      </c>
      <c r="CG90" s="123" t="str">
        <f t="shared" si="117"/>
        <v/>
      </c>
      <c r="CH90" s="123" t="str">
        <f t="shared" si="118"/>
        <v/>
      </c>
      <c r="CI90" s="123" t="str">
        <f t="shared" si="119"/>
        <v/>
      </c>
      <c r="CJ90" s="131" t="str">
        <f t="shared" si="120"/>
        <v/>
      </c>
      <c r="CK90" s="123" t="str" cm="1">
        <f t="array" ref="CK90">IF(AND(AZ90="C_16",
        SUMPRODUCT(--ISNUMBER(SEARCH({"14","34","38","40","41","42","43","46","48","56","64","65"},BB90)))&gt;0),
    O90-IF(ISNUMBER(CL90),CL90,0),
    "")</f>
        <v/>
      </c>
      <c r="CL90" s="123" t="str" cm="1">
        <f t="array" ref="CL90">IF(AND(AZ90="C_16",
        SUMPRODUCT(--ISNUMBER(SEARCH({"01";"02";"03";"04";"05";"06";"07";"08";"09";"10";"11";"12";"13";"15";"16";"17";"19";"20";"21";"22";"23";"24";"25";"26";"27";"28";"29";"30";"31";"32";"33";"35";"36";"37";"39";"44";"45";"47";"49";"50";"51";"52";"53";"54";"55";"57";"58";"59";"60";"61";"62";"63";"66";"67";"68";"69";"70";"71";"72";"73";"74";"75"}, BB90)))&gt;0),
    O90,
    "")</f>
        <v/>
      </c>
      <c r="CM90" s="131" t="str" cm="1">
        <f t="array" ref="CM90">IF(SUMPRODUCT(--ISNUMBER(SEARCH({"32";"35";"36";"44";"45";"47";"50";"51";"52";"53";"54";"55";"57";"58";"59";"60"}, BB90)))&gt;0,
    B90,
    "")</f>
        <v/>
      </c>
      <c r="CN90" s="123" t="str" cm="1">
        <f t="array" ref="CN90">IF(SUMPRODUCT(--ISNUMBER(SEARCH({"61";"62"}, BB90)))&gt;0,
    B90,
    "")</f>
        <v/>
      </c>
      <c r="CO90" s="226" t="str" cm="1">
        <f t="array" ref="CO90">IF(SUMPRODUCT(--ISNUMBER(SEARCH({"68";"69";"70";"71"}, BB90)))&gt;0,
    B90,
    "")</f>
        <v/>
      </c>
      <c r="CP90" s="123" t="str" cm="1">
        <f t="array" ref="CP90">IF(SUMPRODUCT(--ISNUMBER(SEARCH({"72";"73";"74";"75"}, BB90)))&gt;0,
    B90,
    "")</f>
        <v/>
      </c>
      <c r="CQ90" s="123" t="str">
        <f t="shared" si="111"/>
        <v/>
      </c>
      <c r="CR90" s="226" t="str">
        <f t="shared" si="112"/>
        <v>NO</v>
      </c>
      <c r="CS90" s="122" t="str">
        <f t="shared" si="121"/>
        <v/>
      </c>
      <c r="CT90" s="123" t="str">
        <f t="shared" si="122"/>
        <v/>
      </c>
      <c r="CU90" s="123" t="str">
        <f t="shared" si="123"/>
        <v/>
      </c>
      <c r="CV90" s="123" t="str">
        <f t="shared" si="124"/>
        <v/>
      </c>
      <c r="CW90" s="123" t="str">
        <f t="shared" si="125"/>
        <v/>
      </c>
      <c r="CX90" s="123" t="str">
        <f t="shared" si="126"/>
        <v/>
      </c>
      <c r="CY90" s="123" t="str">
        <f t="shared" si="127"/>
        <v/>
      </c>
      <c r="CZ90" s="123" t="str">
        <f t="shared" si="128"/>
        <v/>
      </c>
      <c r="DA90" s="123" t="str">
        <f t="shared" si="129"/>
        <v/>
      </c>
      <c r="DB90" s="124" t="str">
        <f t="shared" si="130"/>
        <v/>
      </c>
      <c r="DC90" s="122" t="str">
        <f t="shared" si="131"/>
        <v/>
      </c>
      <c r="DD90" s="123" t="str">
        <f t="shared" si="132"/>
        <v/>
      </c>
      <c r="DE90" s="123" t="str">
        <f t="shared" si="133"/>
        <v/>
      </c>
      <c r="DF90" s="124" t="str">
        <f t="shared" si="134"/>
        <v/>
      </c>
      <c r="DG90" s="110"/>
    </row>
    <row r="91" spans="2:111" ht="16.2" outlineLevel="1" x14ac:dyDescent="0.4">
      <c r="B91" s="7">
        <v>86</v>
      </c>
      <c r="C91" s="12"/>
      <c r="D91" s="13"/>
      <c r="E91" s="14"/>
      <c r="F91" s="14"/>
      <c r="G91" s="14"/>
      <c r="H91" s="14"/>
      <c r="I91" s="14"/>
      <c r="J91" s="14"/>
      <c r="K91" s="14"/>
      <c r="L91" s="15"/>
      <c r="M91" s="12"/>
      <c r="N91" s="12"/>
      <c r="O91" s="12"/>
      <c r="P91" s="98" t="str">
        <f xml:space="preserve"> IF(ISBLANK(M91),"",VLOOKUP(M91,ComboValue!$D$2:$H$18,5,FALSE))</f>
        <v/>
      </c>
      <c r="Q91" s="12"/>
      <c r="R91" s="252" t="str" cm="1">
        <f t="array" ref="R91">IF(OR(ISNUMBER(SEARCH("SGH05",$D91:$L91)),ISNUMBER(SEARCH("SGH06",$D91:$L91)),ISNUMBER(SEARCH("SGH07",$D91:$L91)),ISNUMBER(SEARCH("SGH08",$D91:$L91)),ISNUMBER(SEARCH("pas de pictogramme",$D91:$L91)),ISNUMBER(SEARCH("SGH09",$D91:$L91)),ISNUMBER(SEARCH("SGH03",$D91:$L91))),"OUI","NON")</f>
        <v>NON</v>
      </c>
      <c r="S91" s="13"/>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212"/>
      <c r="AX91" s="123" t="str" cm="1">
        <f t="array" ref="AX91">_xlfn.TEXTJOIN(",", TRUE, IF(D91:L91="","",VLOOKUP(D91:L91, ComboValue!$A$2:$C$11, 3, FALSE)))</f>
        <v/>
      </c>
      <c r="AY91" s="123" t="str">
        <f t="shared" si="109"/>
        <v>Tous_Fr</v>
      </c>
      <c r="AZ91" s="123" t="str">
        <f>IF(ISBLANK(M91),"",VLOOKUP(M91,ComboValue!$D$2:$F$18,3,FALSE))</f>
        <v/>
      </c>
      <c r="BA91" s="123" t="str">
        <f>IF(ISBLANK(N91),"",VLOOKUP(N91,ComboValue!$J$2:$L$5,3,FALSE))</f>
        <v/>
      </c>
      <c r="BB91" s="130" t="str" cm="1">
        <f t="array" ref="BB91">_xlfn.TEXTJOIN(",", TRUE, IF(S91:AV91="","",VLOOKUP(S91:AV91, ComboValue!$M$2:$O$100, 3, FALSE)))</f>
        <v/>
      </c>
      <c r="BC91" s="124" t="str">
        <f t="shared" si="110"/>
        <v/>
      </c>
      <c r="BD91" s="110"/>
      <c r="BE91" s="122" t="str">
        <f t="shared" si="87"/>
        <v/>
      </c>
      <c r="BF91" s="123" t="str">
        <f t="shared" si="88"/>
        <v/>
      </c>
      <c r="BG91" s="123" t="str">
        <f t="shared" si="89"/>
        <v/>
      </c>
      <c r="BH91" s="123" t="str">
        <f t="shared" si="90"/>
        <v/>
      </c>
      <c r="BI91" s="123" t="str">
        <f t="shared" si="91"/>
        <v/>
      </c>
      <c r="BJ91" s="123" t="str">
        <f t="shared" si="92"/>
        <v/>
      </c>
      <c r="BK91" s="123" t="str">
        <f t="shared" si="93"/>
        <v/>
      </c>
      <c r="BL91" s="123" t="str">
        <f t="shared" si="94"/>
        <v/>
      </c>
      <c r="BM91" s="123" t="str">
        <f t="shared" si="95"/>
        <v/>
      </c>
      <c r="BN91" s="123" t="str">
        <f t="shared" si="96"/>
        <v/>
      </c>
      <c r="BO91" s="123">
        <f t="shared" si="135"/>
        <v>0</v>
      </c>
      <c r="BP91" s="123">
        <f t="shared" si="97"/>
        <v>0</v>
      </c>
      <c r="BQ91" s="123">
        <f t="shared" si="136"/>
        <v>0</v>
      </c>
      <c r="BR91" s="123">
        <f t="shared" si="98"/>
        <v>0</v>
      </c>
      <c r="BS91" s="123">
        <f t="shared" si="99"/>
        <v>0</v>
      </c>
      <c r="BT91" s="123">
        <f t="shared" si="100"/>
        <v>0</v>
      </c>
      <c r="BU91" s="123" t="str">
        <f t="shared" si="113"/>
        <v/>
      </c>
      <c r="BV91" s="123" t="str">
        <f t="shared" si="114"/>
        <v/>
      </c>
      <c r="BW91" s="123" t="str">
        <f t="shared" si="115"/>
        <v/>
      </c>
      <c r="BX91" s="123" t="str">
        <f t="shared" si="101"/>
        <v/>
      </c>
      <c r="BY91" s="123" t="str">
        <f t="shared" si="102"/>
        <v/>
      </c>
      <c r="BZ91" s="123" t="str">
        <f t="shared" si="103"/>
        <v/>
      </c>
      <c r="CA91" s="123" t="str">
        <f t="shared" si="104"/>
        <v/>
      </c>
      <c r="CB91" s="123" t="str">
        <f t="shared" si="105"/>
        <v/>
      </c>
      <c r="CC91" s="123" t="str">
        <f t="shared" si="106"/>
        <v/>
      </c>
      <c r="CD91" s="123" t="str">
        <f t="shared" si="107"/>
        <v/>
      </c>
      <c r="CE91" s="123" t="str">
        <f t="shared" si="108"/>
        <v/>
      </c>
      <c r="CF91" s="123" t="str">
        <f t="shared" si="116"/>
        <v/>
      </c>
      <c r="CG91" s="123" t="str">
        <f t="shared" si="117"/>
        <v/>
      </c>
      <c r="CH91" s="123" t="str">
        <f t="shared" si="118"/>
        <v/>
      </c>
      <c r="CI91" s="123" t="str">
        <f t="shared" si="119"/>
        <v/>
      </c>
      <c r="CJ91" s="131" t="str">
        <f t="shared" si="120"/>
        <v/>
      </c>
      <c r="CK91" s="123" t="str" cm="1">
        <f t="array" ref="CK91">IF(AND(AZ91="C_16",
        SUMPRODUCT(--ISNUMBER(SEARCH({"14","34","38","40","41","42","43","46","48","56","64","65"},BB91)))&gt;0),
    O91-IF(ISNUMBER(CL91),CL91,0),
    "")</f>
        <v/>
      </c>
      <c r="CL91" s="123" t="str" cm="1">
        <f t="array" ref="CL91">IF(AND(AZ91="C_16",
        SUMPRODUCT(--ISNUMBER(SEARCH({"01";"02";"03";"04";"05";"06";"07";"08";"09";"10";"11";"12";"13";"15";"16";"17";"19";"20";"21";"22";"23";"24";"25";"26";"27";"28";"29";"30";"31";"32";"33";"35";"36";"37";"39";"44";"45";"47";"49";"50";"51";"52";"53";"54";"55";"57";"58";"59";"60";"61";"62";"63";"66";"67";"68";"69";"70";"71";"72";"73";"74";"75"}, BB91)))&gt;0),
    O91,
    "")</f>
        <v/>
      </c>
      <c r="CM91" s="131" t="str" cm="1">
        <f t="array" ref="CM91">IF(SUMPRODUCT(--ISNUMBER(SEARCH({"32";"35";"36";"44";"45";"47";"50";"51";"52";"53";"54";"55";"57";"58";"59";"60"}, BB91)))&gt;0,
    B91,
    "")</f>
        <v/>
      </c>
      <c r="CN91" s="123" t="str" cm="1">
        <f t="array" ref="CN91">IF(SUMPRODUCT(--ISNUMBER(SEARCH({"61";"62"}, BB91)))&gt;0,
    B91,
    "")</f>
        <v/>
      </c>
      <c r="CO91" s="226" t="str" cm="1">
        <f t="array" ref="CO91">IF(SUMPRODUCT(--ISNUMBER(SEARCH({"68";"69";"70";"71"}, BB91)))&gt;0,
    B91,
    "")</f>
        <v/>
      </c>
      <c r="CP91" s="123" t="str" cm="1">
        <f t="array" ref="CP91">IF(SUMPRODUCT(--ISNUMBER(SEARCH({"72";"73";"74";"75"}, BB91)))&gt;0,
    B91,
    "")</f>
        <v/>
      </c>
      <c r="CQ91" s="123" t="str">
        <f t="shared" si="111"/>
        <v/>
      </c>
      <c r="CR91" s="226" t="str">
        <f t="shared" si="112"/>
        <v>NO</v>
      </c>
      <c r="CS91" s="122" t="str">
        <f t="shared" si="121"/>
        <v/>
      </c>
      <c r="CT91" s="123" t="str">
        <f t="shared" si="122"/>
        <v/>
      </c>
      <c r="CU91" s="123" t="str">
        <f t="shared" si="123"/>
        <v/>
      </c>
      <c r="CV91" s="123" t="str">
        <f t="shared" si="124"/>
        <v/>
      </c>
      <c r="CW91" s="123" t="str">
        <f t="shared" si="125"/>
        <v/>
      </c>
      <c r="CX91" s="123" t="str">
        <f t="shared" si="126"/>
        <v/>
      </c>
      <c r="CY91" s="123" t="str">
        <f t="shared" si="127"/>
        <v/>
      </c>
      <c r="CZ91" s="123" t="str">
        <f t="shared" si="128"/>
        <v/>
      </c>
      <c r="DA91" s="123" t="str">
        <f t="shared" si="129"/>
        <v/>
      </c>
      <c r="DB91" s="124" t="str">
        <f t="shared" si="130"/>
        <v/>
      </c>
      <c r="DC91" s="122" t="str">
        <f t="shared" si="131"/>
        <v/>
      </c>
      <c r="DD91" s="123" t="str">
        <f t="shared" si="132"/>
        <v/>
      </c>
      <c r="DE91" s="123" t="str">
        <f t="shared" si="133"/>
        <v/>
      </c>
      <c r="DF91" s="124" t="str">
        <f t="shared" si="134"/>
        <v/>
      </c>
      <c r="DG91" s="110"/>
    </row>
    <row r="92" spans="2:111" ht="16.2" outlineLevel="1" x14ac:dyDescent="0.4">
      <c r="B92" s="7">
        <v>87</v>
      </c>
      <c r="C92" s="12"/>
      <c r="D92" s="13"/>
      <c r="E92" s="14"/>
      <c r="F92" s="14"/>
      <c r="G92" s="14"/>
      <c r="H92" s="14"/>
      <c r="I92" s="14"/>
      <c r="J92" s="14"/>
      <c r="K92" s="14"/>
      <c r="L92" s="15"/>
      <c r="M92" s="12"/>
      <c r="N92" s="12"/>
      <c r="O92" s="12"/>
      <c r="P92" s="98" t="str">
        <f xml:space="preserve"> IF(ISBLANK(M92),"",VLOOKUP(M92,ComboValue!$D$2:$H$18,5,FALSE))</f>
        <v/>
      </c>
      <c r="Q92" s="12"/>
      <c r="R92" s="252" t="str" cm="1">
        <f t="array" ref="R92">IF(OR(ISNUMBER(SEARCH("SGH05",$D92:$L92)),ISNUMBER(SEARCH("SGH06",$D92:$L92)),ISNUMBER(SEARCH("SGH07",$D92:$L92)),ISNUMBER(SEARCH("SGH08",$D92:$L92)),ISNUMBER(SEARCH("pas de pictogramme",$D92:$L92)),ISNUMBER(SEARCH("SGH09",$D92:$L92)),ISNUMBER(SEARCH("SGH03",$D92:$L92))),"OUI","NON")</f>
        <v>NON</v>
      </c>
      <c r="S92" s="13"/>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212"/>
      <c r="AX92" s="123" t="str" cm="1">
        <f t="array" ref="AX92">_xlfn.TEXTJOIN(",", TRUE, IF(D92:L92="","",VLOOKUP(D92:L92, ComboValue!$A$2:$C$11, 3, FALSE)))</f>
        <v/>
      </c>
      <c r="AY92" s="123" t="str">
        <f t="shared" si="109"/>
        <v>Tous_Fr</v>
      </c>
      <c r="AZ92" s="123" t="str">
        <f>IF(ISBLANK(M92),"",VLOOKUP(M92,ComboValue!$D$2:$F$18,3,FALSE))</f>
        <v/>
      </c>
      <c r="BA92" s="123" t="str">
        <f>IF(ISBLANK(N92),"",VLOOKUP(N92,ComboValue!$J$2:$L$5,3,FALSE))</f>
        <v/>
      </c>
      <c r="BB92" s="130" t="str" cm="1">
        <f t="array" ref="BB92">_xlfn.TEXTJOIN(",", TRUE, IF(S92:AV92="","",VLOOKUP(S92:AV92, ComboValue!$M$2:$O$100, 3, FALSE)))</f>
        <v/>
      </c>
      <c r="BC92" s="124" t="str">
        <f t="shared" si="110"/>
        <v/>
      </c>
      <c r="BD92" s="110"/>
      <c r="BE92" s="122" t="str">
        <f t="shared" si="87"/>
        <v/>
      </c>
      <c r="BF92" s="123" t="str">
        <f t="shared" si="88"/>
        <v/>
      </c>
      <c r="BG92" s="123" t="str">
        <f t="shared" si="89"/>
        <v/>
      </c>
      <c r="BH92" s="123" t="str">
        <f t="shared" si="90"/>
        <v/>
      </c>
      <c r="BI92" s="123" t="str">
        <f t="shared" si="91"/>
        <v/>
      </c>
      <c r="BJ92" s="123" t="str">
        <f t="shared" si="92"/>
        <v/>
      </c>
      <c r="BK92" s="123" t="str">
        <f t="shared" si="93"/>
        <v/>
      </c>
      <c r="BL92" s="123" t="str">
        <f t="shared" si="94"/>
        <v/>
      </c>
      <c r="BM92" s="123" t="str">
        <f t="shared" si="95"/>
        <v/>
      </c>
      <c r="BN92" s="123" t="str">
        <f t="shared" si="96"/>
        <v/>
      </c>
      <c r="BO92" s="123">
        <f t="shared" si="135"/>
        <v>0</v>
      </c>
      <c r="BP92" s="123">
        <f t="shared" si="97"/>
        <v>0</v>
      </c>
      <c r="BQ92" s="123">
        <f t="shared" si="136"/>
        <v>0</v>
      </c>
      <c r="BR92" s="123">
        <f t="shared" si="98"/>
        <v>0</v>
      </c>
      <c r="BS92" s="123">
        <f t="shared" si="99"/>
        <v>0</v>
      </c>
      <c r="BT92" s="123">
        <f t="shared" si="100"/>
        <v>0</v>
      </c>
      <c r="BU92" s="123" t="str">
        <f t="shared" si="113"/>
        <v/>
      </c>
      <c r="BV92" s="123" t="str">
        <f t="shared" si="114"/>
        <v/>
      </c>
      <c r="BW92" s="123" t="str">
        <f t="shared" si="115"/>
        <v/>
      </c>
      <c r="BX92" s="123" t="str">
        <f t="shared" si="101"/>
        <v/>
      </c>
      <c r="BY92" s="123" t="str">
        <f t="shared" si="102"/>
        <v/>
      </c>
      <c r="BZ92" s="123" t="str">
        <f t="shared" si="103"/>
        <v/>
      </c>
      <c r="CA92" s="123" t="str">
        <f t="shared" si="104"/>
        <v/>
      </c>
      <c r="CB92" s="123" t="str">
        <f t="shared" si="105"/>
        <v/>
      </c>
      <c r="CC92" s="123" t="str">
        <f t="shared" si="106"/>
        <v/>
      </c>
      <c r="CD92" s="123" t="str">
        <f t="shared" si="107"/>
        <v/>
      </c>
      <c r="CE92" s="123" t="str">
        <f t="shared" si="108"/>
        <v/>
      </c>
      <c r="CF92" s="123" t="str">
        <f t="shared" si="116"/>
        <v/>
      </c>
      <c r="CG92" s="123" t="str">
        <f t="shared" si="117"/>
        <v/>
      </c>
      <c r="CH92" s="123" t="str">
        <f t="shared" si="118"/>
        <v/>
      </c>
      <c r="CI92" s="123" t="str">
        <f t="shared" si="119"/>
        <v/>
      </c>
      <c r="CJ92" s="131" t="str">
        <f t="shared" si="120"/>
        <v/>
      </c>
      <c r="CK92" s="123" t="str" cm="1">
        <f t="array" ref="CK92">IF(AND(AZ92="C_16",
        SUMPRODUCT(--ISNUMBER(SEARCH({"14","34","38","40","41","42","43","46","48","56","64","65"},BB92)))&gt;0),
    O92-IF(ISNUMBER(CL92),CL92,0),
    "")</f>
        <v/>
      </c>
      <c r="CL92" s="123" t="str" cm="1">
        <f t="array" ref="CL92">IF(AND(AZ92="C_16",
        SUMPRODUCT(--ISNUMBER(SEARCH({"01";"02";"03";"04";"05";"06";"07";"08";"09";"10";"11";"12";"13";"15";"16";"17";"19";"20";"21";"22";"23";"24";"25";"26";"27";"28";"29";"30";"31";"32";"33";"35";"36";"37";"39";"44";"45";"47";"49";"50";"51";"52";"53";"54";"55";"57";"58";"59";"60";"61";"62";"63";"66";"67";"68";"69";"70";"71";"72";"73";"74";"75"}, BB92)))&gt;0),
    O92,
    "")</f>
        <v/>
      </c>
      <c r="CM92" s="131" t="str" cm="1">
        <f t="array" ref="CM92">IF(SUMPRODUCT(--ISNUMBER(SEARCH({"32";"35";"36";"44";"45";"47";"50";"51";"52";"53";"54";"55";"57";"58";"59";"60"}, BB92)))&gt;0,
    B92,
    "")</f>
        <v/>
      </c>
      <c r="CN92" s="123" t="str" cm="1">
        <f t="array" ref="CN92">IF(SUMPRODUCT(--ISNUMBER(SEARCH({"61";"62"}, BB92)))&gt;0,
    B92,
    "")</f>
        <v/>
      </c>
      <c r="CO92" s="226" t="str" cm="1">
        <f t="array" ref="CO92">IF(SUMPRODUCT(--ISNUMBER(SEARCH({"68";"69";"70";"71"}, BB92)))&gt;0,
    B92,
    "")</f>
        <v/>
      </c>
      <c r="CP92" s="123" t="str" cm="1">
        <f t="array" ref="CP92">IF(SUMPRODUCT(--ISNUMBER(SEARCH({"72";"73";"74";"75"}, BB92)))&gt;0,
    B92,
    "")</f>
        <v/>
      </c>
      <c r="CQ92" s="123" t="str">
        <f t="shared" si="111"/>
        <v/>
      </c>
      <c r="CR92" s="226" t="str">
        <f t="shared" si="112"/>
        <v>NO</v>
      </c>
      <c r="CS92" s="122" t="str">
        <f t="shared" si="121"/>
        <v/>
      </c>
      <c r="CT92" s="123" t="str">
        <f t="shared" si="122"/>
        <v/>
      </c>
      <c r="CU92" s="123" t="str">
        <f t="shared" si="123"/>
        <v/>
      </c>
      <c r="CV92" s="123" t="str">
        <f t="shared" si="124"/>
        <v/>
      </c>
      <c r="CW92" s="123" t="str">
        <f t="shared" si="125"/>
        <v/>
      </c>
      <c r="CX92" s="123" t="str">
        <f t="shared" si="126"/>
        <v/>
      </c>
      <c r="CY92" s="123" t="str">
        <f t="shared" si="127"/>
        <v/>
      </c>
      <c r="CZ92" s="123" t="str">
        <f t="shared" si="128"/>
        <v/>
      </c>
      <c r="DA92" s="123" t="str">
        <f t="shared" si="129"/>
        <v/>
      </c>
      <c r="DB92" s="124" t="str">
        <f t="shared" si="130"/>
        <v/>
      </c>
      <c r="DC92" s="122" t="str">
        <f t="shared" si="131"/>
        <v/>
      </c>
      <c r="DD92" s="123" t="str">
        <f t="shared" si="132"/>
        <v/>
      </c>
      <c r="DE92" s="123" t="str">
        <f t="shared" si="133"/>
        <v/>
      </c>
      <c r="DF92" s="124" t="str">
        <f t="shared" si="134"/>
        <v/>
      </c>
      <c r="DG92" s="110"/>
    </row>
    <row r="93" spans="2:111" ht="16.2" outlineLevel="1" x14ac:dyDescent="0.4">
      <c r="B93" s="7">
        <v>88</v>
      </c>
      <c r="C93" s="12"/>
      <c r="D93" s="13"/>
      <c r="E93" s="14"/>
      <c r="F93" s="14"/>
      <c r="G93" s="14"/>
      <c r="H93" s="14"/>
      <c r="I93" s="14"/>
      <c r="J93" s="14"/>
      <c r="K93" s="14"/>
      <c r="L93" s="15"/>
      <c r="M93" s="12"/>
      <c r="N93" s="12"/>
      <c r="O93" s="12"/>
      <c r="P93" s="98" t="str">
        <f xml:space="preserve"> IF(ISBLANK(M93),"",VLOOKUP(M93,ComboValue!$D$2:$H$18,5,FALSE))</f>
        <v/>
      </c>
      <c r="Q93" s="12"/>
      <c r="R93" s="252" t="str" cm="1">
        <f t="array" ref="R93">IF(OR(ISNUMBER(SEARCH("SGH05",$D93:$L93)),ISNUMBER(SEARCH("SGH06",$D93:$L93)),ISNUMBER(SEARCH("SGH07",$D93:$L93)),ISNUMBER(SEARCH("SGH08",$D93:$L93)),ISNUMBER(SEARCH("pas de pictogramme",$D93:$L93)),ISNUMBER(SEARCH("SGH09",$D93:$L93)),ISNUMBER(SEARCH("SGH03",$D93:$L93))),"OUI","NON")</f>
        <v>NON</v>
      </c>
      <c r="S93" s="13"/>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212"/>
      <c r="AX93" s="123" t="str" cm="1">
        <f t="array" ref="AX93">_xlfn.TEXTJOIN(",", TRUE, IF(D93:L93="","",VLOOKUP(D93:L93, ComboValue!$A$2:$C$11, 3, FALSE)))</f>
        <v/>
      </c>
      <c r="AY93" s="123" t="str">
        <f t="shared" si="109"/>
        <v>Tous_Fr</v>
      </c>
      <c r="AZ93" s="123" t="str">
        <f>IF(ISBLANK(M93),"",VLOOKUP(M93,ComboValue!$D$2:$F$18,3,FALSE))</f>
        <v/>
      </c>
      <c r="BA93" s="123" t="str">
        <f>IF(ISBLANK(N93),"",VLOOKUP(N93,ComboValue!$J$2:$L$5,3,FALSE))</f>
        <v/>
      </c>
      <c r="BB93" s="130" t="str" cm="1">
        <f t="array" ref="BB93">_xlfn.TEXTJOIN(",", TRUE, IF(S93:AV93="","",VLOOKUP(S93:AV93, ComboValue!$M$2:$O$100, 3, FALSE)))</f>
        <v/>
      </c>
      <c r="BC93" s="124" t="str">
        <f t="shared" si="110"/>
        <v/>
      </c>
      <c r="BD93" s="110"/>
      <c r="BE93" s="122" t="str">
        <f t="shared" si="87"/>
        <v/>
      </c>
      <c r="BF93" s="123" t="str">
        <f t="shared" si="88"/>
        <v/>
      </c>
      <c r="BG93" s="123" t="str">
        <f t="shared" si="89"/>
        <v/>
      </c>
      <c r="BH93" s="123" t="str">
        <f t="shared" si="90"/>
        <v/>
      </c>
      <c r="BI93" s="123" t="str">
        <f t="shared" si="91"/>
        <v/>
      </c>
      <c r="BJ93" s="123" t="str">
        <f t="shared" si="92"/>
        <v/>
      </c>
      <c r="BK93" s="123" t="str">
        <f t="shared" si="93"/>
        <v/>
      </c>
      <c r="BL93" s="123" t="str">
        <f t="shared" si="94"/>
        <v/>
      </c>
      <c r="BM93" s="123" t="str">
        <f t="shared" si="95"/>
        <v/>
      </c>
      <c r="BN93" s="123" t="str">
        <f t="shared" si="96"/>
        <v/>
      </c>
      <c r="BO93" s="123">
        <f t="shared" si="135"/>
        <v>0</v>
      </c>
      <c r="BP93" s="123">
        <f t="shared" si="97"/>
        <v>0</v>
      </c>
      <c r="BQ93" s="123">
        <f t="shared" si="136"/>
        <v>0</v>
      </c>
      <c r="BR93" s="123">
        <f t="shared" si="98"/>
        <v>0</v>
      </c>
      <c r="BS93" s="123">
        <f t="shared" si="99"/>
        <v>0</v>
      </c>
      <c r="BT93" s="123">
        <f t="shared" si="100"/>
        <v>0</v>
      </c>
      <c r="BU93" s="123" t="str">
        <f t="shared" si="113"/>
        <v/>
      </c>
      <c r="BV93" s="123" t="str">
        <f t="shared" si="114"/>
        <v/>
      </c>
      <c r="BW93" s="123" t="str">
        <f t="shared" si="115"/>
        <v/>
      </c>
      <c r="BX93" s="123" t="str">
        <f t="shared" si="101"/>
        <v/>
      </c>
      <c r="BY93" s="123" t="str">
        <f t="shared" si="102"/>
        <v/>
      </c>
      <c r="BZ93" s="123" t="str">
        <f t="shared" si="103"/>
        <v/>
      </c>
      <c r="CA93" s="123" t="str">
        <f t="shared" si="104"/>
        <v/>
      </c>
      <c r="CB93" s="123" t="str">
        <f t="shared" si="105"/>
        <v/>
      </c>
      <c r="CC93" s="123" t="str">
        <f t="shared" si="106"/>
        <v/>
      </c>
      <c r="CD93" s="123" t="str">
        <f t="shared" si="107"/>
        <v/>
      </c>
      <c r="CE93" s="123" t="str">
        <f t="shared" si="108"/>
        <v/>
      </c>
      <c r="CF93" s="123" t="str">
        <f t="shared" si="116"/>
        <v/>
      </c>
      <c r="CG93" s="123" t="str">
        <f t="shared" si="117"/>
        <v/>
      </c>
      <c r="CH93" s="123" t="str">
        <f t="shared" si="118"/>
        <v/>
      </c>
      <c r="CI93" s="123" t="str">
        <f t="shared" si="119"/>
        <v/>
      </c>
      <c r="CJ93" s="131" t="str">
        <f t="shared" si="120"/>
        <v/>
      </c>
      <c r="CK93" s="123" t="str" cm="1">
        <f t="array" ref="CK93">IF(AND(AZ93="C_16",
        SUMPRODUCT(--ISNUMBER(SEARCH({"14","34","38","40","41","42","43","46","48","56","64","65"},BB93)))&gt;0),
    O93-IF(ISNUMBER(CL93),CL93,0),
    "")</f>
        <v/>
      </c>
      <c r="CL93" s="123" t="str" cm="1">
        <f t="array" ref="CL93">IF(AND(AZ93="C_16",
        SUMPRODUCT(--ISNUMBER(SEARCH({"01";"02";"03";"04";"05";"06";"07";"08";"09";"10";"11";"12";"13";"15";"16";"17";"19";"20";"21";"22";"23";"24";"25";"26";"27";"28";"29";"30";"31";"32";"33";"35";"36";"37";"39";"44";"45";"47";"49";"50";"51";"52";"53";"54";"55";"57";"58";"59";"60";"61";"62";"63";"66";"67";"68";"69";"70";"71";"72";"73";"74";"75"}, BB93)))&gt;0),
    O93,
    "")</f>
        <v/>
      </c>
      <c r="CM93" s="131" t="str" cm="1">
        <f t="array" ref="CM93">IF(SUMPRODUCT(--ISNUMBER(SEARCH({"32";"35";"36";"44";"45";"47";"50";"51";"52";"53";"54";"55";"57";"58";"59";"60"}, BB93)))&gt;0,
    B93,
    "")</f>
        <v/>
      </c>
      <c r="CN93" s="123" t="str" cm="1">
        <f t="array" ref="CN93">IF(SUMPRODUCT(--ISNUMBER(SEARCH({"61";"62"}, BB93)))&gt;0,
    B93,
    "")</f>
        <v/>
      </c>
      <c r="CO93" s="226" t="str" cm="1">
        <f t="array" ref="CO93">IF(SUMPRODUCT(--ISNUMBER(SEARCH({"68";"69";"70";"71"}, BB93)))&gt;0,
    B93,
    "")</f>
        <v/>
      </c>
      <c r="CP93" s="123" t="str" cm="1">
        <f t="array" ref="CP93">IF(SUMPRODUCT(--ISNUMBER(SEARCH({"72";"73";"74";"75"}, BB93)))&gt;0,
    B93,
    "")</f>
        <v/>
      </c>
      <c r="CQ93" s="123" t="str">
        <f t="shared" si="111"/>
        <v/>
      </c>
      <c r="CR93" s="226" t="str">
        <f t="shared" si="112"/>
        <v>NO</v>
      </c>
      <c r="CS93" s="122" t="str">
        <f t="shared" si="121"/>
        <v/>
      </c>
      <c r="CT93" s="123" t="str">
        <f t="shared" si="122"/>
        <v/>
      </c>
      <c r="CU93" s="123" t="str">
        <f t="shared" si="123"/>
        <v/>
      </c>
      <c r="CV93" s="123" t="str">
        <f t="shared" si="124"/>
        <v/>
      </c>
      <c r="CW93" s="123" t="str">
        <f t="shared" si="125"/>
        <v/>
      </c>
      <c r="CX93" s="123" t="str">
        <f t="shared" si="126"/>
        <v/>
      </c>
      <c r="CY93" s="123" t="str">
        <f t="shared" si="127"/>
        <v/>
      </c>
      <c r="CZ93" s="123" t="str">
        <f t="shared" si="128"/>
        <v/>
      </c>
      <c r="DA93" s="123" t="str">
        <f t="shared" si="129"/>
        <v/>
      </c>
      <c r="DB93" s="124" t="str">
        <f t="shared" si="130"/>
        <v/>
      </c>
      <c r="DC93" s="122" t="str">
        <f t="shared" si="131"/>
        <v/>
      </c>
      <c r="DD93" s="123" t="str">
        <f t="shared" si="132"/>
        <v/>
      </c>
      <c r="DE93" s="123" t="str">
        <f t="shared" si="133"/>
        <v/>
      </c>
      <c r="DF93" s="124" t="str">
        <f t="shared" si="134"/>
        <v/>
      </c>
      <c r="DG93" s="110"/>
    </row>
    <row r="94" spans="2:111" ht="16.2" outlineLevel="1" x14ac:dyDescent="0.4">
      <c r="B94" s="7">
        <v>89</v>
      </c>
      <c r="C94" s="12"/>
      <c r="D94" s="13"/>
      <c r="E94" s="14"/>
      <c r="F94" s="14"/>
      <c r="G94" s="14"/>
      <c r="H94" s="14"/>
      <c r="I94" s="14"/>
      <c r="J94" s="14"/>
      <c r="K94" s="14"/>
      <c r="L94" s="15"/>
      <c r="M94" s="12"/>
      <c r="N94" s="12"/>
      <c r="O94" s="12"/>
      <c r="P94" s="98" t="str">
        <f xml:space="preserve"> IF(ISBLANK(M94),"",VLOOKUP(M94,ComboValue!$D$2:$H$18,5,FALSE))</f>
        <v/>
      </c>
      <c r="Q94" s="12"/>
      <c r="R94" s="252" t="str" cm="1">
        <f t="array" ref="R94">IF(OR(ISNUMBER(SEARCH("SGH05",$D94:$L94)),ISNUMBER(SEARCH("SGH06",$D94:$L94)),ISNUMBER(SEARCH("SGH07",$D94:$L94)),ISNUMBER(SEARCH("SGH08",$D94:$L94)),ISNUMBER(SEARCH("pas de pictogramme",$D94:$L94)),ISNUMBER(SEARCH("SGH09",$D94:$L94)),ISNUMBER(SEARCH("SGH03",$D94:$L94))),"OUI","NON")</f>
        <v>NON</v>
      </c>
      <c r="S94" s="13"/>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212"/>
      <c r="AX94" s="123" t="str" cm="1">
        <f t="array" ref="AX94">_xlfn.TEXTJOIN(",", TRUE, IF(D94:L94="","",VLOOKUP(D94:L94, ComboValue!$A$2:$C$11, 3, FALSE)))</f>
        <v/>
      </c>
      <c r="AY94" s="123" t="str">
        <f t="shared" si="109"/>
        <v>Tous_Fr</v>
      </c>
      <c r="AZ94" s="123" t="str">
        <f>IF(ISBLANK(M94),"",VLOOKUP(M94,ComboValue!$D$2:$F$18,3,FALSE))</f>
        <v/>
      </c>
      <c r="BA94" s="123" t="str">
        <f>IF(ISBLANK(N94),"",VLOOKUP(N94,ComboValue!$J$2:$L$5,3,FALSE))</f>
        <v/>
      </c>
      <c r="BB94" s="130" t="str" cm="1">
        <f t="array" ref="BB94">_xlfn.TEXTJOIN(",", TRUE, IF(S94:AV94="","",VLOOKUP(S94:AV94, ComboValue!$M$2:$O$100, 3, FALSE)))</f>
        <v/>
      </c>
      <c r="BC94" s="124" t="str">
        <f t="shared" si="110"/>
        <v/>
      </c>
      <c r="BD94" s="110"/>
      <c r="BE94" s="122" t="str">
        <f t="shared" si="87"/>
        <v/>
      </c>
      <c r="BF94" s="123" t="str">
        <f t="shared" si="88"/>
        <v/>
      </c>
      <c r="BG94" s="123" t="str">
        <f t="shared" si="89"/>
        <v/>
      </c>
      <c r="BH94" s="123" t="str">
        <f t="shared" si="90"/>
        <v/>
      </c>
      <c r="BI94" s="123" t="str">
        <f t="shared" si="91"/>
        <v/>
      </c>
      <c r="BJ94" s="123" t="str">
        <f t="shared" si="92"/>
        <v/>
      </c>
      <c r="BK94" s="123" t="str">
        <f t="shared" si="93"/>
        <v/>
      </c>
      <c r="BL94" s="123" t="str">
        <f t="shared" si="94"/>
        <v/>
      </c>
      <c r="BM94" s="123" t="str">
        <f t="shared" si="95"/>
        <v/>
      </c>
      <c r="BN94" s="123" t="str">
        <f t="shared" si="96"/>
        <v/>
      </c>
      <c r="BO94" s="123">
        <f t="shared" si="135"/>
        <v>0</v>
      </c>
      <c r="BP94" s="123">
        <f t="shared" si="97"/>
        <v>0</v>
      </c>
      <c r="BQ94" s="123">
        <f t="shared" si="136"/>
        <v>0</v>
      </c>
      <c r="BR94" s="123">
        <f t="shared" si="98"/>
        <v>0</v>
      </c>
      <c r="BS94" s="123">
        <f t="shared" si="99"/>
        <v>0</v>
      </c>
      <c r="BT94" s="123">
        <f t="shared" si="100"/>
        <v>0</v>
      </c>
      <c r="BU94" s="123" t="str">
        <f t="shared" si="113"/>
        <v/>
      </c>
      <c r="BV94" s="123" t="str">
        <f t="shared" si="114"/>
        <v/>
      </c>
      <c r="BW94" s="123" t="str">
        <f t="shared" si="115"/>
        <v/>
      </c>
      <c r="BX94" s="123" t="str">
        <f t="shared" si="101"/>
        <v/>
      </c>
      <c r="BY94" s="123" t="str">
        <f t="shared" si="102"/>
        <v/>
      </c>
      <c r="BZ94" s="123" t="str">
        <f t="shared" si="103"/>
        <v/>
      </c>
      <c r="CA94" s="123" t="str">
        <f t="shared" si="104"/>
        <v/>
      </c>
      <c r="CB94" s="123" t="str">
        <f t="shared" si="105"/>
        <v/>
      </c>
      <c r="CC94" s="123" t="str">
        <f t="shared" si="106"/>
        <v/>
      </c>
      <c r="CD94" s="123" t="str">
        <f t="shared" si="107"/>
        <v/>
      </c>
      <c r="CE94" s="123" t="str">
        <f t="shared" si="108"/>
        <v/>
      </c>
      <c r="CF94" s="123" t="str">
        <f t="shared" si="116"/>
        <v/>
      </c>
      <c r="CG94" s="123" t="str">
        <f t="shared" si="117"/>
        <v/>
      </c>
      <c r="CH94" s="123" t="str">
        <f t="shared" si="118"/>
        <v/>
      </c>
      <c r="CI94" s="123" t="str">
        <f t="shared" si="119"/>
        <v/>
      </c>
      <c r="CJ94" s="131" t="str">
        <f t="shared" si="120"/>
        <v/>
      </c>
      <c r="CK94" s="123" t="str" cm="1">
        <f t="array" ref="CK94">IF(AND(AZ94="C_16",
        SUMPRODUCT(--ISNUMBER(SEARCH({"14","34","38","40","41","42","43","46","48","56","64","65"},BB94)))&gt;0),
    O94-IF(ISNUMBER(CL94),CL94,0),
    "")</f>
        <v/>
      </c>
      <c r="CL94" s="123" t="str" cm="1">
        <f t="array" ref="CL94">IF(AND(AZ94="C_16",
        SUMPRODUCT(--ISNUMBER(SEARCH({"01";"02";"03";"04";"05";"06";"07";"08";"09";"10";"11";"12";"13";"15";"16";"17";"19";"20";"21";"22";"23";"24";"25";"26";"27";"28";"29";"30";"31";"32";"33";"35";"36";"37";"39";"44";"45";"47";"49";"50";"51";"52";"53";"54";"55";"57";"58";"59";"60";"61";"62";"63";"66";"67";"68";"69";"70";"71";"72";"73";"74";"75"}, BB94)))&gt;0),
    O94,
    "")</f>
        <v/>
      </c>
      <c r="CM94" s="131" t="str" cm="1">
        <f t="array" ref="CM94">IF(SUMPRODUCT(--ISNUMBER(SEARCH({"32";"35";"36";"44";"45";"47";"50";"51";"52";"53";"54";"55";"57";"58";"59";"60"}, BB94)))&gt;0,
    B94,
    "")</f>
        <v/>
      </c>
      <c r="CN94" s="123" t="str" cm="1">
        <f t="array" ref="CN94">IF(SUMPRODUCT(--ISNUMBER(SEARCH({"61";"62"}, BB94)))&gt;0,
    B94,
    "")</f>
        <v/>
      </c>
      <c r="CO94" s="226" t="str" cm="1">
        <f t="array" ref="CO94">IF(SUMPRODUCT(--ISNUMBER(SEARCH({"68";"69";"70";"71"}, BB94)))&gt;0,
    B94,
    "")</f>
        <v/>
      </c>
      <c r="CP94" s="123" t="str" cm="1">
        <f t="array" ref="CP94">IF(SUMPRODUCT(--ISNUMBER(SEARCH({"72";"73";"74";"75"}, BB94)))&gt;0,
    B94,
    "")</f>
        <v/>
      </c>
      <c r="CQ94" s="123" t="str">
        <f t="shared" si="111"/>
        <v/>
      </c>
      <c r="CR94" s="226" t="str">
        <f t="shared" si="112"/>
        <v>NO</v>
      </c>
      <c r="CS94" s="122" t="str">
        <f t="shared" si="121"/>
        <v/>
      </c>
      <c r="CT94" s="123" t="str">
        <f t="shared" si="122"/>
        <v/>
      </c>
      <c r="CU94" s="123" t="str">
        <f t="shared" si="123"/>
        <v/>
      </c>
      <c r="CV94" s="123" t="str">
        <f t="shared" si="124"/>
        <v/>
      </c>
      <c r="CW94" s="123" t="str">
        <f t="shared" si="125"/>
        <v/>
      </c>
      <c r="CX94" s="123" t="str">
        <f t="shared" si="126"/>
        <v/>
      </c>
      <c r="CY94" s="123" t="str">
        <f t="shared" si="127"/>
        <v/>
      </c>
      <c r="CZ94" s="123" t="str">
        <f t="shared" si="128"/>
        <v/>
      </c>
      <c r="DA94" s="123" t="str">
        <f t="shared" si="129"/>
        <v/>
      </c>
      <c r="DB94" s="124" t="str">
        <f t="shared" si="130"/>
        <v/>
      </c>
      <c r="DC94" s="122" t="str">
        <f t="shared" si="131"/>
        <v/>
      </c>
      <c r="DD94" s="123" t="str">
        <f t="shared" si="132"/>
        <v/>
      </c>
      <c r="DE94" s="123" t="str">
        <f t="shared" si="133"/>
        <v/>
      </c>
      <c r="DF94" s="124" t="str">
        <f t="shared" si="134"/>
        <v/>
      </c>
      <c r="DG94" s="110"/>
    </row>
    <row r="95" spans="2:111" ht="16.2" outlineLevel="1" x14ac:dyDescent="0.4">
      <c r="B95" s="7">
        <v>90</v>
      </c>
      <c r="C95" s="12"/>
      <c r="D95" s="13"/>
      <c r="E95" s="14"/>
      <c r="F95" s="14"/>
      <c r="G95" s="14"/>
      <c r="H95" s="14"/>
      <c r="I95" s="14"/>
      <c r="J95" s="14"/>
      <c r="K95" s="14"/>
      <c r="L95" s="15"/>
      <c r="M95" s="12"/>
      <c r="N95" s="12"/>
      <c r="O95" s="12"/>
      <c r="P95" s="98" t="str">
        <f xml:space="preserve"> IF(ISBLANK(M95),"",VLOOKUP(M95,ComboValue!$D$2:$H$18,5,FALSE))</f>
        <v/>
      </c>
      <c r="Q95" s="12"/>
      <c r="R95" s="252" t="str" cm="1">
        <f t="array" ref="R95">IF(OR(ISNUMBER(SEARCH("SGH05",$D95:$L95)),ISNUMBER(SEARCH("SGH06",$D95:$L95)),ISNUMBER(SEARCH("SGH07",$D95:$L95)),ISNUMBER(SEARCH("SGH08",$D95:$L95)),ISNUMBER(SEARCH("pas de pictogramme",$D95:$L95)),ISNUMBER(SEARCH("SGH09",$D95:$L95)),ISNUMBER(SEARCH("SGH03",$D95:$L95))),"OUI","NON")</f>
        <v>NON</v>
      </c>
      <c r="S95" s="13"/>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212"/>
      <c r="AX95" s="123" t="str" cm="1">
        <f t="array" ref="AX95">_xlfn.TEXTJOIN(",", TRUE, IF(D95:L95="","",VLOOKUP(D95:L95, ComboValue!$A$2:$C$11, 3, FALSE)))</f>
        <v/>
      </c>
      <c r="AY95" s="123" t="str">
        <f t="shared" si="109"/>
        <v>Tous_Fr</v>
      </c>
      <c r="AZ95" s="123" t="str">
        <f>IF(ISBLANK(M95),"",VLOOKUP(M95,ComboValue!$D$2:$F$18,3,FALSE))</f>
        <v/>
      </c>
      <c r="BA95" s="123" t="str">
        <f>IF(ISBLANK(N95),"",VLOOKUP(N95,ComboValue!$J$2:$L$5,3,FALSE))</f>
        <v/>
      </c>
      <c r="BB95" s="130" t="str" cm="1">
        <f t="array" ref="BB95">_xlfn.TEXTJOIN(",", TRUE, IF(S95:AV95="","",VLOOKUP(S95:AV95, ComboValue!$M$2:$O$100, 3, FALSE)))</f>
        <v/>
      </c>
      <c r="BC95" s="124" t="str">
        <f t="shared" si="110"/>
        <v/>
      </c>
      <c r="BD95" s="110"/>
      <c r="BE95" s="122" t="str">
        <f t="shared" si="87"/>
        <v/>
      </c>
      <c r="BF95" s="123" t="str">
        <f t="shared" si="88"/>
        <v/>
      </c>
      <c r="BG95" s="123" t="str">
        <f t="shared" si="89"/>
        <v/>
      </c>
      <c r="BH95" s="123" t="str">
        <f t="shared" si="90"/>
        <v/>
      </c>
      <c r="BI95" s="123" t="str">
        <f t="shared" si="91"/>
        <v/>
      </c>
      <c r="BJ95" s="123" t="str">
        <f t="shared" si="92"/>
        <v/>
      </c>
      <c r="BK95" s="123" t="str">
        <f t="shared" si="93"/>
        <v/>
      </c>
      <c r="BL95" s="123" t="str">
        <f t="shared" si="94"/>
        <v/>
      </c>
      <c r="BM95" s="123" t="str">
        <f t="shared" si="95"/>
        <v/>
      </c>
      <c r="BN95" s="123" t="str">
        <f t="shared" si="96"/>
        <v/>
      </c>
      <c r="BO95" s="123">
        <f t="shared" si="135"/>
        <v>0</v>
      </c>
      <c r="BP95" s="123">
        <f t="shared" si="97"/>
        <v>0</v>
      </c>
      <c r="BQ95" s="123">
        <f t="shared" si="136"/>
        <v>0</v>
      </c>
      <c r="BR95" s="123">
        <f t="shared" si="98"/>
        <v>0</v>
      </c>
      <c r="BS95" s="123">
        <f t="shared" si="99"/>
        <v>0</v>
      </c>
      <c r="BT95" s="123">
        <f t="shared" si="100"/>
        <v>0</v>
      </c>
      <c r="BU95" s="123" t="str">
        <f t="shared" si="113"/>
        <v/>
      </c>
      <c r="BV95" s="123" t="str">
        <f t="shared" si="114"/>
        <v/>
      </c>
      <c r="BW95" s="123" t="str">
        <f t="shared" si="115"/>
        <v/>
      </c>
      <c r="BX95" s="123" t="str">
        <f t="shared" si="101"/>
        <v/>
      </c>
      <c r="BY95" s="123" t="str">
        <f t="shared" si="102"/>
        <v/>
      </c>
      <c r="BZ95" s="123" t="str">
        <f t="shared" si="103"/>
        <v/>
      </c>
      <c r="CA95" s="123" t="str">
        <f t="shared" si="104"/>
        <v/>
      </c>
      <c r="CB95" s="123" t="str">
        <f t="shared" si="105"/>
        <v/>
      </c>
      <c r="CC95" s="123" t="str">
        <f t="shared" si="106"/>
        <v/>
      </c>
      <c r="CD95" s="123" t="str">
        <f t="shared" si="107"/>
        <v/>
      </c>
      <c r="CE95" s="123" t="str">
        <f t="shared" si="108"/>
        <v/>
      </c>
      <c r="CF95" s="123" t="str">
        <f t="shared" si="116"/>
        <v/>
      </c>
      <c r="CG95" s="123" t="str">
        <f t="shared" si="117"/>
        <v/>
      </c>
      <c r="CH95" s="123" t="str">
        <f t="shared" si="118"/>
        <v/>
      </c>
      <c r="CI95" s="123" t="str">
        <f t="shared" si="119"/>
        <v/>
      </c>
      <c r="CJ95" s="131" t="str">
        <f t="shared" si="120"/>
        <v/>
      </c>
      <c r="CK95" s="123" t="str" cm="1">
        <f t="array" ref="CK95">IF(AND(AZ95="C_16",
        SUMPRODUCT(--ISNUMBER(SEARCH({"14","34","38","40","41","42","43","46","48","56","64","65"},BB95)))&gt;0),
    O95-IF(ISNUMBER(CL95),CL95,0),
    "")</f>
        <v/>
      </c>
      <c r="CL95" s="123" t="str" cm="1">
        <f t="array" ref="CL95">IF(AND(AZ95="C_16",
        SUMPRODUCT(--ISNUMBER(SEARCH({"01";"02";"03";"04";"05";"06";"07";"08";"09";"10";"11";"12";"13";"15";"16";"17";"19";"20";"21";"22";"23";"24";"25";"26";"27";"28";"29";"30";"31";"32";"33";"35";"36";"37";"39";"44";"45";"47";"49";"50";"51";"52";"53";"54";"55";"57";"58";"59";"60";"61";"62";"63";"66";"67";"68";"69";"70";"71";"72";"73";"74";"75"}, BB95)))&gt;0),
    O95,
    "")</f>
        <v/>
      </c>
      <c r="CM95" s="131" t="str" cm="1">
        <f t="array" ref="CM95">IF(SUMPRODUCT(--ISNUMBER(SEARCH({"32";"35";"36";"44";"45";"47";"50";"51";"52";"53";"54";"55";"57";"58";"59";"60"}, BB95)))&gt;0,
    B95,
    "")</f>
        <v/>
      </c>
      <c r="CN95" s="123" t="str" cm="1">
        <f t="array" ref="CN95">IF(SUMPRODUCT(--ISNUMBER(SEARCH({"61";"62"}, BB95)))&gt;0,
    B95,
    "")</f>
        <v/>
      </c>
      <c r="CO95" s="226" t="str" cm="1">
        <f t="array" ref="CO95">IF(SUMPRODUCT(--ISNUMBER(SEARCH({"68";"69";"70";"71"}, BB95)))&gt;0,
    B95,
    "")</f>
        <v/>
      </c>
      <c r="CP95" s="123" t="str" cm="1">
        <f t="array" ref="CP95">IF(SUMPRODUCT(--ISNUMBER(SEARCH({"72";"73";"74";"75"}, BB95)))&gt;0,
    B95,
    "")</f>
        <v/>
      </c>
      <c r="CQ95" s="123" t="str">
        <f t="shared" si="111"/>
        <v/>
      </c>
      <c r="CR95" s="226" t="str">
        <f t="shared" si="112"/>
        <v>NO</v>
      </c>
      <c r="CS95" s="122" t="str">
        <f t="shared" si="121"/>
        <v/>
      </c>
      <c r="CT95" s="123" t="str">
        <f t="shared" si="122"/>
        <v/>
      </c>
      <c r="CU95" s="123" t="str">
        <f t="shared" si="123"/>
        <v/>
      </c>
      <c r="CV95" s="123" t="str">
        <f t="shared" si="124"/>
        <v/>
      </c>
      <c r="CW95" s="123" t="str">
        <f t="shared" si="125"/>
        <v/>
      </c>
      <c r="CX95" s="123" t="str">
        <f t="shared" si="126"/>
        <v/>
      </c>
      <c r="CY95" s="123" t="str">
        <f t="shared" si="127"/>
        <v/>
      </c>
      <c r="CZ95" s="123" t="str">
        <f t="shared" si="128"/>
        <v/>
      </c>
      <c r="DA95" s="123" t="str">
        <f t="shared" si="129"/>
        <v/>
      </c>
      <c r="DB95" s="124" t="str">
        <f t="shared" si="130"/>
        <v/>
      </c>
      <c r="DC95" s="122" t="str">
        <f t="shared" si="131"/>
        <v/>
      </c>
      <c r="DD95" s="123" t="str">
        <f t="shared" si="132"/>
        <v/>
      </c>
      <c r="DE95" s="123" t="str">
        <f t="shared" si="133"/>
        <v/>
      </c>
      <c r="DF95" s="124" t="str">
        <f t="shared" si="134"/>
        <v/>
      </c>
      <c r="DG95" s="110"/>
    </row>
    <row r="96" spans="2:111" ht="16.2" outlineLevel="1" x14ac:dyDescent="0.4">
      <c r="B96" s="7">
        <v>91</v>
      </c>
      <c r="C96" s="12"/>
      <c r="D96" s="13"/>
      <c r="E96" s="14"/>
      <c r="F96" s="14"/>
      <c r="G96" s="14"/>
      <c r="H96" s="14"/>
      <c r="I96" s="14"/>
      <c r="J96" s="14"/>
      <c r="K96" s="14"/>
      <c r="L96" s="15"/>
      <c r="M96" s="12"/>
      <c r="N96" s="12"/>
      <c r="O96" s="12"/>
      <c r="P96" s="98" t="str">
        <f xml:space="preserve"> IF(ISBLANK(M96),"",VLOOKUP(M96,ComboValue!$D$2:$H$18,5,FALSE))</f>
        <v/>
      </c>
      <c r="Q96" s="12"/>
      <c r="R96" s="252" t="str" cm="1">
        <f t="array" ref="R96">IF(OR(ISNUMBER(SEARCH("SGH05",$D96:$L96)),ISNUMBER(SEARCH("SGH06",$D96:$L96)),ISNUMBER(SEARCH("SGH07",$D96:$L96)),ISNUMBER(SEARCH("SGH08",$D96:$L96)),ISNUMBER(SEARCH("pas de pictogramme",$D96:$L96)),ISNUMBER(SEARCH("SGH09",$D96:$L96)),ISNUMBER(SEARCH("SGH03",$D96:$L96))),"OUI","NON")</f>
        <v>NON</v>
      </c>
      <c r="S96" s="13"/>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212"/>
      <c r="AX96" s="123" t="str" cm="1">
        <f t="array" ref="AX96">_xlfn.TEXTJOIN(",", TRUE, IF(D96:L96="","",VLOOKUP(D96:L96, ComboValue!$A$2:$C$11, 3, FALSE)))</f>
        <v/>
      </c>
      <c r="AY96" s="123" t="str">
        <f t="shared" si="109"/>
        <v>Tous_Fr</v>
      </c>
      <c r="AZ96" s="123" t="str">
        <f>IF(ISBLANK(M96),"",VLOOKUP(M96,ComboValue!$D$2:$F$18,3,FALSE))</f>
        <v/>
      </c>
      <c r="BA96" s="123" t="str">
        <f>IF(ISBLANK(N96),"",VLOOKUP(N96,ComboValue!$J$2:$L$5,3,FALSE))</f>
        <v/>
      </c>
      <c r="BB96" s="130" t="str" cm="1">
        <f t="array" ref="BB96">_xlfn.TEXTJOIN(",", TRUE, IF(S96:AV96="","",VLOOKUP(S96:AV96, ComboValue!$M$2:$O$100, 3, FALSE)))</f>
        <v/>
      </c>
      <c r="BC96" s="124" t="str">
        <f t="shared" si="110"/>
        <v/>
      </c>
      <c r="BD96" s="110"/>
      <c r="BE96" s="122" t="str">
        <f t="shared" si="87"/>
        <v/>
      </c>
      <c r="BF96" s="123" t="str">
        <f t="shared" si="88"/>
        <v/>
      </c>
      <c r="BG96" s="123" t="str">
        <f t="shared" si="89"/>
        <v/>
      </c>
      <c r="BH96" s="123" t="str">
        <f t="shared" si="90"/>
        <v/>
      </c>
      <c r="BI96" s="123" t="str">
        <f t="shared" si="91"/>
        <v/>
      </c>
      <c r="BJ96" s="123" t="str">
        <f t="shared" si="92"/>
        <v/>
      </c>
      <c r="BK96" s="123" t="str">
        <f t="shared" si="93"/>
        <v/>
      </c>
      <c r="BL96" s="123" t="str">
        <f t="shared" si="94"/>
        <v/>
      </c>
      <c r="BM96" s="123" t="str">
        <f t="shared" si="95"/>
        <v/>
      </c>
      <c r="BN96" s="123" t="str">
        <f t="shared" si="96"/>
        <v/>
      </c>
      <c r="BO96" s="123">
        <f t="shared" si="135"/>
        <v>0</v>
      </c>
      <c r="BP96" s="123">
        <f t="shared" si="97"/>
        <v>0</v>
      </c>
      <c r="BQ96" s="123">
        <f t="shared" si="136"/>
        <v>0</v>
      </c>
      <c r="BR96" s="123">
        <f t="shared" si="98"/>
        <v>0</v>
      </c>
      <c r="BS96" s="123">
        <f t="shared" si="99"/>
        <v>0</v>
      </c>
      <c r="BT96" s="123">
        <f t="shared" si="100"/>
        <v>0</v>
      </c>
      <c r="BU96" s="123" t="str">
        <f t="shared" si="113"/>
        <v/>
      </c>
      <c r="BV96" s="123" t="str">
        <f t="shared" si="114"/>
        <v/>
      </c>
      <c r="BW96" s="123" t="str">
        <f t="shared" si="115"/>
        <v/>
      </c>
      <c r="BX96" s="123" t="str">
        <f t="shared" si="101"/>
        <v/>
      </c>
      <c r="BY96" s="123" t="str">
        <f t="shared" si="102"/>
        <v/>
      </c>
      <c r="BZ96" s="123" t="str">
        <f t="shared" si="103"/>
        <v/>
      </c>
      <c r="CA96" s="123" t="str">
        <f t="shared" si="104"/>
        <v/>
      </c>
      <c r="CB96" s="123" t="str">
        <f t="shared" si="105"/>
        <v/>
      </c>
      <c r="CC96" s="123" t="str">
        <f t="shared" si="106"/>
        <v/>
      </c>
      <c r="CD96" s="123" t="str">
        <f t="shared" si="107"/>
        <v/>
      </c>
      <c r="CE96" s="123" t="str">
        <f t="shared" si="108"/>
        <v/>
      </c>
      <c r="CF96" s="123" t="str">
        <f t="shared" si="116"/>
        <v/>
      </c>
      <c r="CG96" s="123" t="str">
        <f t="shared" si="117"/>
        <v/>
      </c>
      <c r="CH96" s="123" t="str">
        <f t="shared" si="118"/>
        <v/>
      </c>
      <c r="CI96" s="123" t="str">
        <f t="shared" si="119"/>
        <v/>
      </c>
      <c r="CJ96" s="131" t="str">
        <f t="shared" si="120"/>
        <v/>
      </c>
      <c r="CK96" s="123" t="str" cm="1">
        <f t="array" ref="CK96">IF(AND(AZ96="C_16",
        SUMPRODUCT(--ISNUMBER(SEARCH({"14","34","38","40","41","42","43","46","48","56","64","65"},BB96)))&gt;0),
    O96-IF(ISNUMBER(CL96),CL96,0),
    "")</f>
        <v/>
      </c>
      <c r="CL96" s="123" t="str" cm="1">
        <f t="array" ref="CL96">IF(AND(AZ96="C_16",
        SUMPRODUCT(--ISNUMBER(SEARCH({"01";"02";"03";"04";"05";"06";"07";"08";"09";"10";"11";"12";"13";"15";"16";"17";"19";"20";"21";"22";"23";"24";"25";"26";"27";"28";"29";"30";"31";"32";"33";"35";"36";"37";"39";"44";"45";"47";"49";"50";"51";"52";"53";"54";"55";"57";"58";"59";"60";"61";"62";"63";"66";"67";"68";"69";"70";"71";"72";"73";"74";"75"}, BB96)))&gt;0),
    O96,
    "")</f>
        <v/>
      </c>
      <c r="CM96" s="131" t="str" cm="1">
        <f t="array" ref="CM96">IF(SUMPRODUCT(--ISNUMBER(SEARCH({"32";"35";"36";"44";"45";"47";"50";"51";"52";"53";"54";"55";"57";"58";"59";"60"}, BB96)))&gt;0,
    B96,
    "")</f>
        <v/>
      </c>
      <c r="CN96" s="123" t="str" cm="1">
        <f t="array" ref="CN96">IF(SUMPRODUCT(--ISNUMBER(SEARCH({"61";"62"}, BB96)))&gt;0,
    B96,
    "")</f>
        <v/>
      </c>
      <c r="CO96" s="226" t="str" cm="1">
        <f t="array" ref="CO96">IF(SUMPRODUCT(--ISNUMBER(SEARCH({"68";"69";"70";"71"}, BB96)))&gt;0,
    B96,
    "")</f>
        <v/>
      </c>
      <c r="CP96" s="123" t="str" cm="1">
        <f t="array" ref="CP96">IF(SUMPRODUCT(--ISNUMBER(SEARCH({"72";"73";"74";"75"}, BB96)))&gt;0,
    B96,
    "")</f>
        <v/>
      </c>
      <c r="CQ96" s="123" t="str">
        <f t="shared" si="111"/>
        <v/>
      </c>
      <c r="CR96" s="226" t="str">
        <f t="shared" si="112"/>
        <v>NO</v>
      </c>
      <c r="CS96" s="122" t="str">
        <f t="shared" si="121"/>
        <v/>
      </c>
      <c r="CT96" s="123" t="str">
        <f t="shared" si="122"/>
        <v/>
      </c>
      <c r="CU96" s="123" t="str">
        <f t="shared" si="123"/>
        <v/>
      </c>
      <c r="CV96" s="123" t="str">
        <f t="shared" si="124"/>
        <v/>
      </c>
      <c r="CW96" s="123" t="str">
        <f t="shared" si="125"/>
        <v/>
      </c>
      <c r="CX96" s="123" t="str">
        <f t="shared" si="126"/>
        <v/>
      </c>
      <c r="CY96" s="123" t="str">
        <f t="shared" si="127"/>
        <v/>
      </c>
      <c r="CZ96" s="123" t="str">
        <f t="shared" si="128"/>
        <v/>
      </c>
      <c r="DA96" s="123" t="str">
        <f t="shared" si="129"/>
        <v/>
      </c>
      <c r="DB96" s="124" t="str">
        <f t="shared" si="130"/>
        <v/>
      </c>
      <c r="DC96" s="122" t="str">
        <f t="shared" si="131"/>
        <v/>
      </c>
      <c r="DD96" s="123" t="str">
        <f t="shared" si="132"/>
        <v/>
      </c>
      <c r="DE96" s="123" t="str">
        <f t="shared" si="133"/>
        <v/>
      </c>
      <c r="DF96" s="124" t="str">
        <f t="shared" si="134"/>
        <v/>
      </c>
      <c r="DG96" s="110"/>
    </row>
    <row r="97" spans="2:111" ht="16.2" outlineLevel="1" x14ac:dyDescent="0.4">
      <c r="B97" s="7">
        <v>92</v>
      </c>
      <c r="C97" s="12"/>
      <c r="D97" s="13"/>
      <c r="E97" s="14"/>
      <c r="F97" s="14"/>
      <c r="G97" s="14"/>
      <c r="H97" s="14"/>
      <c r="I97" s="14"/>
      <c r="J97" s="14"/>
      <c r="K97" s="14"/>
      <c r="L97" s="15"/>
      <c r="M97" s="12"/>
      <c r="N97" s="12"/>
      <c r="O97" s="12"/>
      <c r="P97" s="98" t="str">
        <f xml:space="preserve"> IF(ISBLANK(M97),"",VLOOKUP(M97,ComboValue!$D$2:$H$18,5,FALSE))</f>
        <v/>
      </c>
      <c r="Q97" s="12"/>
      <c r="R97" s="252" t="str" cm="1">
        <f t="array" ref="R97">IF(OR(ISNUMBER(SEARCH("SGH05",$D97:$L97)),ISNUMBER(SEARCH("SGH06",$D97:$L97)),ISNUMBER(SEARCH("SGH07",$D97:$L97)),ISNUMBER(SEARCH("SGH08",$D97:$L97)),ISNUMBER(SEARCH("pas de pictogramme",$D97:$L97)),ISNUMBER(SEARCH("SGH09",$D97:$L97)),ISNUMBER(SEARCH("SGH03",$D97:$L97))),"OUI","NON")</f>
        <v>NON</v>
      </c>
      <c r="S97" s="13"/>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212"/>
      <c r="AX97" s="123" t="str" cm="1">
        <f t="array" ref="AX97">_xlfn.TEXTJOIN(",", TRUE, IF(D97:L97="","",VLOOKUP(D97:L97, ComboValue!$A$2:$C$11, 3, FALSE)))</f>
        <v/>
      </c>
      <c r="AY97" s="123" t="str">
        <f t="shared" si="109"/>
        <v>Tous_Fr</v>
      </c>
      <c r="AZ97" s="123" t="str">
        <f>IF(ISBLANK(M97),"",VLOOKUP(M97,ComboValue!$D$2:$F$18,3,FALSE))</f>
        <v/>
      </c>
      <c r="BA97" s="123" t="str">
        <f>IF(ISBLANK(N97),"",VLOOKUP(N97,ComboValue!$J$2:$L$5,3,FALSE))</f>
        <v/>
      </c>
      <c r="BB97" s="130" t="str" cm="1">
        <f t="array" ref="BB97">_xlfn.TEXTJOIN(",", TRUE, IF(S97:AV97="","",VLOOKUP(S97:AV97, ComboValue!$M$2:$O$100, 3, FALSE)))</f>
        <v/>
      </c>
      <c r="BC97" s="124" t="str">
        <f t="shared" si="110"/>
        <v/>
      </c>
      <c r="BD97" s="110"/>
      <c r="BE97" s="122" t="str">
        <f t="shared" si="87"/>
        <v/>
      </c>
      <c r="BF97" s="123" t="str">
        <f t="shared" si="88"/>
        <v/>
      </c>
      <c r="BG97" s="123" t="str">
        <f t="shared" si="89"/>
        <v/>
      </c>
      <c r="BH97" s="123" t="str">
        <f t="shared" si="90"/>
        <v/>
      </c>
      <c r="BI97" s="123" t="str">
        <f t="shared" si="91"/>
        <v/>
      </c>
      <c r="BJ97" s="123" t="str">
        <f t="shared" si="92"/>
        <v/>
      </c>
      <c r="BK97" s="123" t="str">
        <f t="shared" si="93"/>
        <v/>
      </c>
      <c r="BL97" s="123" t="str">
        <f t="shared" si="94"/>
        <v/>
      </c>
      <c r="BM97" s="123" t="str">
        <f t="shared" si="95"/>
        <v/>
      </c>
      <c r="BN97" s="123" t="str">
        <f t="shared" si="96"/>
        <v/>
      </c>
      <c r="BO97" s="123">
        <f t="shared" si="135"/>
        <v>0</v>
      </c>
      <c r="BP97" s="123">
        <f t="shared" si="97"/>
        <v>0</v>
      </c>
      <c r="BQ97" s="123">
        <f t="shared" si="136"/>
        <v>0</v>
      </c>
      <c r="BR97" s="123">
        <f t="shared" si="98"/>
        <v>0</v>
      </c>
      <c r="BS97" s="123">
        <f t="shared" si="99"/>
        <v>0</v>
      </c>
      <c r="BT97" s="123">
        <f t="shared" si="100"/>
        <v>0</v>
      </c>
      <c r="BU97" s="123" t="str">
        <f t="shared" si="113"/>
        <v/>
      </c>
      <c r="BV97" s="123" t="str">
        <f t="shared" si="114"/>
        <v/>
      </c>
      <c r="BW97" s="123" t="str">
        <f t="shared" si="115"/>
        <v/>
      </c>
      <c r="BX97" s="123" t="str">
        <f t="shared" si="101"/>
        <v/>
      </c>
      <c r="BY97" s="123" t="str">
        <f t="shared" si="102"/>
        <v/>
      </c>
      <c r="BZ97" s="123" t="str">
        <f t="shared" si="103"/>
        <v/>
      </c>
      <c r="CA97" s="123" t="str">
        <f t="shared" si="104"/>
        <v/>
      </c>
      <c r="CB97" s="123" t="str">
        <f t="shared" si="105"/>
        <v/>
      </c>
      <c r="CC97" s="123" t="str">
        <f t="shared" si="106"/>
        <v/>
      </c>
      <c r="CD97" s="123" t="str">
        <f t="shared" si="107"/>
        <v/>
      </c>
      <c r="CE97" s="123" t="str">
        <f t="shared" si="108"/>
        <v/>
      </c>
      <c r="CF97" s="123" t="str">
        <f t="shared" si="116"/>
        <v/>
      </c>
      <c r="CG97" s="123" t="str">
        <f t="shared" si="117"/>
        <v/>
      </c>
      <c r="CH97" s="123" t="str">
        <f t="shared" si="118"/>
        <v/>
      </c>
      <c r="CI97" s="123" t="str">
        <f t="shared" si="119"/>
        <v/>
      </c>
      <c r="CJ97" s="131" t="str">
        <f t="shared" si="120"/>
        <v/>
      </c>
      <c r="CK97" s="123" t="str" cm="1">
        <f t="array" ref="CK97">IF(AND(AZ97="C_16",
        SUMPRODUCT(--ISNUMBER(SEARCH({"14","34","38","40","41","42","43","46","48","56","64","65"},BB97)))&gt;0),
    O97-IF(ISNUMBER(CL97),CL97,0),
    "")</f>
        <v/>
      </c>
      <c r="CL97" s="123" t="str" cm="1">
        <f t="array" ref="CL97">IF(AND(AZ97="C_16",
        SUMPRODUCT(--ISNUMBER(SEARCH({"01";"02";"03";"04";"05";"06";"07";"08";"09";"10";"11";"12";"13";"15";"16";"17";"19";"20";"21";"22";"23";"24";"25";"26";"27";"28";"29";"30";"31";"32";"33";"35";"36";"37";"39";"44";"45";"47";"49";"50";"51";"52";"53";"54";"55";"57";"58";"59";"60";"61";"62";"63";"66";"67";"68";"69";"70";"71";"72";"73";"74";"75"}, BB97)))&gt;0),
    O97,
    "")</f>
        <v/>
      </c>
      <c r="CM97" s="131" t="str" cm="1">
        <f t="array" ref="CM97">IF(SUMPRODUCT(--ISNUMBER(SEARCH({"32";"35";"36";"44";"45";"47";"50";"51";"52";"53";"54";"55";"57";"58";"59";"60"}, BB97)))&gt;0,
    B97,
    "")</f>
        <v/>
      </c>
      <c r="CN97" s="123" t="str" cm="1">
        <f t="array" ref="CN97">IF(SUMPRODUCT(--ISNUMBER(SEARCH({"61";"62"}, BB97)))&gt;0,
    B97,
    "")</f>
        <v/>
      </c>
      <c r="CO97" s="226" t="str" cm="1">
        <f t="array" ref="CO97">IF(SUMPRODUCT(--ISNUMBER(SEARCH({"68";"69";"70";"71"}, BB97)))&gt;0,
    B97,
    "")</f>
        <v/>
      </c>
      <c r="CP97" s="123" t="str" cm="1">
        <f t="array" ref="CP97">IF(SUMPRODUCT(--ISNUMBER(SEARCH({"72";"73";"74";"75"}, BB97)))&gt;0,
    B97,
    "")</f>
        <v/>
      </c>
      <c r="CQ97" s="123" t="str">
        <f t="shared" si="111"/>
        <v/>
      </c>
      <c r="CR97" s="226" t="str">
        <f t="shared" si="112"/>
        <v>NO</v>
      </c>
      <c r="CS97" s="122" t="str">
        <f t="shared" si="121"/>
        <v/>
      </c>
      <c r="CT97" s="123" t="str">
        <f t="shared" si="122"/>
        <v/>
      </c>
      <c r="CU97" s="123" t="str">
        <f t="shared" si="123"/>
        <v/>
      </c>
      <c r="CV97" s="123" t="str">
        <f t="shared" si="124"/>
        <v/>
      </c>
      <c r="CW97" s="123" t="str">
        <f t="shared" si="125"/>
        <v/>
      </c>
      <c r="CX97" s="123" t="str">
        <f t="shared" si="126"/>
        <v/>
      </c>
      <c r="CY97" s="123" t="str">
        <f t="shared" si="127"/>
        <v/>
      </c>
      <c r="CZ97" s="123" t="str">
        <f t="shared" si="128"/>
        <v/>
      </c>
      <c r="DA97" s="123" t="str">
        <f t="shared" si="129"/>
        <v/>
      </c>
      <c r="DB97" s="124" t="str">
        <f t="shared" si="130"/>
        <v/>
      </c>
      <c r="DC97" s="122" t="str">
        <f t="shared" si="131"/>
        <v/>
      </c>
      <c r="DD97" s="123" t="str">
        <f t="shared" si="132"/>
        <v/>
      </c>
      <c r="DE97" s="123" t="str">
        <f t="shared" si="133"/>
        <v/>
      </c>
      <c r="DF97" s="124" t="str">
        <f t="shared" si="134"/>
        <v/>
      </c>
      <c r="DG97" s="110"/>
    </row>
    <row r="98" spans="2:111" ht="16.2" outlineLevel="1" x14ac:dyDescent="0.4">
      <c r="B98" s="7">
        <v>93</v>
      </c>
      <c r="C98" s="12"/>
      <c r="D98" s="13"/>
      <c r="E98" s="14"/>
      <c r="F98" s="14"/>
      <c r="G98" s="14"/>
      <c r="H98" s="14"/>
      <c r="I98" s="14"/>
      <c r="J98" s="14"/>
      <c r="K98" s="14"/>
      <c r="L98" s="15"/>
      <c r="M98" s="12"/>
      <c r="N98" s="12"/>
      <c r="O98" s="12"/>
      <c r="P98" s="98" t="str">
        <f xml:space="preserve"> IF(ISBLANK(M98),"",VLOOKUP(M98,ComboValue!$D$2:$H$18,5,FALSE))</f>
        <v/>
      </c>
      <c r="Q98" s="12"/>
      <c r="R98" s="252" t="str" cm="1">
        <f t="array" ref="R98">IF(OR(ISNUMBER(SEARCH("SGH05",$D98:$L98)),ISNUMBER(SEARCH("SGH06",$D98:$L98)),ISNUMBER(SEARCH("SGH07",$D98:$L98)),ISNUMBER(SEARCH("SGH08",$D98:$L98)),ISNUMBER(SEARCH("pas de pictogramme",$D98:$L98)),ISNUMBER(SEARCH("SGH09",$D98:$L98)),ISNUMBER(SEARCH("SGH03",$D98:$L98))),"OUI","NON")</f>
        <v>NON</v>
      </c>
      <c r="S98" s="13"/>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212"/>
      <c r="AX98" s="123" t="str" cm="1">
        <f t="array" ref="AX98">_xlfn.TEXTJOIN(",", TRUE, IF(D98:L98="","",VLOOKUP(D98:L98, ComboValue!$A$2:$C$11, 3, FALSE)))</f>
        <v/>
      </c>
      <c r="AY98" s="123" t="str">
        <f t="shared" si="109"/>
        <v>Tous_Fr</v>
      </c>
      <c r="AZ98" s="123" t="str">
        <f>IF(ISBLANK(M98),"",VLOOKUP(M98,ComboValue!$D$2:$F$18,3,FALSE))</f>
        <v/>
      </c>
      <c r="BA98" s="123" t="str">
        <f>IF(ISBLANK(N98),"",VLOOKUP(N98,ComboValue!$J$2:$L$5,3,FALSE))</f>
        <v/>
      </c>
      <c r="BB98" s="130" t="str" cm="1">
        <f t="array" ref="BB98">_xlfn.TEXTJOIN(",", TRUE, IF(S98:AV98="","",VLOOKUP(S98:AV98, ComboValue!$M$2:$O$100, 3, FALSE)))</f>
        <v/>
      </c>
      <c r="BC98" s="124" t="str">
        <f t="shared" si="110"/>
        <v/>
      </c>
      <c r="BD98" s="110"/>
      <c r="BE98" s="122" t="str">
        <f t="shared" si="87"/>
        <v/>
      </c>
      <c r="BF98" s="123" t="str">
        <f t="shared" si="88"/>
        <v/>
      </c>
      <c r="BG98" s="123" t="str">
        <f t="shared" si="89"/>
        <v/>
      </c>
      <c r="BH98" s="123" t="str">
        <f t="shared" si="90"/>
        <v/>
      </c>
      <c r="BI98" s="123" t="str">
        <f t="shared" si="91"/>
        <v/>
      </c>
      <c r="BJ98" s="123" t="str">
        <f t="shared" si="92"/>
        <v/>
      </c>
      <c r="BK98" s="123" t="str">
        <f t="shared" si="93"/>
        <v/>
      </c>
      <c r="BL98" s="123" t="str">
        <f t="shared" si="94"/>
        <v/>
      </c>
      <c r="BM98" s="123" t="str">
        <f t="shared" si="95"/>
        <v/>
      </c>
      <c r="BN98" s="123" t="str">
        <f t="shared" si="96"/>
        <v/>
      </c>
      <c r="BO98" s="123">
        <f t="shared" si="135"/>
        <v>0</v>
      </c>
      <c r="BP98" s="123">
        <f t="shared" si="97"/>
        <v>0</v>
      </c>
      <c r="BQ98" s="123">
        <f t="shared" si="136"/>
        <v>0</v>
      </c>
      <c r="BR98" s="123">
        <f t="shared" si="98"/>
        <v>0</v>
      </c>
      <c r="BS98" s="123">
        <f t="shared" si="99"/>
        <v>0</v>
      </c>
      <c r="BT98" s="123">
        <f t="shared" si="100"/>
        <v>0</v>
      </c>
      <c r="BU98" s="123" t="str">
        <f t="shared" si="113"/>
        <v/>
      </c>
      <c r="BV98" s="123" t="str">
        <f t="shared" si="114"/>
        <v/>
      </c>
      <c r="BW98" s="123" t="str">
        <f t="shared" si="115"/>
        <v/>
      </c>
      <c r="BX98" s="123" t="str">
        <f t="shared" si="101"/>
        <v/>
      </c>
      <c r="BY98" s="123" t="str">
        <f t="shared" si="102"/>
        <v/>
      </c>
      <c r="BZ98" s="123" t="str">
        <f t="shared" si="103"/>
        <v/>
      </c>
      <c r="CA98" s="123" t="str">
        <f t="shared" si="104"/>
        <v/>
      </c>
      <c r="CB98" s="123" t="str">
        <f t="shared" si="105"/>
        <v/>
      </c>
      <c r="CC98" s="123" t="str">
        <f t="shared" si="106"/>
        <v/>
      </c>
      <c r="CD98" s="123" t="str">
        <f t="shared" si="107"/>
        <v/>
      </c>
      <c r="CE98" s="123" t="str">
        <f t="shared" si="108"/>
        <v/>
      </c>
      <c r="CF98" s="123" t="str">
        <f t="shared" si="116"/>
        <v/>
      </c>
      <c r="CG98" s="123" t="str">
        <f t="shared" si="117"/>
        <v/>
      </c>
      <c r="CH98" s="123" t="str">
        <f t="shared" si="118"/>
        <v/>
      </c>
      <c r="CI98" s="123" t="str">
        <f t="shared" si="119"/>
        <v/>
      </c>
      <c r="CJ98" s="131" t="str">
        <f t="shared" si="120"/>
        <v/>
      </c>
      <c r="CK98" s="123" t="str" cm="1">
        <f t="array" ref="CK98">IF(AND(AZ98="C_16",
        SUMPRODUCT(--ISNUMBER(SEARCH({"14","34","38","40","41","42","43","46","48","56","64","65"},BB98)))&gt;0),
    O98-IF(ISNUMBER(CL98),CL98,0),
    "")</f>
        <v/>
      </c>
      <c r="CL98" s="123" t="str" cm="1">
        <f t="array" ref="CL98">IF(AND(AZ98="C_16",
        SUMPRODUCT(--ISNUMBER(SEARCH({"01";"02";"03";"04";"05";"06";"07";"08";"09";"10";"11";"12";"13";"15";"16";"17";"19";"20";"21";"22";"23";"24";"25";"26";"27";"28";"29";"30";"31";"32";"33";"35";"36";"37";"39";"44";"45";"47";"49";"50";"51";"52";"53";"54";"55";"57";"58";"59";"60";"61";"62";"63";"66";"67";"68";"69";"70";"71";"72";"73";"74";"75"}, BB98)))&gt;0),
    O98,
    "")</f>
        <v/>
      </c>
      <c r="CM98" s="131" t="str" cm="1">
        <f t="array" ref="CM98">IF(SUMPRODUCT(--ISNUMBER(SEARCH({"32";"35";"36";"44";"45";"47";"50";"51";"52";"53";"54";"55";"57";"58";"59";"60"}, BB98)))&gt;0,
    B98,
    "")</f>
        <v/>
      </c>
      <c r="CN98" s="123" t="str" cm="1">
        <f t="array" ref="CN98">IF(SUMPRODUCT(--ISNUMBER(SEARCH({"61";"62"}, BB98)))&gt;0,
    B98,
    "")</f>
        <v/>
      </c>
      <c r="CO98" s="226" t="str" cm="1">
        <f t="array" ref="CO98">IF(SUMPRODUCT(--ISNUMBER(SEARCH({"68";"69";"70";"71"}, BB98)))&gt;0,
    B98,
    "")</f>
        <v/>
      </c>
      <c r="CP98" s="123" t="str" cm="1">
        <f t="array" ref="CP98">IF(SUMPRODUCT(--ISNUMBER(SEARCH({"72";"73";"74";"75"}, BB98)))&gt;0,
    B98,
    "")</f>
        <v/>
      </c>
      <c r="CQ98" s="123" t="str">
        <f t="shared" si="111"/>
        <v/>
      </c>
      <c r="CR98" s="226" t="str">
        <f t="shared" si="112"/>
        <v>NO</v>
      </c>
      <c r="CS98" s="122" t="str">
        <f t="shared" si="121"/>
        <v/>
      </c>
      <c r="CT98" s="123" t="str">
        <f t="shared" si="122"/>
        <v/>
      </c>
      <c r="CU98" s="123" t="str">
        <f t="shared" si="123"/>
        <v/>
      </c>
      <c r="CV98" s="123" t="str">
        <f t="shared" si="124"/>
        <v/>
      </c>
      <c r="CW98" s="123" t="str">
        <f t="shared" si="125"/>
        <v/>
      </c>
      <c r="CX98" s="123" t="str">
        <f t="shared" si="126"/>
        <v/>
      </c>
      <c r="CY98" s="123" t="str">
        <f t="shared" si="127"/>
        <v/>
      </c>
      <c r="CZ98" s="123" t="str">
        <f t="shared" si="128"/>
        <v/>
      </c>
      <c r="DA98" s="123" t="str">
        <f t="shared" si="129"/>
        <v/>
      </c>
      <c r="DB98" s="124" t="str">
        <f t="shared" si="130"/>
        <v/>
      </c>
      <c r="DC98" s="122" t="str">
        <f t="shared" si="131"/>
        <v/>
      </c>
      <c r="DD98" s="123" t="str">
        <f t="shared" si="132"/>
        <v/>
      </c>
      <c r="DE98" s="123" t="str">
        <f t="shared" si="133"/>
        <v/>
      </c>
      <c r="DF98" s="124" t="str">
        <f t="shared" si="134"/>
        <v/>
      </c>
      <c r="DG98" s="110"/>
    </row>
    <row r="99" spans="2:111" ht="16.2" outlineLevel="1" x14ac:dyDescent="0.4">
      <c r="B99" s="7">
        <v>94</v>
      </c>
      <c r="C99" s="12"/>
      <c r="D99" s="13"/>
      <c r="E99" s="14"/>
      <c r="F99" s="14"/>
      <c r="G99" s="14"/>
      <c r="H99" s="14"/>
      <c r="I99" s="14"/>
      <c r="J99" s="14"/>
      <c r="K99" s="14"/>
      <c r="L99" s="15"/>
      <c r="M99" s="12"/>
      <c r="N99" s="12"/>
      <c r="O99" s="12"/>
      <c r="P99" s="98" t="str">
        <f xml:space="preserve"> IF(ISBLANK(M99),"",VLOOKUP(M99,ComboValue!$D$2:$H$18,5,FALSE))</f>
        <v/>
      </c>
      <c r="Q99" s="12"/>
      <c r="R99" s="252" t="str" cm="1">
        <f t="array" ref="R99">IF(OR(ISNUMBER(SEARCH("SGH05",$D99:$L99)),ISNUMBER(SEARCH("SGH06",$D99:$L99)),ISNUMBER(SEARCH("SGH07",$D99:$L99)),ISNUMBER(SEARCH("SGH08",$D99:$L99)),ISNUMBER(SEARCH("pas de pictogramme",$D99:$L99)),ISNUMBER(SEARCH("SGH09",$D99:$L99)),ISNUMBER(SEARCH("SGH03",$D99:$L99))),"OUI","NON")</f>
        <v>NON</v>
      </c>
      <c r="S99" s="13"/>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212"/>
      <c r="AX99" s="123" t="str" cm="1">
        <f t="array" ref="AX99">_xlfn.TEXTJOIN(",", TRUE, IF(D99:L99="","",VLOOKUP(D99:L99, ComboValue!$A$2:$C$11, 3, FALSE)))</f>
        <v/>
      </c>
      <c r="AY99" s="123" t="str">
        <f t="shared" si="109"/>
        <v>Tous_Fr</v>
      </c>
      <c r="AZ99" s="123" t="str">
        <f>IF(ISBLANK(M99),"",VLOOKUP(M99,ComboValue!$D$2:$F$18,3,FALSE))</f>
        <v/>
      </c>
      <c r="BA99" s="123" t="str">
        <f>IF(ISBLANK(N99),"",VLOOKUP(N99,ComboValue!$J$2:$L$5,3,FALSE))</f>
        <v/>
      </c>
      <c r="BB99" s="130" t="str" cm="1">
        <f t="array" ref="BB99">_xlfn.TEXTJOIN(",", TRUE, IF(S99:AV99="","",VLOOKUP(S99:AV99, ComboValue!$M$2:$O$100, 3, FALSE)))</f>
        <v/>
      </c>
      <c r="BC99" s="124" t="str">
        <f t="shared" si="110"/>
        <v/>
      </c>
      <c r="BD99" s="110"/>
      <c r="BE99" s="122" t="str">
        <f t="shared" si="87"/>
        <v/>
      </c>
      <c r="BF99" s="123" t="str">
        <f t="shared" si="88"/>
        <v/>
      </c>
      <c r="BG99" s="123" t="str">
        <f t="shared" si="89"/>
        <v/>
      </c>
      <c r="BH99" s="123" t="str">
        <f t="shared" si="90"/>
        <v/>
      </c>
      <c r="BI99" s="123" t="str">
        <f t="shared" si="91"/>
        <v/>
      </c>
      <c r="BJ99" s="123" t="str">
        <f t="shared" si="92"/>
        <v/>
      </c>
      <c r="BK99" s="123" t="str">
        <f t="shared" si="93"/>
        <v/>
      </c>
      <c r="BL99" s="123" t="str">
        <f t="shared" si="94"/>
        <v/>
      </c>
      <c r="BM99" s="123" t="str">
        <f t="shared" si="95"/>
        <v/>
      </c>
      <c r="BN99" s="123" t="str">
        <f t="shared" si="96"/>
        <v/>
      </c>
      <c r="BO99" s="123">
        <f t="shared" si="135"/>
        <v>0</v>
      </c>
      <c r="BP99" s="123">
        <f t="shared" si="97"/>
        <v>0</v>
      </c>
      <c r="BQ99" s="123">
        <f t="shared" si="136"/>
        <v>0</v>
      </c>
      <c r="BR99" s="123">
        <f t="shared" si="98"/>
        <v>0</v>
      </c>
      <c r="BS99" s="123">
        <f t="shared" si="99"/>
        <v>0</v>
      </c>
      <c r="BT99" s="123">
        <f t="shared" si="100"/>
        <v>0</v>
      </c>
      <c r="BU99" s="123" t="str">
        <f t="shared" si="113"/>
        <v/>
      </c>
      <c r="BV99" s="123" t="str">
        <f t="shared" si="114"/>
        <v/>
      </c>
      <c r="BW99" s="123" t="str">
        <f t="shared" si="115"/>
        <v/>
      </c>
      <c r="BX99" s="123" t="str">
        <f t="shared" si="101"/>
        <v/>
      </c>
      <c r="BY99" s="123" t="str">
        <f t="shared" si="102"/>
        <v/>
      </c>
      <c r="BZ99" s="123" t="str">
        <f t="shared" si="103"/>
        <v/>
      </c>
      <c r="CA99" s="123" t="str">
        <f t="shared" si="104"/>
        <v/>
      </c>
      <c r="CB99" s="123" t="str">
        <f t="shared" si="105"/>
        <v/>
      </c>
      <c r="CC99" s="123" t="str">
        <f t="shared" si="106"/>
        <v/>
      </c>
      <c r="CD99" s="123" t="str">
        <f t="shared" si="107"/>
        <v/>
      </c>
      <c r="CE99" s="123" t="str">
        <f t="shared" si="108"/>
        <v/>
      </c>
      <c r="CF99" s="123" t="str">
        <f t="shared" si="116"/>
        <v/>
      </c>
      <c r="CG99" s="123" t="str">
        <f t="shared" si="117"/>
        <v/>
      </c>
      <c r="CH99" s="123" t="str">
        <f t="shared" si="118"/>
        <v/>
      </c>
      <c r="CI99" s="123" t="str">
        <f t="shared" si="119"/>
        <v/>
      </c>
      <c r="CJ99" s="131" t="str">
        <f t="shared" si="120"/>
        <v/>
      </c>
      <c r="CK99" s="123" t="str" cm="1">
        <f t="array" ref="CK99">IF(AND(AZ99="C_16",
        SUMPRODUCT(--ISNUMBER(SEARCH({"14","34","38","40","41","42","43","46","48","56","64","65"},BB99)))&gt;0),
    O99-IF(ISNUMBER(CL99),CL99,0),
    "")</f>
        <v/>
      </c>
      <c r="CL99" s="123" t="str" cm="1">
        <f t="array" ref="CL99">IF(AND(AZ99="C_16",
        SUMPRODUCT(--ISNUMBER(SEARCH({"01";"02";"03";"04";"05";"06";"07";"08";"09";"10";"11";"12";"13";"15";"16";"17";"19";"20";"21";"22";"23";"24";"25";"26";"27";"28";"29";"30";"31";"32";"33";"35";"36";"37";"39";"44";"45";"47";"49";"50";"51";"52";"53";"54";"55";"57";"58";"59";"60";"61";"62";"63";"66";"67";"68";"69";"70";"71";"72";"73";"74";"75"}, BB99)))&gt;0),
    O99,
    "")</f>
        <v/>
      </c>
      <c r="CM99" s="131" t="str" cm="1">
        <f t="array" ref="CM99">IF(SUMPRODUCT(--ISNUMBER(SEARCH({"32";"35";"36";"44";"45";"47";"50";"51";"52";"53";"54";"55";"57";"58";"59";"60"}, BB99)))&gt;0,
    B99,
    "")</f>
        <v/>
      </c>
      <c r="CN99" s="123" t="str" cm="1">
        <f t="array" ref="CN99">IF(SUMPRODUCT(--ISNUMBER(SEARCH({"61";"62"}, BB99)))&gt;0,
    B99,
    "")</f>
        <v/>
      </c>
      <c r="CO99" s="226" t="str" cm="1">
        <f t="array" ref="CO99">IF(SUMPRODUCT(--ISNUMBER(SEARCH({"68";"69";"70";"71"}, BB99)))&gt;0,
    B99,
    "")</f>
        <v/>
      </c>
      <c r="CP99" s="123" t="str" cm="1">
        <f t="array" ref="CP99">IF(SUMPRODUCT(--ISNUMBER(SEARCH({"72";"73";"74";"75"}, BB99)))&gt;0,
    B99,
    "")</f>
        <v/>
      </c>
      <c r="CQ99" s="123" t="str">
        <f t="shared" si="111"/>
        <v/>
      </c>
      <c r="CR99" s="226" t="str">
        <f t="shared" si="112"/>
        <v>NO</v>
      </c>
      <c r="CS99" s="122" t="str">
        <f t="shared" si="121"/>
        <v/>
      </c>
      <c r="CT99" s="123" t="str">
        <f t="shared" si="122"/>
        <v/>
      </c>
      <c r="CU99" s="123" t="str">
        <f t="shared" si="123"/>
        <v/>
      </c>
      <c r="CV99" s="123" t="str">
        <f t="shared" si="124"/>
        <v/>
      </c>
      <c r="CW99" s="123" t="str">
        <f t="shared" si="125"/>
        <v/>
      </c>
      <c r="CX99" s="123" t="str">
        <f t="shared" si="126"/>
        <v/>
      </c>
      <c r="CY99" s="123" t="str">
        <f t="shared" si="127"/>
        <v/>
      </c>
      <c r="CZ99" s="123" t="str">
        <f t="shared" si="128"/>
        <v/>
      </c>
      <c r="DA99" s="123" t="str">
        <f t="shared" si="129"/>
        <v/>
      </c>
      <c r="DB99" s="124" t="str">
        <f t="shared" si="130"/>
        <v/>
      </c>
      <c r="DC99" s="122" t="str">
        <f t="shared" si="131"/>
        <v/>
      </c>
      <c r="DD99" s="123" t="str">
        <f t="shared" si="132"/>
        <v/>
      </c>
      <c r="DE99" s="123" t="str">
        <f t="shared" si="133"/>
        <v/>
      </c>
      <c r="DF99" s="124" t="str">
        <f t="shared" si="134"/>
        <v/>
      </c>
      <c r="DG99" s="110"/>
    </row>
    <row r="100" spans="2:111" ht="16.2" outlineLevel="1" x14ac:dyDescent="0.4">
      <c r="B100" s="7">
        <v>95</v>
      </c>
      <c r="C100" s="12"/>
      <c r="D100" s="13"/>
      <c r="E100" s="14"/>
      <c r="F100" s="14"/>
      <c r="G100" s="14"/>
      <c r="H100" s="14"/>
      <c r="I100" s="14"/>
      <c r="J100" s="14"/>
      <c r="K100" s="14"/>
      <c r="L100" s="15"/>
      <c r="M100" s="12"/>
      <c r="N100" s="12"/>
      <c r="O100" s="12"/>
      <c r="P100" s="98" t="str">
        <f xml:space="preserve"> IF(ISBLANK(M100),"",VLOOKUP(M100,ComboValue!$D$2:$H$18,5,FALSE))</f>
        <v/>
      </c>
      <c r="Q100" s="12"/>
      <c r="R100" s="252" t="str" cm="1">
        <f t="array" ref="R100">IF(OR(ISNUMBER(SEARCH("SGH05",$D100:$L100)),ISNUMBER(SEARCH("SGH06",$D100:$L100)),ISNUMBER(SEARCH("SGH07",$D100:$L100)),ISNUMBER(SEARCH("SGH08",$D100:$L100)),ISNUMBER(SEARCH("pas de pictogramme",$D100:$L100)),ISNUMBER(SEARCH("SGH09",$D100:$L100)),ISNUMBER(SEARCH("SGH03",$D100:$L100))),"OUI","NON")</f>
        <v>NON</v>
      </c>
      <c r="S100" s="13"/>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212"/>
      <c r="AX100" s="123" t="str" cm="1">
        <f t="array" ref="AX100">_xlfn.TEXTJOIN(",", TRUE, IF(D100:L100="","",VLOOKUP(D100:L100, ComboValue!$A$2:$C$11, 3, FALSE)))</f>
        <v/>
      </c>
      <c r="AY100" s="123" t="str">
        <f t="shared" si="109"/>
        <v>Tous_Fr</v>
      </c>
      <c r="AZ100" s="123" t="str">
        <f>IF(ISBLANK(M100),"",VLOOKUP(M100,ComboValue!$D$2:$F$18,3,FALSE))</f>
        <v/>
      </c>
      <c r="BA100" s="123" t="str">
        <f>IF(ISBLANK(N100),"",VLOOKUP(N100,ComboValue!$J$2:$L$5,3,FALSE))</f>
        <v/>
      </c>
      <c r="BB100" s="130" t="str" cm="1">
        <f t="array" ref="BB100">_xlfn.TEXTJOIN(",", TRUE, IF(S100:AV100="","",VLOOKUP(S100:AV100, ComboValue!$M$2:$O$100, 3, FALSE)))</f>
        <v/>
      </c>
      <c r="BC100" s="124" t="str">
        <f t="shared" si="110"/>
        <v/>
      </c>
      <c r="BD100" s="110"/>
      <c r="BE100" s="122" t="str">
        <f t="shared" si="87"/>
        <v/>
      </c>
      <c r="BF100" s="123" t="str">
        <f t="shared" si="88"/>
        <v/>
      </c>
      <c r="BG100" s="123" t="str">
        <f t="shared" si="89"/>
        <v/>
      </c>
      <c r="BH100" s="123" t="str">
        <f t="shared" si="90"/>
        <v/>
      </c>
      <c r="BI100" s="123" t="str">
        <f t="shared" si="91"/>
        <v/>
      </c>
      <c r="BJ100" s="123" t="str">
        <f t="shared" si="92"/>
        <v/>
      </c>
      <c r="BK100" s="123" t="str">
        <f t="shared" si="93"/>
        <v/>
      </c>
      <c r="BL100" s="123" t="str">
        <f t="shared" si="94"/>
        <v/>
      </c>
      <c r="BM100" s="123" t="str">
        <f t="shared" si="95"/>
        <v/>
      </c>
      <c r="BN100" s="123" t="str">
        <f t="shared" si="96"/>
        <v/>
      </c>
      <c r="BO100" s="123">
        <f t="shared" si="135"/>
        <v>0</v>
      </c>
      <c r="BP100" s="123">
        <f t="shared" si="97"/>
        <v>0</v>
      </c>
      <c r="BQ100" s="123">
        <f t="shared" si="136"/>
        <v>0</v>
      </c>
      <c r="BR100" s="123">
        <f t="shared" si="98"/>
        <v>0</v>
      </c>
      <c r="BS100" s="123">
        <f t="shared" si="99"/>
        <v>0</v>
      </c>
      <c r="BT100" s="123">
        <f t="shared" si="100"/>
        <v>0</v>
      </c>
      <c r="BU100" s="123" t="str">
        <f t="shared" si="113"/>
        <v/>
      </c>
      <c r="BV100" s="123" t="str">
        <f t="shared" si="114"/>
        <v/>
      </c>
      <c r="BW100" s="123" t="str">
        <f t="shared" si="115"/>
        <v/>
      </c>
      <c r="BX100" s="123" t="str">
        <f t="shared" si="101"/>
        <v/>
      </c>
      <c r="BY100" s="123" t="str">
        <f t="shared" si="102"/>
        <v/>
      </c>
      <c r="BZ100" s="123" t="str">
        <f t="shared" si="103"/>
        <v/>
      </c>
      <c r="CA100" s="123" t="str">
        <f t="shared" si="104"/>
        <v/>
      </c>
      <c r="CB100" s="123" t="str">
        <f t="shared" si="105"/>
        <v/>
      </c>
      <c r="CC100" s="123" t="str">
        <f t="shared" si="106"/>
        <v/>
      </c>
      <c r="CD100" s="123" t="str">
        <f t="shared" si="107"/>
        <v/>
      </c>
      <c r="CE100" s="123" t="str">
        <f t="shared" si="108"/>
        <v/>
      </c>
      <c r="CF100" s="123" t="str">
        <f t="shared" si="116"/>
        <v/>
      </c>
      <c r="CG100" s="123" t="str">
        <f t="shared" si="117"/>
        <v/>
      </c>
      <c r="CH100" s="123" t="str">
        <f t="shared" si="118"/>
        <v/>
      </c>
      <c r="CI100" s="123" t="str">
        <f t="shared" si="119"/>
        <v/>
      </c>
      <c r="CJ100" s="131" t="str">
        <f t="shared" si="120"/>
        <v/>
      </c>
      <c r="CK100" s="123" t="str" cm="1">
        <f t="array" ref="CK100">IF(AND(AZ100="C_16",
        SUMPRODUCT(--ISNUMBER(SEARCH({"14","34","38","40","41","42","43","46","48","56","64","65"},BB100)))&gt;0),
    O100-IF(ISNUMBER(CL100),CL100,0),
    "")</f>
        <v/>
      </c>
      <c r="CL100" s="123" t="str" cm="1">
        <f t="array" ref="CL100">IF(AND(AZ100="C_16",
        SUMPRODUCT(--ISNUMBER(SEARCH({"01";"02";"03";"04";"05";"06";"07";"08";"09";"10";"11";"12";"13";"15";"16";"17";"19";"20";"21";"22";"23";"24";"25";"26";"27";"28";"29";"30";"31";"32";"33";"35";"36";"37";"39";"44";"45";"47";"49";"50";"51";"52";"53";"54";"55";"57";"58";"59";"60";"61";"62";"63";"66";"67";"68";"69";"70";"71";"72";"73";"74";"75"}, BB100)))&gt;0),
    O100,
    "")</f>
        <v/>
      </c>
      <c r="CM100" s="131" t="str" cm="1">
        <f t="array" ref="CM100">IF(SUMPRODUCT(--ISNUMBER(SEARCH({"32";"35";"36";"44";"45";"47";"50";"51";"52";"53";"54";"55";"57";"58";"59";"60"}, BB100)))&gt;0,
    B100,
    "")</f>
        <v/>
      </c>
      <c r="CN100" s="123" t="str" cm="1">
        <f t="array" ref="CN100">IF(SUMPRODUCT(--ISNUMBER(SEARCH({"61";"62"}, BB100)))&gt;0,
    B100,
    "")</f>
        <v/>
      </c>
      <c r="CO100" s="226" t="str" cm="1">
        <f t="array" ref="CO100">IF(SUMPRODUCT(--ISNUMBER(SEARCH({"68";"69";"70";"71"}, BB100)))&gt;0,
    B100,
    "")</f>
        <v/>
      </c>
      <c r="CP100" s="123" t="str" cm="1">
        <f t="array" ref="CP100">IF(SUMPRODUCT(--ISNUMBER(SEARCH({"72";"73";"74";"75"}, BB100)))&gt;0,
    B100,
    "")</f>
        <v/>
      </c>
      <c r="CQ100" s="123" t="str">
        <f t="shared" si="111"/>
        <v/>
      </c>
      <c r="CR100" s="226" t="str">
        <f t="shared" si="112"/>
        <v>NO</v>
      </c>
      <c r="CS100" s="122" t="str">
        <f t="shared" si="121"/>
        <v/>
      </c>
      <c r="CT100" s="123" t="str">
        <f t="shared" si="122"/>
        <v/>
      </c>
      <c r="CU100" s="123" t="str">
        <f t="shared" si="123"/>
        <v/>
      </c>
      <c r="CV100" s="123" t="str">
        <f t="shared" si="124"/>
        <v/>
      </c>
      <c r="CW100" s="123" t="str">
        <f t="shared" si="125"/>
        <v/>
      </c>
      <c r="CX100" s="123" t="str">
        <f t="shared" si="126"/>
        <v/>
      </c>
      <c r="CY100" s="123" t="str">
        <f t="shared" si="127"/>
        <v/>
      </c>
      <c r="CZ100" s="123" t="str">
        <f t="shared" si="128"/>
        <v/>
      </c>
      <c r="DA100" s="123" t="str">
        <f t="shared" si="129"/>
        <v/>
      </c>
      <c r="DB100" s="124" t="str">
        <f t="shared" si="130"/>
        <v/>
      </c>
      <c r="DC100" s="122" t="str">
        <f t="shared" si="131"/>
        <v/>
      </c>
      <c r="DD100" s="123" t="str">
        <f t="shared" si="132"/>
        <v/>
      </c>
      <c r="DE100" s="123" t="str">
        <f t="shared" si="133"/>
        <v/>
      </c>
      <c r="DF100" s="124" t="str">
        <f t="shared" si="134"/>
        <v/>
      </c>
      <c r="DG100" s="110"/>
    </row>
    <row r="101" spans="2:111" ht="16.2" outlineLevel="1" x14ac:dyDescent="0.4">
      <c r="B101" s="7">
        <v>96</v>
      </c>
      <c r="C101" s="12"/>
      <c r="D101" s="13"/>
      <c r="E101" s="14"/>
      <c r="F101" s="14"/>
      <c r="G101" s="14"/>
      <c r="H101" s="14"/>
      <c r="I101" s="14"/>
      <c r="J101" s="14"/>
      <c r="K101" s="14"/>
      <c r="L101" s="15"/>
      <c r="M101" s="12"/>
      <c r="N101" s="12"/>
      <c r="O101" s="12"/>
      <c r="P101" s="98" t="str">
        <f xml:space="preserve"> IF(ISBLANK(M101),"",VLOOKUP(M101,ComboValue!$D$2:$H$18,5,FALSE))</f>
        <v/>
      </c>
      <c r="Q101" s="12"/>
      <c r="R101" s="252" t="str" cm="1">
        <f t="array" ref="R101">IF(OR(ISNUMBER(SEARCH("SGH05",$D101:$L101)),ISNUMBER(SEARCH("SGH06",$D101:$L101)),ISNUMBER(SEARCH("SGH07",$D101:$L101)),ISNUMBER(SEARCH("SGH08",$D101:$L101)),ISNUMBER(SEARCH("pas de pictogramme",$D101:$L101)),ISNUMBER(SEARCH("SGH09",$D101:$L101)),ISNUMBER(SEARCH("SGH03",$D101:$L101))),"OUI","NON")</f>
        <v>NON</v>
      </c>
      <c r="S101" s="13"/>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212"/>
      <c r="AX101" s="123" t="str" cm="1">
        <f t="array" ref="AX101">_xlfn.TEXTJOIN(",", TRUE, IF(D101:L101="","",VLOOKUP(D101:L101, ComboValue!$A$2:$C$11, 3, FALSE)))</f>
        <v/>
      </c>
      <c r="AY101" s="123" t="str">
        <f t="shared" si="109"/>
        <v>Tous_Fr</v>
      </c>
      <c r="AZ101" s="123" t="str">
        <f>IF(ISBLANK(M101),"",VLOOKUP(M101,ComboValue!$D$2:$F$18,3,FALSE))</f>
        <v/>
      </c>
      <c r="BA101" s="123" t="str">
        <f>IF(ISBLANK(N101),"",VLOOKUP(N101,ComboValue!$J$2:$L$5,3,FALSE))</f>
        <v/>
      </c>
      <c r="BB101" s="130" t="str" cm="1">
        <f t="array" ref="BB101">_xlfn.TEXTJOIN(",", TRUE, IF(S101:AV101="","",VLOOKUP(S101:AV101, ComboValue!$M$2:$O$100, 3, FALSE)))</f>
        <v/>
      </c>
      <c r="BC101" s="124" t="str">
        <f t="shared" si="110"/>
        <v/>
      </c>
      <c r="BD101" s="110"/>
      <c r="BE101" s="122" t="str">
        <f t="shared" si="87"/>
        <v/>
      </c>
      <c r="BF101" s="123" t="str">
        <f t="shared" si="88"/>
        <v/>
      </c>
      <c r="BG101" s="123" t="str">
        <f t="shared" si="89"/>
        <v/>
      </c>
      <c r="BH101" s="123" t="str">
        <f t="shared" si="90"/>
        <v/>
      </c>
      <c r="BI101" s="123" t="str">
        <f t="shared" si="91"/>
        <v/>
      </c>
      <c r="BJ101" s="123" t="str">
        <f t="shared" si="92"/>
        <v/>
      </c>
      <c r="BK101" s="123" t="str">
        <f t="shared" si="93"/>
        <v/>
      </c>
      <c r="BL101" s="123" t="str">
        <f t="shared" si="94"/>
        <v/>
      </c>
      <c r="BM101" s="123" t="str">
        <f t="shared" si="95"/>
        <v/>
      </c>
      <c r="BN101" s="123" t="str">
        <f t="shared" si="96"/>
        <v/>
      </c>
      <c r="BO101" s="123">
        <f t="shared" si="135"/>
        <v>0</v>
      </c>
      <c r="BP101" s="123">
        <f t="shared" si="97"/>
        <v>0</v>
      </c>
      <c r="BQ101" s="123">
        <f t="shared" si="136"/>
        <v>0</v>
      </c>
      <c r="BR101" s="123">
        <f t="shared" si="98"/>
        <v>0</v>
      </c>
      <c r="BS101" s="123">
        <f t="shared" si="99"/>
        <v>0</v>
      </c>
      <c r="BT101" s="123">
        <f t="shared" si="100"/>
        <v>0</v>
      </c>
      <c r="BU101" s="123" t="str">
        <f t="shared" si="113"/>
        <v/>
      </c>
      <c r="BV101" s="123" t="str">
        <f t="shared" si="114"/>
        <v/>
      </c>
      <c r="BW101" s="123" t="str">
        <f t="shared" si="115"/>
        <v/>
      </c>
      <c r="BX101" s="123" t="str">
        <f t="shared" si="101"/>
        <v/>
      </c>
      <c r="BY101" s="123" t="str">
        <f t="shared" si="102"/>
        <v/>
      </c>
      <c r="BZ101" s="123" t="str">
        <f t="shared" si="103"/>
        <v/>
      </c>
      <c r="CA101" s="123" t="str">
        <f t="shared" si="104"/>
        <v/>
      </c>
      <c r="CB101" s="123" t="str">
        <f t="shared" si="105"/>
        <v/>
      </c>
      <c r="CC101" s="123" t="str">
        <f t="shared" si="106"/>
        <v/>
      </c>
      <c r="CD101" s="123" t="str">
        <f t="shared" si="107"/>
        <v/>
      </c>
      <c r="CE101" s="123" t="str">
        <f t="shared" si="108"/>
        <v/>
      </c>
      <c r="CF101" s="123" t="str">
        <f t="shared" si="116"/>
        <v/>
      </c>
      <c r="CG101" s="123" t="str">
        <f t="shared" si="117"/>
        <v/>
      </c>
      <c r="CH101" s="123" t="str">
        <f t="shared" si="118"/>
        <v/>
      </c>
      <c r="CI101" s="123" t="str">
        <f t="shared" si="119"/>
        <v/>
      </c>
      <c r="CJ101" s="131" t="str">
        <f t="shared" si="120"/>
        <v/>
      </c>
      <c r="CK101" s="123" t="str" cm="1">
        <f t="array" ref="CK101">IF(AND(AZ101="C_16",
        SUMPRODUCT(--ISNUMBER(SEARCH({"14","34","38","40","41","42","43","46","48","56","64","65"},BB101)))&gt;0),
    O101-IF(ISNUMBER(CL101),CL101,0),
    "")</f>
        <v/>
      </c>
      <c r="CL101" s="123" t="str" cm="1">
        <f t="array" ref="CL101">IF(AND(AZ101="C_16",
        SUMPRODUCT(--ISNUMBER(SEARCH({"01";"02";"03";"04";"05";"06";"07";"08";"09";"10";"11";"12";"13";"15";"16";"17";"19";"20";"21";"22";"23";"24";"25";"26";"27";"28";"29";"30";"31";"32";"33";"35";"36";"37";"39";"44";"45";"47";"49";"50";"51";"52";"53";"54";"55";"57";"58";"59";"60";"61";"62";"63";"66";"67";"68";"69";"70";"71";"72";"73";"74";"75"}, BB101)))&gt;0),
    O101,
    "")</f>
        <v/>
      </c>
      <c r="CM101" s="131" t="str" cm="1">
        <f t="array" ref="CM101">IF(SUMPRODUCT(--ISNUMBER(SEARCH({"32";"35";"36";"44";"45";"47";"50";"51";"52";"53";"54";"55";"57";"58";"59";"60"}, BB101)))&gt;0,
    B101,
    "")</f>
        <v/>
      </c>
      <c r="CN101" s="123" t="str" cm="1">
        <f t="array" ref="CN101">IF(SUMPRODUCT(--ISNUMBER(SEARCH({"61";"62"}, BB101)))&gt;0,
    B101,
    "")</f>
        <v/>
      </c>
      <c r="CO101" s="226" t="str" cm="1">
        <f t="array" ref="CO101">IF(SUMPRODUCT(--ISNUMBER(SEARCH({"68";"69";"70";"71"}, BB101)))&gt;0,
    B101,
    "")</f>
        <v/>
      </c>
      <c r="CP101" s="123" t="str" cm="1">
        <f t="array" ref="CP101">IF(SUMPRODUCT(--ISNUMBER(SEARCH({"72";"73";"74";"75"}, BB101)))&gt;0,
    B101,
    "")</f>
        <v/>
      </c>
      <c r="CQ101" s="123" t="str">
        <f t="shared" si="111"/>
        <v/>
      </c>
      <c r="CR101" s="226" t="str">
        <f t="shared" si="112"/>
        <v>NO</v>
      </c>
      <c r="CS101" s="122" t="str">
        <f t="shared" si="121"/>
        <v/>
      </c>
      <c r="CT101" s="123" t="str">
        <f t="shared" si="122"/>
        <v/>
      </c>
      <c r="CU101" s="123" t="str">
        <f t="shared" si="123"/>
        <v/>
      </c>
      <c r="CV101" s="123" t="str">
        <f t="shared" si="124"/>
        <v/>
      </c>
      <c r="CW101" s="123" t="str">
        <f t="shared" si="125"/>
        <v/>
      </c>
      <c r="CX101" s="123" t="str">
        <f t="shared" si="126"/>
        <v/>
      </c>
      <c r="CY101" s="123" t="str">
        <f t="shared" si="127"/>
        <v/>
      </c>
      <c r="CZ101" s="123" t="str">
        <f t="shared" si="128"/>
        <v/>
      </c>
      <c r="DA101" s="123" t="str">
        <f t="shared" si="129"/>
        <v/>
      </c>
      <c r="DB101" s="124" t="str">
        <f t="shared" si="130"/>
        <v/>
      </c>
      <c r="DC101" s="122" t="str">
        <f t="shared" si="131"/>
        <v/>
      </c>
      <c r="DD101" s="123" t="str">
        <f t="shared" si="132"/>
        <v/>
      </c>
      <c r="DE101" s="123" t="str">
        <f t="shared" si="133"/>
        <v/>
      </c>
      <c r="DF101" s="124" t="str">
        <f t="shared" si="134"/>
        <v/>
      </c>
      <c r="DG101" s="110"/>
    </row>
    <row r="102" spans="2:111" ht="16.2" outlineLevel="1" x14ac:dyDescent="0.4">
      <c r="B102" s="7">
        <v>97</v>
      </c>
      <c r="C102" s="12"/>
      <c r="D102" s="13"/>
      <c r="E102" s="14"/>
      <c r="F102" s="14"/>
      <c r="G102" s="14"/>
      <c r="H102" s="14"/>
      <c r="I102" s="14"/>
      <c r="J102" s="14"/>
      <c r="K102" s="14"/>
      <c r="L102" s="15"/>
      <c r="M102" s="12"/>
      <c r="N102" s="12"/>
      <c r="O102" s="12"/>
      <c r="P102" s="98" t="str">
        <f xml:space="preserve"> IF(ISBLANK(M102),"",VLOOKUP(M102,ComboValue!$D$2:$H$18,5,FALSE))</f>
        <v/>
      </c>
      <c r="Q102" s="12"/>
      <c r="R102" s="252" t="str" cm="1">
        <f t="array" ref="R102">IF(OR(ISNUMBER(SEARCH("SGH05",$D102:$L102)),ISNUMBER(SEARCH("SGH06",$D102:$L102)),ISNUMBER(SEARCH("SGH07",$D102:$L102)),ISNUMBER(SEARCH("SGH08",$D102:$L102)),ISNUMBER(SEARCH("pas de pictogramme",$D102:$L102)),ISNUMBER(SEARCH("SGH09",$D102:$L102)),ISNUMBER(SEARCH("SGH03",$D102:$L102))),"OUI","NON")</f>
        <v>NON</v>
      </c>
      <c r="S102" s="13"/>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212"/>
      <c r="AX102" s="123" t="str" cm="1">
        <f t="array" ref="AX102">_xlfn.TEXTJOIN(",", TRUE, IF(D102:L102="","",VLOOKUP(D102:L102, ComboValue!$A$2:$C$11, 3, FALSE)))</f>
        <v/>
      </c>
      <c r="AY102" s="123" t="str">
        <f t="shared" si="109"/>
        <v>Tous_Fr</v>
      </c>
      <c r="AZ102" s="123" t="str">
        <f>IF(ISBLANK(M102),"",VLOOKUP(M102,ComboValue!$D$2:$F$18,3,FALSE))</f>
        <v/>
      </c>
      <c r="BA102" s="123" t="str">
        <f>IF(ISBLANK(N102),"",VLOOKUP(N102,ComboValue!$J$2:$L$5,3,FALSE))</f>
        <v/>
      </c>
      <c r="BB102" s="130" t="str" cm="1">
        <f t="array" ref="BB102">_xlfn.TEXTJOIN(",", TRUE, IF(S102:AV102="","",VLOOKUP(S102:AV102, ComboValue!$M$2:$O$100, 3, FALSE)))</f>
        <v/>
      </c>
      <c r="BC102" s="124" t="str">
        <f t="shared" si="110"/>
        <v/>
      </c>
      <c r="BD102" s="110"/>
      <c r="BE102" s="122" t="str">
        <f t="shared" si="87"/>
        <v/>
      </c>
      <c r="BF102" s="123" t="str">
        <f t="shared" si="88"/>
        <v/>
      </c>
      <c r="BG102" s="123" t="str">
        <f t="shared" si="89"/>
        <v/>
      </c>
      <c r="BH102" s="123" t="str">
        <f t="shared" si="90"/>
        <v/>
      </c>
      <c r="BI102" s="123" t="str">
        <f t="shared" si="91"/>
        <v/>
      </c>
      <c r="BJ102" s="123" t="str">
        <f t="shared" si="92"/>
        <v/>
      </c>
      <c r="BK102" s="123" t="str">
        <f t="shared" si="93"/>
        <v/>
      </c>
      <c r="BL102" s="123" t="str">
        <f t="shared" si="94"/>
        <v/>
      </c>
      <c r="BM102" s="123" t="str">
        <f t="shared" si="95"/>
        <v/>
      </c>
      <c r="BN102" s="123" t="str">
        <f t="shared" si="96"/>
        <v/>
      </c>
      <c r="BO102" s="123">
        <f t="shared" si="135"/>
        <v>0</v>
      </c>
      <c r="BP102" s="123">
        <f t="shared" si="97"/>
        <v>0</v>
      </c>
      <c r="BQ102" s="123">
        <f t="shared" si="136"/>
        <v>0</v>
      </c>
      <c r="BR102" s="123">
        <f t="shared" si="98"/>
        <v>0</v>
      </c>
      <c r="BS102" s="123">
        <f t="shared" si="99"/>
        <v>0</v>
      </c>
      <c r="BT102" s="123">
        <f t="shared" si="100"/>
        <v>0</v>
      </c>
      <c r="BU102" s="123" t="str">
        <f t="shared" si="113"/>
        <v/>
      </c>
      <c r="BV102" s="123" t="str">
        <f t="shared" si="114"/>
        <v/>
      </c>
      <c r="BW102" s="123" t="str">
        <f t="shared" si="115"/>
        <v/>
      </c>
      <c r="BX102" s="123" t="str">
        <f t="shared" si="101"/>
        <v/>
      </c>
      <c r="BY102" s="123" t="str">
        <f t="shared" si="102"/>
        <v/>
      </c>
      <c r="BZ102" s="123" t="str">
        <f t="shared" si="103"/>
        <v/>
      </c>
      <c r="CA102" s="123" t="str">
        <f t="shared" si="104"/>
        <v/>
      </c>
      <c r="CB102" s="123" t="str">
        <f t="shared" si="105"/>
        <v/>
      </c>
      <c r="CC102" s="123" t="str">
        <f t="shared" si="106"/>
        <v/>
      </c>
      <c r="CD102" s="123" t="str">
        <f t="shared" si="107"/>
        <v/>
      </c>
      <c r="CE102" s="123" t="str">
        <f t="shared" si="108"/>
        <v/>
      </c>
      <c r="CF102" s="123" t="str">
        <f t="shared" si="116"/>
        <v/>
      </c>
      <c r="CG102" s="123" t="str">
        <f t="shared" si="117"/>
        <v/>
      </c>
      <c r="CH102" s="123" t="str">
        <f t="shared" si="118"/>
        <v/>
      </c>
      <c r="CI102" s="123" t="str">
        <f t="shared" si="119"/>
        <v/>
      </c>
      <c r="CJ102" s="131" t="str">
        <f t="shared" si="120"/>
        <v/>
      </c>
      <c r="CK102" s="123" t="str" cm="1">
        <f t="array" ref="CK102">IF(AND(AZ102="C_16",
        SUMPRODUCT(--ISNUMBER(SEARCH({"14","34","38","40","41","42","43","46","48","56","64","65"},BB102)))&gt;0),
    O102-IF(ISNUMBER(CL102),CL102,0),
    "")</f>
        <v/>
      </c>
      <c r="CL102" s="123" t="str" cm="1">
        <f t="array" ref="CL102">IF(AND(AZ102="C_16",
        SUMPRODUCT(--ISNUMBER(SEARCH({"01";"02";"03";"04";"05";"06";"07";"08";"09";"10";"11";"12";"13";"15";"16";"17";"19";"20";"21";"22";"23";"24";"25";"26";"27";"28";"29";"30";"31";"32";"33";"35";"36";"37";"39";"44";"45";"47";"49";"50";"51";"52";"53";"54";"55";"57";"58";"59";"60";"61";"62";"63";"66";"67";"68";"69";"70";"71";"72";"73";"74";"75"}, BB102)))&gt;0),
    O102,
    "")</f>
        <v/>
      </c>
      <c r="CM102" s="131" t="str" cm="1">
        <f t="array" ref="CM102">IF(SUMPRODUCT(--ISNUMBER(SEARCH({"32";"35";"36";"44";"45";"47";"50";"51";"52";"53";"54";"55";"57";"58";"59";"60"}, BB102)))&gt;0,
    B102,
    "")</f>
        <v/>
      </c>
      <c r="CN102" s="123" t="str" cm="1">
        <f t="array" ref="CN102">IF(SUMPRODUCT(--ISNUMBER(SEARCH({"61";"62"}, BB102)))&gt;0,
    B102,
    "")</f>
        <v/>
      </c>
      <c r="CO102" s="226" t="str" cm="1">
        <f t="array" ref="CO102">IF(SUMPRODUCT(--ISNUMBER(SEARCH({"68";"69";"70";"71"}, BB102)))&gt;0,
    B102,
    "")</f>
        <v/>
      </c>
      <c r="CP102" s="123" t="str" cm="1">
        <f t="array" ref="CP102">IF(SUMPRODUCT(--ISNUMBER(SEARCH({"72";"73";"74";"75"}, BB102)))&gt;0,
    B102,
    "")</f>
        <v/>
      </c>
      <c r="CQ102" s="123" t="str">
        <f t="shared" si="111"/>
        <v/>
      </c>
      <c r="CR102" s="226" t="str">
        <f t="shared" si="112"/>
        <v>NO</v>
      </c>
      <c r="CS102" s="122" t="str">
        <f t="shared" si="121"/>
        <v/>
      </c>
      <c r="CT102" s="123" t="str">
        <f t="shared" si="122"/>
        <v/>
      </c>
      <c r="CU102" s="123" t="str">
        <f t="shared" si="123"/>
        <v/>
      </c>
      <c r="CV102" s="123" t="str">
        <f t="shared" si="124"/>
        <v/>
      </c>
      <c r="CW102" s="123" t="str">
        <f t="shared" si="125"/>
        <v/>
      </c>
      <c r="CX102" s="123" t="str">
        <f t="shared" si="126"/>
        <v/>
      </c>
      <c r="CY102" s="123" t="str">
        <f t="shared" si="127"/>
        <v/>
      </c>
      <c r="CZ102" s="123" t="str">
        <f t="shared" si="128"/>
        <v/>
      </c>
      <c r="DA102" s="123" t="str">
        <f t="shared" si="129"/>
        <v/>
      </c>
      <c r="DB102" s="124" t="str">
        <f t="shared" si="130"/>
        <v/>
      </c>
      <c r="DC102" s="122" t="str">
        <f t="shared" si="131"/>
        <v/>
      </c>
      <c r="DD102" s="123" t="str">
        <f t="shared" si="132"/>
        <v/>
      </c>
      <c r="DE102" s="123" t="str">
        <f t="shared" si="133"/>
        <v/>
      </c>
      <c r="DF102" s="124" t="str">
        <f t="shared" si="134"/>
        <v/>
      </c>
      <c r="DG102" s="110"/>
    </row>
    <row r="103" spans="2:111" ht="16.2" outlineLevel="1" x14ac:dyDescent="0.4">
      <c r="B103" s="7">
        <v>98</v>
      </c>
      <c r="C103" s="12"/>
      <c r="D103" s="13"/>
      <c r="E103" s="14"/>
      <c r="F103" s="14"/>
      <c r="G103" s="14"/>
      <c r="H103" s="14"/>
      <c r="I103" s="14"/>
      <c r="J103" s="14"/>
      <c r="K103" s="14"/>
      <c r="L103" s="15"/>
      <c r="M103" s="12"/>
      <c r="N103" s="12"/>
      <c r="O103" s="12"/>
      <c r="P103" s="98" t="str">
        <f xml:space="preserve"> IF(ISBLANK(M103),"",VLOOKUP(M103,ComboValue!$D$2:$H$18,5,FALSE))</f>
        <v/>
      </c>
      <c r="Q103" s="12"/>
      <c r="R103" s="252" t="str" cm="1">
        <f t="array" ref="R103">IF(OR(ISNUMBER(SEARCH("SGH05",$D103:$L103)),ISNUMBER(SEARCH("SGH06",$D103:$L103)),ISNUMBER(SEARCH("SGH07",$D103:$L103)),ISNUMBER(SEARCH("SGH08",$D103:$L103)),ISNUMBER(SEARCH("pas de pictogramme",$D103:$L103)),ISNUMBER(SEARCH("SGH09",$D103:$L103)),ISNUMBER(SEARCH("SGH03",$D103:$L103))),"OUI","NON")</f>
        <v>NON</v>
      </c>
      <c r="S103" s="13"/>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212"/>
      <c r="AX103" s="123" t="str" cm="1">
        <f t="array" ref="AX103">_xlfn.TEXTJOIN(",", TRUE, IF(D103:L103="","",VLOOKUP(D103:L103, ComboValue!$A$2:$C$11, 3, FALSE)))</f>
        <v/>
      </c>
      <c r="AY103" s="123" t="str">
        <f t="shared" si="109"/>
        <v>Tous_Fr</v>
      </c>
      <c r="AZ103" s="123" t="str">
        <f>IF(ISBLANK(M103),"",VLOOKUP(M103,ComboValue!$D$2:$F$18,3,FALSE))</f>
        <v/>
      </c>
      <c r="BA103" s="123" t="str">
        <f>IF(ISBLANK(N103),"",VLOOKUP(N103,ComboValue!$J$2:$L$5,3,FALSE))</f>
        <v/>
      </c>
      <c r="BB103" s="130" t="str" cm="1">
        <f t="array" ref="BB103">_xlfn.TEXTJOIN(",", TRUE, IF(S103:AV103="","",VLOOKUP(S103:AV103, ComboValue!$M$2:$O$100, 3, FALSE)))</f>
        <v/>
      </c>
      <c r="BC103" s="124" t="str">
        <f t="shared" si="110"/>
        <v/>
      </c>
      <c r="BD103" s="110"/>
      <c r="BE103" s="122" t="str">
        <f t="shared" si="87"/>
        <v/>
      </c>
      <c r="BF103" s="123" t="str">
        <f t="shared" si="88"/>
        <v/>
      </c>
      <c r="BG103" s="123" t="str">
        <f t="shared" si="89"/>
        <v/>
      </c>
      <c r="BH103" s="123" t="str">
        <f t="shared" si="90"/>
        <v/>
      </c>
      <c r="BI103" s="123" t="str">
        <f t="shared" si="91"/>
        <v/>
      </c>
      <c r="BJ103" s="123" t="str">
        <f t="shared" si="92"/>
        <v/>
      </c>
      <c r="BK103" s="123" t="str">
        <f t="shared" si="93"/>
        <v/>
      </c>
      <c r="BL103" s="123" t="str">
        <f t="shared" si="94"/>
        <v/>
      </c>
      <c r="BM103" s="123" t="str">
        <f t="shared" si="95"/>
        <v/>
      </c>
      <c r="BN103" s="123" t="str">
        <f t="shared" si="96"/>
        <v/>
      </c>
      <c r="BO103" s="123">
        <f t="shared" si="135"/>
        <v>0</v>
      </c>
      <c r="BP103" s="123">
        <f t="shared" si="97"/>
        <v>0</v>
      </c>
      <c r="BQ103" s="123">
        <f t="shared" si="136"/>
        <v>0</v>
      </c>
      <c r="BR103" s="123">
        <f t="shared" si="98"/>
        <v>0</v>
      </c>
      <c r="BS103" s="123">
        <f t="shared" si="99"/>
        <v>0</v>
      </c>
      <c r="BT103" s="123">
        <f t="shared" si="100"/>
        <v>0</v>
      </c>
      <c r="BU103" s="123" t="str">
        <f t="shared" si="113"/>
        <v/>
      </c>
      <c r="BV103" s="123" t="str">
        <f t="shared" si="114"/>
        <v/>
      </c>
      <c r="BW103" s="123" t="str">
        <f t="shared" si="115"/>
        <v/>
      </c>
      <c r="BX103" s="123" t="str">
        <f t="shared" si="101"/>
        <v/>
      </c>
      <c r="BY103" s="123" t="str">
        <f t="shared" si="102"/>
        <v/>
      </c>
      <c r="BZ103" s="123" t="str">
        <f t="shared" si="103"/>
        <v/>
      </c>
      <c r="CA103" s="123" t="str">
        <f t="shared" si="104"/>
        <v/>
      </c>
      <c r="CB103" s="123" t="str">
        <f t="shared" si="105"/>
        <v/>
      </c>
      <c r="CC103" s="123" t="str">
        <f t="shared" si="106"/>
        <v/>
      </c>
      <c r="CD103" s="123" t="str">
        <f t="shared" si="107"/>
        <v/>
      </c>
      <c r="CE103" s="123" t="str">
        <f t="shared" si="108"/>
        <v/>
      </c>
      <c r="CF103" s="123" t="str">
        <f t="shared" si="116"/>
        <v/>
      </c>
      <c r="CG103" s="123" t="str">
        <f t="shared" si="117"/>
        <v/>
      </c>
      <c r="CH103" s="123" t="str">
        <f t="shared" si="118"/>
        <v/>
      </c>
      <c r="CI103" s="123" t="str">
        <f t="shared" si="119"/>
        <v/>
      </c>
      <c r="CJ103" s="131" t="str">
        <f t="shared" si="120"/>
        <v/>
      </c>
      <c r="CK103" s="123" t="str" cm="1">
        <f t="array" ref="CK103">IF(AND(AZ103="C_16",
        SUMPRODUCT(--ISNUMBER(SEARCH({"14","34","38","40","41","42","43","46","48","56","64","65"},BB103)))&gt;0),
    O103-IF(ISNUMBER(CL103),CL103,0),
    "")</f>
        <v/>
      </c>
      <c r="CL103" s="123" t="str" cm="1">
        <f t="array" ref="CL103">IF(AND(AZ103="C_16",
        SUMPRODUCT(--ISNUMBER(SEARCH({"01";"02";"03";"04";"05";"06";"07";"08";"09";"10";"11";"12";"13";"15";"16";"17";"19";"20";"21";"22";"23";"24";"25";"26";"27";"28";"29";"30";"31";"32";"33";"35";"36";"37";"39";"44";"45";"47";"49";"50";"51";"52";"53";"54";"55";"57";"58";"59";"60";"61";"62";"63";"66";"67";"68";"69";"70";"71";"72";"73";"74";"75"}, BB103)))&gt;0),
    O103,
    "")</f>
        <v/>
      </c>
      <c r="CM103" s="131" t="str" cm="1">
        <f t="array" ref="CM103">IF(SUMPRODUCT(--ISNUMBER(SEARCH({"32";"35";"36";"44";"45";"47";"50";"51";"52";"53";"54";"55";"57";"58";"59";"60"}, BB103)))&gt;0,
    B103,
    "")</f>
        <v/>
      </c>
      <c r="CN103" s="123" t="str" cm="1">
        <f t="array" ref="CN103">IF(SUMPRODUCT(--ISNUMBER(SEARCH({"61";"62"}, BB103)))&gt;0,
    B103,
    "")</f>
        <v/>
      </c>
      <c r="CO103" s="226" t="str" cm="1">
        <f t="array" ref="CO103">IF(SUMPRODUCT(--ISNUMBER(SEARCH({"68";"69";"70";"71"}, BB103)))&gt;0,
    B103,
    "")</f>
        <v/>
      </c>
      <c r="CP103" s="123" t="str" cm="1">
        <f t="array" ref="CP103">IF(SUMPRODUCT(--ISNUMBER(SEARCH({"72";"73";"74";"75"}, BB103)))&gt;0,
    B103,
    "")</f>
        <v/>
      </c>
      <c r="CQ103" s="123" t="str">
        <f t="shared" si="111"/>
        <v/>
      </c>
      <c r="CR103" s="226" t="str">
        <f t="shared" si="112"/>
        <v>NO</v>
      </c>
      <c r="CS103" s="122" t="str">
        <f t="shared" si="121"/>
        <v/>
      </c>
      <c r="CT103" s="123" t="str">
        <f t="shared" si="122"/>
        <v/>
      </c>
      <c r="CU103" s="123" t="str">
        <f t="shared" si="123"/>
        <v/>
      </c>
      <c r="CV103" s="123" t="str">
        <f t="shared" si="124"/>
        <v/>
      </c>
      <c r="CW103" s="123" t="str">
        <f t="shared" si="125"/>
        <v/>
      </c>
      <c r="CX103" s="123" t="str">
        <f t="shared" si="126"/>
        <v/>
      </c>
      <c r="CY103" s="123" t="str">
        <f t="shared" si="127"/>
        <v/>
      </c>
      <c r="CZ103" s="123" t="str">
        <f t="shared" si="128"/>
        <v/>
      </c>
      <c r="DA103" s="123" t="str">
        <f t="shared" si="129"/>
        <v/>
      </c>
      <c r="DB103" s="124" t="str">
        <f t="shared" si="130"/>
        <v/>
      </c>
      <c r="DC103" s="122" t="str">
        <f t="shared" si="131"/>
        <v/>
      </c>
      <c r="DD103" s="123" t="str">
        <f t="shared" si="132"/>
        <v/>
      </c>
      <c r="DE103" s="123" t="str">
        <f t="shared" si="133"/>
        <v/>
      </c>
      <c r="DF103" s="124" t="str">
        <f t="shared" si="134"/>
        <v/>
      </c>
      <c r="DG103" s="110"/>
    </row>
    <row r="104" spans="2:111" ht="16.2" outlineLevel="1" x14ac:dyDescent="0.4">
      <c r="B104" s="7">
        <v>99</v>
      </c>
      <c r="C104" s="12"/>
      <c r="D104" s="13"/>
      <c r="E104" s="14"/>
      <c r="F104" s="14"/>
      <c r="G104" s="14"/>
      <c r="H104" s="14"/>
      <c r="I104" s="14"/>
      <c r="J104" s="14"/>
      <c r="K104" s="14"/>
      <c r="L104" s="15"/>
      <c r="M104" s="12"/>
      <c r="N104" s="12"/>
      <c r="O104" s="12"/>
      <c r="P104" s="98" t="str">
        <f xml:space="preserve"> IF(ISBLANK(M104),"",VLOOKUP(M104,ComboValue!$D$2:$H$18,5,FALSE))</f>
        <v/>
      </c>
      <c r="Q104" s="12"/>
      <c r="R104" s="252" t="str" cm="1">
        <f t="array" ref="R104">IF(OR(ISNUMBER(SEARCH("SGH05",$D104:$L104)),ISNUMBER(SEARCH("SGH06",$D104:$L104)),ISNUMBER(SEARCH("SGH07",$D104:$L104)),ISNUMBER(SEARCH("SGH08",$D104:$L104)),ISNUMBER(SEARCH("pas de pictogramme",$D104:$L104)),ISNUMBER(SEARCH("SGH09",$D104:$L104)),ISNUMBER(SEARCH("SGH03",$D104:$L104))),"OUI","NON")</f>
        <v>NON</v>
      </c>
      <c r="S104" s="13"/>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212"/>
      <c r="AX104" s="123" t="str" cm="1">
        <f t="array" ref="AX104">_xlfn.TEXTJOIN(",", TRUE, IF(D104:L104="","",VLOOKUP(D104:L104, ComboValue!$A$2:$C$11, 3, FALSE)))</f>
        <v/>
      </c>
      <c r="AY104" s="123" t="str">
        <f t="shared" si="109"/>
        <v>Tous_Fr</v>
      </c>
      <c r="AZ104" s="123" t="str">
        <f>IF(ISBLANK(M104),"",VLOOKUP(M104,ComboValue!$D$2:$F$18,3,FALSE))</f>
        <v/>
      </c>
      <c r="BA104" s="123" t="str">
        <f>IF(ISBLANK(N104),"",VLOOKUP(N104,ComboValue!$J$2:$L$5,3,FALSE))</f>
        <v/>
      </c>
      <c r="BB104" s="130" t="str" cm="1">
        <f t="array" ref="BB104">_xlfn.TEXTJOIN(",", TRUE, IF(S104:AV104="","",VLOOKUP(S104:AV104, ComboValue!$M$2:$O$100, 3, FALSE)))</f>
        <v/>
      </c>
      <c r="BC104" s="124" t="str">
        <f t="shared" si="110"/>
        <v/>
      </c>
      <c r="BD104" s="110"/>
      <c r="BE104" s="122" t="str">
        <f t="shared" si="87"/>
        <v/>
      </c>
      <c r="BF104" s="123" t="str">
        <f t="shared" si="88"/>
        <v/>
      </c>
      <c r="BG104" s="123" t="str">
        <f t="shared" si="89"/>
        <v/>
      </c>
      <c r="BH104" s="123" t="str">
        <f t="shared" si="90"/>
        <v/>
      </c>
      <c r="BI104" s="123" t="str">
        <f t="shared" si="91"/>
        <v/>
      </c>
      <c r="BJ104" s="123" t="str">
        <f t="shared" si="92"/>
        <v/>
      </c>
      <c r="BK104" s="123" t="str">
        <f t="shared" si="93"/>
        <v/>
      </c>
      <c r="BL104" s="123" t="str">
        <f t="shared" si="94"/>
        <v/>
      </c>
      <c r="BM104" s="123" t="str">
        <f t="shared" si="95"/>
        <v/>
      </c>
      <c r="BN104" s="123" t="str">
        <f t="shared" si="96"/>
        <v/>
      </c>
      <c r="BO104" s="123">
        <f t="shared" si="135"/>
        <v>0</v>
      </c>
      <c r="BP104" s="123">
        <f t="shared" si="97"/>
        <v>0</v>
      </c>
      <c r="BQ104" s="123">
        <f t="shared" si="136"/>
        <v>0</v>
      </c>
      <c r="BR104" s="123">
        <f t="shared" si="98"/>
        <v>0</v>
      </c>
      <c r="BS104" s="123">
        <f t="shared" si="99"/>
        <v>0</v>
      </c>
      <c r="BT104" s="123">
        <f t="shared" si="100"/>
        <v>0</v>
      </c>
      <c r="BU104" s="123" t="str">
        <f t="shared" si="113"/>
        <v/>
      </c>
      <c r="BV104" s="123" t="str">
        <f t="shared" si="114"/>
        <v/>
      </c>
      <c r="BW104" s="123" t="str">
        <f t="shared" si="115"/>
        <v/>
      </c>
      <c r="BX104" s="123" t="str">
        <f t="shared" si="101"/>
        <v/>
      </c>
      <c r="BY104" s="123" t="str">
        <f t="shared" si="102"/>
        <v/>
      </c>
      <c r="BZ104" s="123" t="str">
        <f t="shared" si="103"/>
        <v/>
      </c>
      <c r="CA104" s="123" t="str">
        <f t="shared" si="104"/>
        <v/>
      </c>
      <c r="CB104" s="123" t="str">
        <f t="shared" si="105"/>
        <v/>
      </c>
      <c r="CC104" s="123" t="str">
        <f t="shared" si="106"/>
        <v/>
      </c>
      <c r="CD104" s="123" t="str">
        <f t="shared" si="107"/>
        <v/>
      </c>
      <c r="CE104" s="123" t="str">
        <f t="shared" si="108"/>
        <v/>
      </c>
      <c r="CF104" s="123" t="str">
        <f t="shared" si="116"/>
        <v/>
      </c>
      <c r="CG104" s="123" t="str">
        <f t="shared" si="117"/>
        <v/>
      </c>
      <c r="CH104" s="123" t="str">
        <f t="shared" si="118"/>
        <v/>
      </c>
      <c r="CI104" s="123" t="str">
        <f t="shared" si="119"/>
        <v/>
      </c>
      <c r="CJ104" s="131" t="str">
        <f t="shared" si="120"/>
        <v/>
      </c>
      <c r="CK104" s="123" t="str" cm="1">
        <f t="array" ref="CK104">IF(AND(AZ104="C_16",
        SUMPRODUCT(--ISNUMBER(SEARCH({"14","34","38","40","41","42","43","46","48","56","64","65"},BB104)))&gt;0),
    O104-IF(ISNUMBER(CL104),CL104,0),
    "")</f>
        <v/>
      </c>
      <c r="CL104" s="123" t="str" cm="1">
        <f t="array" ref="CL104">IF(AND(AZ104="C_16",
        SUMPRODUCT(--ISNUMBER(SEARCH({"01";"02";"03";"04";"05";"06";"07";"08";"09";"10";"11";"12";"13";"15";"16";"17";"19";"20";"21";"22";"23";"24";"25";"26";"27";"28";"29";"30";"31";"32";"33";"35";"36";"37";"39";"44";"45";"47";"49";"50";"51";"52";"53";"54";"55";"57";"58";"59";"60";"61";"62";"63";"66";"67";"68";"69";"70";"71";"72";"73";"74";"75"}, BB104)))&gt;0),
    O104,
    "")</f>
        <v/>
      </c>
      <c r="CM104" s="131" t="str" cm="1">
        <f t="array" ref="CM104">IF(SUMPRODUCT(--ISNUMBER(SEARCH({"32";"35";"36";"44";"45";"47";"50";"51";"52";"53";"54";"55";"57";"58";"59";"60"}, BB104)))&gt;0,
    B104,
    "")</f>
        <v/>
      </c>
      <c r="CN104" s="123" t="str" cm="1">
        <f t="array" ref="CN104">IF(SUMPRODUCT(--ISNUMBER(SEARCH({"61";"62"}, BB104)))&gt;0,
    B104,
    "")</f>
        <v/>
      </c>
      <c r="CO104" s="226" t="str" cm="1">
        <f t="array" ref="CO104">IF(SUMPRODUCT(--ISNUMBER(SEARCH({"68";"69";"70";"71"}, BB104)))&gt;0,
    B104,
    "")</f>
        <v/>
      </c>
      <c r="CP104" s="123" t="str" cm="1">
        <f t="array" ref="CP104">IF(SUMPRODUCT(--ISNUMBER(SEARCH({"72";"73";"74";"75"}, BB104)))&gt;0,
    B104,
    "")</f>
        <v/>
      </c>
      <c r="CQ104" s="123" t="str">
        <f t="shared" si="111"/>
        <v/>
      </c>
      <c r="CR104" s="226" t="str">
        <f t="shared" si="112"/>
        <v>NO</v>
      </c>
      <c r="CS104" s="122" t="str">
        <f t="shared" si="121"/>
        <v/>
      </c>
      <c r="CT104" s="123" t="str">
        <f t="shared" si="122"/>
        <v/>
      </c>
      <c r="CU104" s="123" t="str">
        <f t="shared" si="123"/>
        <v/>
      </c>
      <c r="CV104" s="123" t="str">
        <f t="shared" si="124"/>
        <v/>
      </c>
      <c r="CW104" s="123" t="str">
        <f t="shared" si="125"/>
        <v/>
      </c>
      <c r="CX104" s="123" t="str">
        <f t="shared" si="126"/>
        <v/>
      </c>
      <c r="CY104" s="123" t="str">
        <f t="shared" si="127"/>
        <v/>
      </c>
      <c r="CZ104" s="123" t="str">
        <f t="shared" si="128"/>
        <v/>
      </c>
      <c r="DA104" s="123" t="str">
        <f t="shared" si="129"/>
        <v/>
      </c>
      <c r="DB104" s="124" t="str">
        <f t="shared" si="130"/>
        <v/>
      </c>
      <c r="DC104" s="122" t="str">
        <f t="shared" si="131"/>
        <v/>
      </c>
      <c r="DD104" s="123" t="str">
        <f t="shared" si="132"/>
        <v/>
      </c>
      <c r="DE104" s="123" t="str">
        <f t="shared" si="133"/>
        <v/>
      </c>
      <c r="DF104" s="124" t="str">
        <f t="shared" si="134"/>
        <v/>
      </c>
      <c r="DG104" s="110"/>
    </row>
    <row r="105" spans="2:111" ht="16.2" outlineLevel="1" x14ac:dyDescent="0.4">
      <c r="B105" s="7">
        <v>100</v>
      </c>
      <c r="C105" s="12"/>
      <c r="D105" s="13"/>
      <c r="E105" s="14"/>
      <c r="F105" s="14"/>
      <c r="G105" s="14"/>
      <c r="H105" s="14"/>
      <c r="I105" s="14"/>
      <c r="J105" s="14"/>
      <c r="K105" s="14"/>
      <c r="L105" s="15"/>
      <c r="M105" s="12"/>
      <c r="N105" s="12"/>
      <c r="O105" s="12"/>
      <c r="P105" s="98" t="str">
        <f xml:space="preserve"> IF(ISBLANK(M105),"",VLOOKUP(M105,ComboValue!$D$2:$H$18,5,FALSE))</f>
        <v/>
      </c>
      <c r="Q105" s="12"/>
      <c r="R105" s="252" t="str" cm="1">
        <f t="array" ref="R105">IF(OR(ISNUMBER(SEARCH("SGH05",$D105:$L105)),ISNUMBER(SEARCH("SGH06",$D105:$L105)),ISNUMBER(SEARCH("SGH07",$D105:$L105)),ISNUMBER(SEARCH("SGH08",$D105:$L105)),ISNUMBER(SEARCH("pas de pictogramme",$D105:$L105)),ISNUMBER(SEARCH("SGH09",$D105:$L105)),ISNUMBER(SEARCH("SGH03",$D105:$L105))),"OUI","NON")</f>
        <v>NON</v>
      </c>
      <c r="S105" s="13"/>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212"/>
      <c r="AX105" s="123" t="str" cm="1">
        <f t="array" ref="AX105">_xlfn.TEXTJOIN(",", TRUE, IF(D105:L105="","",VLOOKUP(D105:L105, ComboValue!$A$2:$C$11, 3, FALSE)))</f>
        <v/>
      </c>
      <c r="AY105" s="123" t="str">
        <f t="shared" si="109"/>
        <v>Tous_Fr</v>
      </c>
      <c r="AZ105" s="123" t="str">
        <f>IF(ISBLANK(M105),"",VLOOKUP(M105,ComboValue!$D$2:$F$18,3,FALSE))</f>
        <v/>
      </c>
      <c r="BA105" s="123" t="str">
        <f>IF(ISBLANK(N105),"",VLOOKUP(N105,ComboValue!$J$2:$L$5,3,FALSE))</f>
        <v/>
      </c>
      <c r="BB105" s="130" t="str" cm="1">
        <f t="array" ref="BB105">_xlfn.TEXTJOIN(",", TRUE, IF(S105:AV105="","",VLOOKUP(S105:AV105, ComboValue!$M$2:$O$100, 3, FALSE)))</f>
        <v/>
      </c>
      <c r="BC105" s="124" t="str">
        <f t="shared" si="110"/>
        <v/>
      </c>
      <c r="BD105" s="110"/>
      <c r="BE105" s="122" t="str">
        <f t="shared" si="87"/>
        <v/>
      </c>
      <c r="BF105" s="123" t="str">
        <f t="shared" si="88"/>
        <v/>
      </c>
      <c r="BG105" s="123" t="str">
        <f t="shared" si="89"/>
        <v/>
      </c>
      <c r="BH105" s="123" t="str">
        <f t="shared" si="90"/>
        <v/>
      </c>
      <c r="BI105" s="123" t="str">
        <f t="shared" si="91"/>
        <v/>
      </c>
      <c r="BJ105" s="123" t="str">
        <f t="shared" si="92"/>
        <v/>
      </c>
      <c r="BK105" s="123" t="str">
        <f t="shared" si="93"/>
        <v/>
      </c>
      <c r="BL105" s="123" t="str">
        <f t="shared" si="94"/>
        <v/>
      </c>
      <c r="BM105" s="123" t="str">
        <f t="shared" si="95"/>
        <v/>
      </c>
      <c r="BN105" s="123" t="str">
        <f t="shared" si="96"/>
        <v/>
      </c>
      <c r="BO105" s="123">
        <f t="shared" si="135"/>
        <v>0</v>
      </c>
      <c r="BP105" s="123">
        <f t="shared" si="97"/>
        <v>0</v>
      </c>
      <c r="BQ105" s="123">
        <f t="shared" si="136"/>
        <v>0</v>
      </c>
      <c r="BR105" s="123">
        <f t="shared" si="98"/>
        <v>0</v>
      </c>
      <c r="BS105" s="123">
        <f t="shared" si="99"/>
        <v>0</v>
      </c>
      <c r="BT105" s="123">
        <f t="shared" si="100"/>
        <v>0</v>
      </c>
      <c r="BU105" s="123" t="str">
        <f t="shared" si="113"/>
        <v/>
      </c>
      <c r="BV105" s="123" t="str">
        <f t="shared" si="114"/>
        <v/>
      </c>
      <c r="BW105" s="123" t="str">
        <f t="shared" si="115"/>
        <v/>
      </c>
      <c r="BX105" s="123" t="str">
        <f t="shared" si="101"/>
        <v/>
      </c>
      <c r="BY105" s="123" t="str">
        <f t="shared" si="102"/>
        <v/>
      </c>
      <c r="BZ105" s="123" t="str">
        <f t="shared" si="103"/>
        <v/>
      </c>
      <c r="CA105" s="123" t="str">
        <f t="shared" si="104"/>
        <v/>
      </c>
      <c r="CB105" s="123" t="str">
        <f t="shared" si="105"/>
        <v/>
      </c>
      <c r="CC105" s="123" t="str">
        <f t="shared" si="106"/>
        <v/>
      </c>
      <c r="CD105" s="123" t="str">
        <f t="shared" si="107"/>
        <v/>
      </c>
      <c r="CE105" s="123" t="str">
        <f t="shared" si="108"/>
        <v/>
      </c>
      <c r="CF105" s="123" t="str">
        <f t="shared" si="116"/>
        <v/>
      </c>
      <c r="CG105" s="123" t="str">
        <f t="shared" si="117"/>
        <v/>
      </c>
      <c r="CH105" s="123" t="str">
        <f t="shared" si="118"/>
        <v/>
      </c>
      <c r="CI105" s="123" t="str">
        <f t="shared" si="119"/>
        <v/>
      </c>
      <c r="CJ105" s="131" t="str">
        <f t="shared" si="120"/>
        <v/>
      </c>
      <c r="CK105" s="123" t="str" cm="1">
        <f t="array" ref="CK105">IF(AND(AZ105="C_16",
        SUMPRODUCT(--ISNUMBER(SEARCH({"14","34","38","40","41","42","43","46","48","56","64","65"},BB105)))&gt;0),
    O105-IF(ISNUMBER(CL105),CL105,0),
    "")</f>
        <v/>
      </c>
      <c r="CL105" s="123" t="str" cm="1">
        <f t="array" ref="CL105">IF(AND(AZ105="C_16",
        SUMPRODUCT(--ISNUMBER(SEARCH({"01";"02";"03";"04";"05";"06";"07";"08";"09";"10";"11";"12";"13";"15";"16";"17";"19";"20";"21";"22";"23";"24";"25";"26";"27";"28";"29";"30";"31";"32";"33";"35";"36";"37";"39";"44";"45";"47";"49";"50";"51";"52";"53";"54";"55";"57";"58";"59";"60";"61";"62";"63";"66";"67";"68";"69";"70";"71";"72";"73";"74";"75"}, BB105)))&gt;0),
    O105,
    "")</f>
        <v/>
      </c>
      <c r="CM105" s="131" t="str" cm="1">
        <f t="array" ref="CM105">IF(SUMPRODUCT(--ISNUMBER(SEARCH({"32";"35";"36";"44";"45";"47";"50";"51";"52";"53";"54";"55";"57";"58";"59";"60"}, BB105)))&gt;0,
    B105,
    "")</f>
        <v/>
      </c>
      <c r="CN105" s="123" t="str" cm="1">
        <f t="array" ref="CN105">IF(SUMPRODUCT(--ISNUMBER(SEARCH({"61";"62"}, BB105)))&gt;0,
    B105,
    "")</f>
        <v/>
      </c>
      <c r="CO105" s="226" t="str" cm="1">
        <f t="array" ref="CO105">IF(SUMPRODUCT(--ISNUMBER(SEARCH({"68";"69";"70";"71"}, BB105)))&gt;0,
    B105,
    "")</f>
        <v/>
      </c>
      <c r="CP105" s="123" t="str" cm="1">
        <f t="array" ref="CP105">IF(SUMPRODUCT(--ISNUMBER(SEARCH({"72";"73";"74";"75"}, BB105)))&gt;0,
    B105,
    "")</f>
        <v/>
      </c>
      <c r="CQ105" s="123" t="str">
        <f t="shared" si="111"/>
        <v/>
      </c>
      <c r="CR105" s="226" t="str">
        <f t="shared" si="112"/>
        <v>NO</v>
      </c>
      <c r="CS105" s="122" t="str">
        <f t="shared" si="121"/>
        <v/>
      </c>
      <c r="CT105" s="123" t="str">
        <f t="shared" si="122"/>
        <v/>
      </c>
      <c r="CU105" s="123" t="str">
        <f t="shared" si="123"/>
        <v/>
      </c>
      <c r="CV105" s="123" t="str">
        <f t="shared" si="124"/>
        <v/>
      </c>
      <c r="CW105" s="123" t="str">
        <f t="shared" si="125"/>
        <v/>
      </c>
      <c r="CX105" s="123" t="str">
        <f t="shared" si="126"/>
        <v/>
      </c>
      <c r="CY105" s="123" t="str">
        <f t="shared" si="127"/>
        <v/>
      </c>
      <c r="CZ105" s="123" t="str">
        <f t="shared" si="128"/>
        <v/>
      </c>
      <c r="DA105" s="123" t="str">
        <f t="shared" si="129"/>
        <v/>
      </c>
      <c r="DB105" s="124" t="str">
        <f t="shared" si="130"/>
        <v/>
      </c>
      <c r="DC105" s="122" t="str">
        <f t="shared" si="131"/>
        <v/>
      </c>
      <c r="DD105" s="123" t="str">
        <f t="shared" si="132"/>
        <v/>
      </c>
      <c r="DE105" s="123" t="str">
        <f t="shared" si="133"/>
        <v/>
      </c>
      <c r="DF105" s="124" t="str">
        <f t="shared" si="134"/>
        <v/>
      </c>
      <c r="DG105" s="110"/>
    </row>
    <row r="106" spans="2:111" ht="16.2" outlineLevel="2" x14ac:dyDescent="0.4">
      <c r="B106" s="7">
        <v>101</v>
      </c>
      <c r="C106" s="12"/>
      <c r="D106" s="13"/>
      <c r="E106" s="14"/>
      <c r="F106" s="14"/>
      <c r="G106" s="14"/>
      <c r="H106" s="14"/>
      <c r="I106" s="14"/>
      <c r="J106" s="14"/>
      <c r="K106" s="14"/>
      <c r="L106" s="15"/>
      <c r="M106" s="12"/>
      <c r="N106" s="12"/>
      <c r="O106" s="12"/>
      <c r="P106" s="98" t="str">
        <f xml:space="preserve"> IF(ISBLANK(M106),"",VLOOKUP(M106,ComboValue!$D$2:$H$18,5,FALSE))</f>
        <v/>
      </c>
      <c r="Q106" s="12"/>
      <c r="R106" s="252" t="str" cm="1">
        <f t="array" ref="R106">IF(OR(ISNUMBER(SEARCH("SGH05",$D106:$L106)),ISNUMBER(SEARCH("SGH06",$D106:$L106)),ISNUMBER(SEARCH("SGH07",$D106:$L106)),ISNUMBER(SEARCH("SGH08",$D106:$L106)),ISNUMBER(SEARCH("pas de pictogramme",$D106:$L106)),ISNUMBER(SEARCH("SGH09",$D106:$L106)),ISNUMBER(SEARCH("SGH03",$D106:$L106))),"OUI","NON")</f>
        <v>NON</v>
      </c>
      <c r="S106" s="13"/>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212"/>
      <c r="AX106" s="123" t="str" cm="1">
        <f t="array" ref="AX106">_xlfn.TEXTJOIN(",", TRUE, IF(D106:L106="","",VLOOKUP(D106:L106, ComboValue!$A$2:$C$11, 3, FALSE)))</f>
        <v/>
      </c>
      <c r="AY106" s="123" t="str">
        <f t="shared" si="109"/>
        <v>Tous_Fr</v>
      </c>
      <c r="AZ106" s="123" t="str">
        <f>IF(ISBLANK(M106),"",VLOOKUP(M106,ComboValue!$D$2:$F$18,3,FALSE))</f>
        <v/>
      </c>
      <c r="BA106" s="123" t="str">
        <f>IF(ISBLANK(N106),"",VLOOKUP(N106,ComboValue!$J$2:$L$5,3,FALSE))</f>
        <v/>
      </c>
      <c r="BB106" s="130" t="str" cm="1">
        <f t="array" ref="BB106">_xlfn.TEXTJOIN(",", TRUE, IF(S106:AV106="","",VLOOKUP(S106:AV106, ComboValue!$M$2:$O$100, 3, FALSE)))</f>
        <v/>
      </c>
      <c r="BC106" s="124" t="str">
        <f t="shared" si="110"/>
        <v/>
      </c>
      <c r="BD106" s="110"/>
      <c r="BE106" s="122" t="str">
        <f t="shared" si="87"/>
        <v/>
      </c>
      <c r="BF106" s="123" t="str">
        <f t="shared" si="88"/>
        <v/>
      </c>
      <c r="BG106" s="123" t="str">
        <f t="shared" si="89"/>
        <v/>
      </c>
      <c r="BH106" s="123" t="str">
        <f t="shared" si="90"/>
        <v/>
      </c>
      <c r="BI106" s="123" t="str">
        <f t="shared" si="91"/>
        <v/>
      </c>
      <c r="BJ106" s="123" t="str">
        <f t="shared" si="92"/>
        <v/>
      </c>
      <c r="BK106" s="123" t="str">
        <f t="shared" si="93"/>
        <v/>
      </c>
      <c r="BL106" s="123" t="str">
        <f t="shared" si="94"/>
        <v/>
      </c>
      <c r="BM106" s="123" t="str">
        <f t="shared" si="95"/>
        <v/>
      </c>
      <c r="BN106" s="123" t="str">
        <f t="shared" si="96"/>
        <v/>
      </c>
      <c r="BO106" s="123">
        <f t="shared" si="135"/>
        <v>0</v>
      </c>
      <c r="BP106" s="123">
        <f t="shared" si="97"/>
        <v>0</v>
      </c>
      <c r="BQ106" s="123">
        <f t="shared" si="136"/>
        <v>0</v>
      </c>
      <c r="BR106" s="123">
        <f t="shared" si="98"/>
        <v>0</v>
      </c>
      <c r="BS106" s="123">
        <f t="shared" si="99"/>
        <v>0</v>
      </c>
      <c r="BT106" s="123">
        <f t="shared" si="100"/>
        <v>0</v>
      </c>
      <c r="BU106" s="123" t="str">
        <f t="shared" si="113"/>
        <v/>
      </c>
      <c r="BV106" s="123" t="str">
        <f t="shared" si="114"/>
        <v/>
      </c>
      <c r="BW106" s="123" t="str">
        <f t="shared" si="115"/>
        <v/>
      </c>
      <c r="BX106" s="123" t="str">
        <f t="shared" si="101"/>
        <v/>
      </c>
      <c r="BY106" s="123" t="str">
        <f t="shared" si="102"/>
        <v/>
      </c>
      <c r="BZ106" s="123" t="str">
        <f t="shared" si="103"/>
        <v/>
      </c>
      <c r="CA106" s="123" t="str">
        <f t="shared" si="104"/>
        <v/>
      </c>
      <c r="CB106" s="123" t="str">
        <f t="shared" si="105"/>
        <v/>
      </c>
      <c r="CC106" s="123" t="str">
        <f t="shared" si="106"/>
        <v/>
      </c>
      <c r="CD106" s="123" t="str">
        <f t="shared" si="107"/>
        <v/>
      </c>
      <c r="CE106" s="123" t="str">
        <f t="shared" si="108"/>
        <v/>
      </c>
      <c r="CF106" s="123" t="str">
        <f t="shared" si="116"/>
        <v/>
      </c>
      <c r="CG106" s="123" t="str">
        <f t="shared" si="117"/>
        <v/>
      </c>
      <c r="CH106" s="123" t="str">
        <f t="shared" si="118"/>
        <v/>
      </c>
      <c r="CI106" s="123" t="str">
        <f t="shared" si="119"/>
        <v/>
      </c>
      <c r="CJ106" s="131" t="str">
        <f t="shared" si="120"/>
        <v/>
      </c>
      <c r="CK106" s="123" t="str" cm="1">
        <f t="array" ref="CK106">IF(AND(AZ106="C_16",
        SUMPRODUCT(--ISNUMBER(SEARCH({"14","34","38","40","41","42","43","46","48","56","64","65"},BB106)))&gt;0),
    O106-IF(ISNUMBER(CL106),CL106,0),
    "")</f>
        <v/>
      </c>
      <c r="CL106" s="123" t="str" cm="1">
        <f t="array" ref="CL106">IF(AND(AZ106="C_16",
        SUMPRODUCT(--ISNUMBER(SEARCH({"01";"02";"03";"04";"05";"06";"07";"08";"09";"10";"11";"12";"13";"15";"16";"17";"19";"20";"21";"22";"23";"24";"25";"26";"27";"28";"29";"30";"31";"32";"33";"35";"36";"37";"39";"44";"45";"47";"49";"50";"51";"52";"53";"54";"55";"57";"58";"59";"60";"61";"62";"63";"66";"67";"68";"69";"70";"71";"72";"73";"74";"75"}, BB106)))&gt;0),
    O106,
    "")</f>
        <v/>
      </c>
      <c r="CM106" s="131" t="str" cm="1">
        <f t="array" ref="CM106">IF(SUMPRODUCT(--ISNUMBER(SEARCH({"32";"35";"36";"44";"45";"47";"50";"51";"52";"53";"54";"55";"57";"58";"59";"60"}, BB106)))&gt;0,
    B106,
    "")</f>
        <v/>
      </c>
      <c r="CN106" s="123" t="str" cm="1">
        <f t="array" ref="CN106">IF(SUMPRODUCT(--ISNUMBER(SEARCH({"61";"62"}, BB106)))&gt;0,
    B106,
    "")</f>
        <v/>
      </c>
      <c r="CO106" s="226" t="str" cm="1">
        <f t="array" ref="CO106">IF(SUMPRODUCT(--ISNUMBER(SEARCH({"68";"69";"70";"71"}, BB106)))&gt;0,
    B106,
    "")</f>
        <v/>
      </c>
      <c r="CP106" s="123" t="str" cm="1">
        <f t="array" ref="CP106">IF(SUMPRODUCT(--ISNUMBER(SEARCH({"72";"73";"74";"75"}, BB106)))&gt;0,
    B106,
    "")</f>
        <v/>
      </c>
      <c r="CQ106" s="123" t="str">
        <f t="shared" si="111"/>
        <v/>
      </c>
      <c r="CR106" s="226" t="str">
        <f t="shared" si="112"/>
        <v>NO</v>
      </c>
      <c r="CS106" s="122" t="str">
        <f t="shared" si="121"/>
        <v/>
      </c>
      <c r="CT106" s="123" t="str">
        <f t="shared" si="122"/>
        <v/>
      </c>
      <c r="CU106" s="123" t="str">
        <f t="shared" si="123"/>
        <v/>
      </c>
      <c r="CV106" s="123" t="str">
        <f t="shared" si="124"/>
        <v/>
      </c>
      <c r="CW106" s="123" t="str">
        <f t="shared" si="125"/>
        <v/>
      </c>
      <c r="CX106" s="123" t="str">
        <f t="shared" si="126"/>
        <v/>
      </c>
      <c r="CY106" s="123" t="str">
        <f t="shared" si="127"/>
        <v/>
      </c>
      <c r="CZ106" s="123" t="str">
        <f t="shared" si="128"/>
        <v/>
      </c>
      <c r="DA106" s="123" t="str">
        <f t="shared" si="129"/>
        <v/>
      </c>
      <c r="DB106" s="124" t="str">
        <f t="shared" si="130"/>
        <v/>
      </c>
      <c r="DC106" s="122" t="str">
        <f t="shared" si="131"/>
        <v/>
      </c>
      <c r="DD106" s="123" t="str">
        <f t="shared" si="132"/>
        <v/>
      </c>
      <c r="DE106" s="123" t="str">
        <f t="shared" si="133"/>
        <v/>
      </c>
      <c r="DF106" s="124" t="str">
        <f t="shared" si="134"/>
        <v/>
      </c>
      <c r="DG106" s="110"/>
    </row>
    <row r="107" spans="2:111" ht="16.2" outlineLevel="2" x14ac:dyDescent="0.4">
      <c r="B107" s="7">
        <v>102</v>
      </c>
      <c r="C107" s="12"/>
      <c r="D107" s="13"/>
      <c r="E107" s="14"/>
      <c r="F107" s="14"/>
      <c r="G107" s="14"/>
      <c r="H107" s="14"/>
      <c r="I107" s="14"/>
      <c r="J107" s="14"/>
      <c r="K107" s="14"/>
      <c r="L107" s="15"/>
      <c r="M107" s="12"/>
      <c r="N107" s="12"/>
      <c r="O107" s="12"/>
      <c r="P107" s="98" t="str">
        <f xml:space="preserve"> IF(ISBLANK(M107),"",VLOOKUP(M107,ComboValue!$D$2:$H$18,5,FALSE))</f>
        <v/>
      </c>
      <c r="Q107" s="12"/>
      <c r="R107" s="252" t="str" cm="1">
        <f t="array" ref="R107">IF(OR(ISNUMBER(SEARCH("SGH05",$D107:$L107)),ISNUMBER(SEARCH("SGH06",$D107:$L107)),ISNUMBER(SEARCH("SGH07",$D107:$L107)),ISNUMBER(SEARCH("SGH08",$D107:$L107)),ISNUMBER(SEARCH("pas de pictogramme",$D107:$L107)),ISNUMBER(SEARCH("SGH09",$D107:$L107)),ISNUMBER(SEARCH("SGH03",$D107:$L107))),"OUI","NON")</f>
        <v>NON</v>
      </c>
      <c r="S107" s="13"/>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212"/>
      <c r="AX107" s="123" t="str" cm="1">
        <f t="array" ref="AX107">_xlfn.TEXTJOIN(",", TRUE, IF(D107:L107="","",VLOOKUP(D107:L107, ComboValue!$A$2:$C$11, 3, FALSE)))</f>
        <v/>
      </c>
      <c r="AY107" s="123" t="str">
        <f t="shared" si="109"/>
        <v>Tous_Fr</v>
      </c>
      <c r="AZ107" s="123" t="str">
        <f>IF(ISBLANK(M107),"",VLOOKUP(M107,ComboValue!$D$2:$F$18,3,FALSE))</f>
        <v/>
      </c>
      <c r="BA107" s="123" t="str">
        <f>IF(ISBLANK(N107),"",VLOOKUP(N107,ComboValue!$J$2:$L$5,3,FALSE))</f>
        <v/>
      </c>
      <c r="BB107" s="130" t="str" cm="1">
        <f t="array" ref="BB107">_xlfn.TEXTJOIN(",", TRUE, IF(S107:AV107="","",VLOOKUP(S107:AV107, ComboValue!$M$2:$O$100, 3, FALSE)))</f>
        <v/>
      </c>
      <c r="BC107" s="124" t="str">
        <f t="shared" si="110"/>
        <v/>
      </c>
      <c r="BD107" s="110"/>
      <c r="BE107" s="122" t="str">
        <f t="shared" si="87"/>
        <v/>
      </c>
      <c r="BF107" s="123" t="str">
        <f t="shared" si="88"/>
        <v/>
      </c>
      <c r="BG107" s="123" t="str">
        <f t="shared" si="89"/>
        <v/>
      </c>
      <c r="BH107" s="123" t="str">
        <f t="shared" si="90"/>
        <v/>
      </c>
      <c r="BI107" s="123" t="str">
        <f t="shared" si="91"/>
        <v/>
      </c>
      <c r="BJ107" s="123" t="str">
        <f t="shared" si="92"/>
        <v/>
      </c>
      <c r="BK107" s="123" t="str">
        <f t="shared" si="93"/>
        <v/>
      </c>
      <c r="BL107" s="123" t="str">
        <f t="shared" si="94"/>
        <v/>
      </c>
      <c r="BM107" s="123" t="str">
        <f t="shared" si="95"/>
        <v/>
      </c>
      <c r="BN107" s="123" t="str">
        <f t="shared" si="96"/>
        <v/>
      </c>
      <c r="BO107" s="123">
        <f t="shared" si="135"/>
        <v>0</v>
      </c>
      <c r="BP107" s="123">
        <f t="shared" si="97"/>
        <v>0</v>
      </c>
      <c r="BQ107" s="123">
        <f t="shared" si="136"/>
        <v>0</v>
      </c>
      <c r="BR107" s="123">
        <f t="shared" si="98"/>
        <v>0</v>
      </c>
      <c r="BS107" s="123">
        <f t="shared" si="99"/>
        <v>0</v>
      </c>
      <c r="BT107" s="123">
        <f t="shared" si="100"/>
        <v>0</v>
      </c>
      <c r="BU107" s="123" t="str">
        <f t="shared" si="113"/>
        <v/>
      </c>
      <c r="BV107" s="123" t="str">
        <f t="shared" si="114"/>
        <v/>
      </c>
      <c r="BW107" s="123" t="str">
        <f t="shared" si="115"/>
        <v/>
      </c>
      <c r="BX107" s="123" t="str">
        <f t="shared" si="101"/>
        <v/>
      </c>
      <c r="BY107" s="123" t="str">
        <f t="shared" si="102"/>
        <v/>
      </c>
      <c r="BZ107" s="123" t="str">
        <f t="shared" si="103"/>
        <v/>
      </c>
      <c r="CA107" s="123" t="str">
        <f t="shared" si="104"/>
        <v/>
      </c>
      <c r="CB107" s="123" t="str">
        <f t="shared" si="105"/>
        <v/>
      </c>
      <c r="CC107" s="123" t="str">
        <f t="shared" si="106"/>
        <v/>
      </c>
      <c r="CD107" s="123" t="str">
        <f t="shared" si="107"/>
        <v/>
      </c>
      <c r="CE107" s="123" t="str">
        <f t="shared" si="108"/>
        <v/>
      </c>
      <c r="CF107" s="123" t="str">
        <f t="shared" si="116"/>
        <v/>
      </c>
      <c r="CG107" s="123" t="str">
        <f t="shared" si="117"/>
        <v/>
      </c>
      <c r="CH107" s="123" t="str">
        <f t="shared" si="118"/>
        <v/>
      </c>
      <c r="CI107" s="123" t="str">
        <f t="shared" si="119"/>
        <v/>
      </c>
      <c r="CJ107" s="131" t="str">
        <f t="shared" si="120"/>
        <v/>
      </c>
      <c r="CK107" s="123" t="str" cm="1">
        <f t="array" ref="CK107">IF(AND(AZ107="C_16",
        SUMPRODUCT(--ISNUMBER(SEARCH({"14","34","38","40","41","42","43","46","48","56","64","65"},BB107)))&gt;0),
    O107-IF(ISNUMBER(CL107),CL107,0),
    "")</f>
        <v/>
      </c>
      <c r="CL107" s="123" t="str" cm="1">
        <f t="array" ref="CL107">IF(AND(AZ107="C_16",
        SUMPRODUCT(--ISNUMBER(SEARCH({"01";"02";"03";"04";"05";"06";"07";"08";"09";"10";"11";"12";"13";"15";"16";"17";"19";"20";"21";"22";"23";"24";"25";"26";"27";"28";"29";"30";"31";"32";"33";"35";"36";"37";"39";"44";"45";"47";"49";"50";"51";"52";"53";"54";"55";"57";"58";"59";"60";"61";"62";"63";"66";"67";"68";"69";"70";"71";"72";"73";"74";"75"}, BB107)))&gt;0),
    O107,
    "")</f>
        <v/>
      </c>
      <c r="CM107" s="131" t="str" cm="1">
        <f t="array" ref="CM107">IF(SUMPRODUCT(--ISNUMBER(SEARCH({"32";"35";"36";"44";"45";"47";"50";"51";"52";"53";"54";"55";"57";"58";"59";"60"}, BB107)))&gt;0,
    B107,
    "")</f>
        <v/>
      </c>
      <c r="CN107" s="123" t="str" cm="1">
        <f t="array" ref="CN107">IF(SUMPRODUCT(--ISNUMBER(SEARCH({"61";"62"}, BB107)))&gt;0,
    B107,
    "")</f>
        <v/>
      </c>
      <c r="CO107" s="226" t="str" cm="1">
        <f t="array" ref="CO107">IF(SUMPRODUCT(--ISNUMBER(SEARCH({"68";"69";"70";"71"}, BB107)))&gt;0,
    B107,
    "")</f>
        <v/>
      </c>
      <c r="CP107" s="123" t="str" cm="1">
        <f t="array" ref="CP107">IF(SUMPRODUCT(--ISNUMBER(SEARCH({"72";"73";"74";"75"}, BB107)))&gt;0,
    B107,
    "")</f>
        <v/>
      </c>
      <c r="CQ107" s="123" t="str">
        <f t="shared" si="111"/>
        <v/>
      </c>
      <c r="CR107" s="226" t="str">
        <f t="shared" si="112"/>
        <v>NO</v>
      </c>
      <c r="CS107" s="122" t="str">
        <f t="shared" si="121"/>
        <v/>
      </c>
      <c r="CT107" s="123" t="str">
        <f t="shared" si="122"/>
        <v/>
      </c>
      <c r="CU107" s="123" t="str">
        <f t="shared" si="123"/>
        <v/>
      </c>
      <c r="CV107" s="123" t="str">
        <f t="shared" si="124"/>
        <v/>
      </c>
      <c r="CW107" s="123" t="str">
        <f t="shared" si="125"/>
        <v/>
      </c>
      <c r="CX107" s="123" t="str">
        <f t="shared" si="126"/>
        <v/>
      </c>
      <c r="CY107" s="123" t="str">
        <f t="shared" si="127"/>
        <v/>
      </c>
      <c r="CZ107" s="123" t="str">
        <f t="shared" si="128"/>
        <v/>
      </c>
      <c r="DA107" s="123" t="str">
        <f t="shared" si="129"/>
        <v/>
      </c>
      <c r="DB107" s="124" t="str">
        <f t="shared" si="130"/>
        <v/>
      </c>
      <c r="DC107" s="122" t="str">
        <f t="shared" si="131"/>
        <v/>
      </c>
      <c r="DD107" s="123" t="str">
        <f t="shared" si="132"/>
        <v/>
      </c>
      <c r="DE107" s="123" t="str">
        <f t="shared" si="133"/>
        <v/>
      </c>
      <c r="DF107" s="124" t="str">
        <f t="shared" si="134"/>
        <v/>
      </c>
      <c r="DG107" s="110"/>
    </row>
    <row r="108" spans="2:111" ht="16.2" outlineLevel="2" x14ac:dyDescent="0.4">
      <c r="B108" s="7">
        <v>103</v>
      </c>
      <c r="C108" s="12"/>
      <c r="D108" s="13"/>
      <c r="E108" s="14"/>
      <c r="F108" s="14"/>
      <c r="G108" s="14"/>
      <c r="H108" s="14"/>
      <c r="I108" s="14"/>
      <c r="J108" s="14"/>
      <c r="K108" s="14"/>
      <c r="L108" s="15"/>
      <c r="M108" s="12"/>
      <c r="N108" s="12"/>
      <c r="O108" s="12"/>
      <c r="P108" s="98" t="str">
        <f xml:space="preserve"> IF(ISBLANK(M108),"",VLOOKUP(M108,ComboValue!$D$2:$H$18,5,FALSE))</f>
        <v/>
      </c>
      <c r="Q108" s="12"/>
      <c r="R108" s="252" t="str" cm="1">
        <f t="array" ref="R108">IF(OR(ISNUMBER(SEARCH("SGH05",$D108:$L108)),ISNUMBER(SEARCH("SGH06",$D108:$L108)),ISNUMBER(SEARCH("SGH07",$D108:$L108)),ISNUMBER(SEARCH("SGH08",$D108:$L108)),ISNUMBER(SEARCH("pas de pictogramme",$D108:$L108)),ISNUMBER(SEARCH("SGH09",$D108:$L108)),ISNUMBER(SEARCH("SGH03",$D108:$L108))),"OUI","NON")</f>
        <v>NON</v>
      </c>
      <c r="S108" s="13"/>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212"/>
      <c r="AX108" s="123" t="str" cm="1">
        <f t="array" ref="AX108">_xlfn.TEXTJOIN(",", TRUE, IF(D108:L108="","",VLOOKUP(D108:L108, ComboValue!$A$2:$C$11, 3, FALSE)))</f>
        <v/>
      </c>
      <c r="AY108" s="123" t="str">
        <f t="shared" si="109"/>
        <v>Tous_Fr</v>
      </c>
      <c r="AZ108" s="123" t="str">
        <f>IF(ISBLANK(M108),"",VLOOKUP(M108,ComboValue!$D$2:$F$18,3,FALSE))</f>
        <v/>
      </c>
      <c r="BA108" s="123" t="str">
        <f>IF(ISBLANK(N108),"",VLOOKUP(N108,ComboValue!$J$2:$L$5,3,FALSE))</f>
        <v/>
      </c>
      <c r="BB108" s="130" t="str" cm="1">
        <f t="array" ref="BB108">_xlfn.TEXTJOIN(",", TRUE, IF(S108:AV108="","",VLOOKUP(S108:AV108, ComboValue!$M$2:$O$100, 3, FALSE)))</f>
        <v/>
      </c>
      <c r="BC108" s="124" t="str">
        <f t="shared" si="110"/>
        <v/>
      </c>
      <c r="BD108" s="110"/>
      <c r="BE108" s="122" t="str">
        <f t="shared" si="87"/>
        <v/>
      </c>
      <c r="BF108" s="123" t="str">
        <f t="shared" si="88"/>
        <v/>
      </c>
      <c r="BG108" s="123" t="str">
        <f t="shared" si="89"/>
        <v/>
      </c>
      <c r="BH108" s="123" t="str">
        <f t="shared" si="90"/>
        <v/>
      </c>
      <c r="BI108" s="123" t="str">
        <f t="shared" si="91"/>
        <v/>
      </c>
      <c r="BJ108" s="123" t="str">
        <f t="shared" si="92"/>
        <v/>
      </c>
      <c r="BK108" s="123" t="str">
        <f t="shared" si="93"/>
        <v/>
      </c>
      <c r="BL108" s="123" t="str">
        <f t="shared" si="94"/>
        <v/>
      </c>
      <c r="BM108" s="123" t="str">
        <f t="shared" si="95"/>
        <v/>
      </c>
      <c r="BN108" s="123" t="str">
        <f t="shared" si="96"/>
        <v/>
      </c>
      <c r="BO108" s="123">
        <f t="shared" si="135"/>
        <v>0</v>
      </c>
      <c r="BP108" s="123">
        <f t="shared" si="97"/>
        <v>0</v>
      </c>
      <c r="BQ108" s="123">
        <f t="shared" si="136"/>
        <v>0</v>
      </c>
      <c r="BR108" s="123">
        <f t="shared" si="98"/>
        <v>0</v>
      </c>
      <c r="BS108" s="123">
        <f t="shared" si="99"/>
        <v>0</v>
      </c>
      <c r="BT108" s="123">
        <f t="shared" si="100"/>
        <v>0</v>
      </c>
      <c r="BU108" s="123" t="str">
        <f t="shared" si="113"/>
        <v/>
      </c>
      <c r="BV108" s="123" t="str">
        <f t="shared" si="114"/>
        <v/>
      </c>
      <c r="BW108" s="123" t="str">
        <f t="shared" si="115"/>
        <v/>
      </c>
      <c r="BX108" s="123" t="str">
        <f t="shared" si="101"/>
        <v/>
      </c>
      <c r="BY108" s="123" t="str">
        <f t="shared" si="102"/>
        <v/>
      </c>
      <c r="BZ108" s="123" t="str">
        <f t="shared" si="103"/>
        <v/>
      </c>
      <c r="CA108" s="123" t="str">
        <f t="shared" si="104"/>
        <v/>
      </c>
      <c r="CB108" s="123" t="str">
        <f t="shared" si="105"/>
        <v/>
      </c>
      <c r="CC108" s="123" t="str">
        <f t="shared" si="106"/>
        <v/>
      </c>
      <c r="CD108" s="123" t="str">
        <f t="shared" si="107"/>
        <v/>
      </c>
      <c r="CE108" s="123" t="str">
        <f t="shared" si="108"/>
        <v/>
      </c>
      <c r="CF108" s="123" t="str">
        <f t="shared" si="116"/>
        <v/>
      </c>
      <c r="CG108" s="123" t="str">
        <f t="shared" si="117"/>
        <v/>
      </c>
      <c r="CH108" s="123" t="str">
        <f t="shared" si="118"/>
        <v/>
      </c>
      <c r="CI108" s="123" t="str">
        <f t="shared" si="119"/>
        <v/>
      </c>
      <c r="CJ108" s="131" t="str">
        <f t="shared" si="120"/>
        <v/>
      </c>
      <c r="CK108" s="123" t="str" cm="1">
        <f t="array" ref="CK108">IF(AND(AZ108="C_16",
        SUMPRODUCT(--ISNUMBER(SEARCH({"14","34","38","40","41","42","43","46","48","56","64","65"},BB108)))&gt;0),
    O108-IF(ISNUMBER(CL108),CL108,0),
    "")</f>
        <v/>
      </c>
      <c r="CL108" s="123" t="str" cm="1">
        <f t="array" ref="CL108">IF(AND(AZ108="C_16",
        SUMPRODUCT(--ISNUMBER(SEARCH({"01";"02";"03";"04";"05";"06";"07";"08";"09";"10";"11";"12";"13";"15";"16";"17";"19";"20";"21";"22";"23";"24";"25";"26";"27";"28";"29";"30";"31";"32";"33";"35";"36";"37";"39";"44";"45";"47";"49";"50";"51";"52";"53";"54";"55";"57";"58";"59";"60";"61";"62";"63";"66";"67";"68";"69";"70";"71";"72";"73";"74";"75"}, BB108)))&gt;0),
    O108,
    "")</f>
        <v/>
      </c>
      <c r="CM108" s="131" t="str" cm="1">
        <f t="array" ref="CM108">IF(SUMPRODUCT(--ISNUMBER(SEARCH({"32";"35";"36";"44";"45";"47";"50";"51";"52";"53";"54";"55";"57";"58";"59";"60"}, BB108)))&gt;0,
    B108,
    "")</f>
        <v/>
      </c>
      <c r="CN108" s="123" t="str" cm="1">
        <f t="array" ref="CN108">IF(SUMPRODUCT(--ISNUMBER(SEARCH({"61";"62"}, BB108)))&gt;0,
    B108,
    "")</f>
        <v/>
      </c>
      <c r="CO108" s="226" t="str" cm="1">
        <f t="array" ref="CO108">IF(SUMPRODUCT(--ISNUMBER(SEARCH({"68";"69";"70";"71"}, BB108)))&gt;0,
    B108,
    "")</f>
        <v/>
      </c>
      <c r="CP108" s="123" t="str" cm="1">
        <f t="array" ref="CP108">IF(SUMPRODUCT(--ISNUMBER(SEARCH({"72";"73";"74";"75"}, BB108)))&gt;0,
    B108,
    "")</f>
        <v/>
      </c>
      <c r="CQ108" s="123" t="str">
        <f t="shared" si="111"/>
        <v/>
      </c>
      <c r="CR108" s="226" t="str">
        <f t="shared" si="112"/>
        <v>NO</v>
      </c>
      <c r="CS108" s="122" t="str">
        <f t="shared" si="121"/>
        <v/>
      </c>
      <c r="CT108" s="123" t="str">
        <f t="shared" si="122"/>
        <v/>
      </c>
      <c r="CU108" s="123" t="str">
        <f t="shared" si="123"/>
        <v/>
      </c>
      <c r="CV108" s="123" t="str">
        <f t="shared" si="124"/>
        <v/>
      </c>
      <c r="CW108" s="123" t="str">
        <f t="shared" si="125"/>
        <v/>
      </c>
      <c r="CX108" s="123" t="str">
        <f t="shared" si="126"/>
        <v/>
      </c>
      <c r="CY108" s="123" t="str">
        <f t="shared" si="127"/>
        <v/>
      </c>
      <c r="CZ108" s="123" t="str">
        <f t="shared" si="128"/>
        <v/>
      </c>
      <c r="DA108" s="123" t="str">
        <f t="shared" si="129"/>
        <v/>
      </c>
      <c r="DB108" s="124" t="str">
        <f t="shared" si="130"/>
        <v/>
      </c>
      <c r="DC108" s="122" t="str">
        <f t="shared" si="131"/>
        <v/>
      </c>
      <c r="DD108" s="123" t="str">
        <f t="shared" si="132"/>
        <v/>
      </c>
      <c r="DE108" s="123" t="str">
        <f t="shared" si="133"/>
        <v/>
      </c>
      <c r="DF108" s="124" t="str">
        <f t="shared" si="134"/>
        <v/>
      </c>
      <c r="DG108" s="110"/>
    </row>
    <row r="109" spans="2:111" ht="16.2" outlineLevel="2" x14ac:dyDescent="0.4">
      <c r="B109" s="7">
        <v>104</v>
      </c>
      <c r="C109" s="12"/>
      <c r="D109" s="13"/>
      <c r="E109" s="14"/>
      <c r="F109" s="14"/>
      <c r="G109" s="14"/>
      <c r="H109" s="14"/>
      <c r="I109" s="14"/>
      <c r="J109" s="14"/>
      <c r="K109" s="14"/>
      <c r="L109" s="15"/>
      <c r="M109" s="12"/>
      <c r="N109" s="12"/>
      <c r="O109" s="12"/>
      <c r="P109" s="98" t="str">
        <f xml:space="preserve"> IF(ISBLANK(M109),"",VLOOKUP(M109,ComboValue!$D$2:$H$18,5,FALSE))</f>
        <v/>
      </c>
      <c r="Q109" s="12"/>
      <c r="R109" s="252" t="str" cm="1">
        <f t="array" ref="R109">IF(OR(ISNUMBER(SEARCH("SGH05",$D109:$L109)),ISNUMBER(SEARCH("SGH06",$D109:$L109)),ISNUMBER(SEARCH("SGH07",$D109:$L109)),ISNUMBER(SEARCH("SGH08",$D109:$L109)),ISNUMBER(SEARCH("pas de pictogramme",$D109:$L109)),ISNUMBER(SEARCH("SGH09",$D109:$L109)),ISNUMBER(SEARCH("SGH03",$D109:$L109))),"OUI","NON")</f>
        <v>NON</v>
      </c>
      <c r="S109" s="13"/>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212"/>
      <c r="AX109" s="123" t="str" cm="1">
        <f t="array" ref="AX109">_xlfn.TEXTJOIN(",", TRUE, IF(D109:L109="","",VLOOKUP(D109:L109, ComboValue!$A$2:$C$11, 3, FALSE)))</f>
        <v/>
      </c>
      <c r="AY109" s="123" t="str">
        <f t="shared" si="109"/>
        <v>Tous_Fr</v>
      </c>
      <c r="AZ109" s="123" t="str">
        <f>IF(ISBLANK(M109),"",VLOOKUP(M109,ComboValue!$D$2:$F$18,3,FALSE))</f>
        <v/>
      </c>
      <c r="BA109" s="123" t="str">
        <f>IF(ISBLANK(N109),"",VLOOKUP(N109,ComboValue!$J$2:$L$5,3,FALSE))</f>
        <v/>
      </c>
      <c r="BB109" s="130" t="str" cm="1">
        <f t="array" ref="BB109">_xlfn.TEXTJOIN(",", TRUE, IF(S109:AV109="","",VLOOKUP(S109:AV109, ComboValue!$M$2:$O$100, 3, FALSE)))</f>
        <v/>
      </c>
      <c r="BC109" s="124" t="str">
        <f t="shared" si="110"/>
        <v/>
      </c>
      <c r="BD109" s="110"/>
      <c r="BE109" s="122" t="str">
        <f t="shared" si="87"/>
        <v/>
      </c>
      <c r="BF109" s="123" t="str">
        <f t="shared" si="88"/>
        <v/>
      </c>
      <c r="BG109" s="123" t="str">
        <f t="shared" si="89"/>
        <v/>
      </c>
      <c r="BH109" s="123" t="str">
        <f t="shared" si="90"/>
        <v/>
      </c>
      <c r="BI109" s="123" t="str">
        <f t="shared" si="91"/>
        <v/>
      </c>
      <c r="BJ109" s="123" t="str">
        <f t="shared" si="92"/>
        <v/>
      </c>
      <c r="BK109" s="123" t="str">
        <f t="shared" si="93"/>
        <v/>
      </c>
      <c r="BL109" s="123" t="str">
        <f t="shared" si="94"/>
        <v/>
      </c>
      <c r="BM109" s="123" t="str">
        <f t="shared" si="95"/>
        <v/>
      </c>
      <c r="BN109" s="123" t="str">
        <f t="shared" si="96"/>
        <v/>
      </c>
      <c r="BO109" s="123">
        <f t="shared" si="135"/>
        <v>0</v>
      </c>
      <c r="BP109" s="123">
        <f t="shared" si="97"/>
        <v>0</v>
      </c>
      <c r="BQ109" s="123">
        <f t="shared" si="136"/>
        <v>0</v>
      </c>
      <c r="BR109" s="123">
        <f t="shared" si="98"/>
        <v>0</v>
      </c>
      <c r="BS109" s="123">
        <f t="shared" si="99"/>
        <v>0</v>
      </c>
      <c r="BT109" s="123">
        <f t="shared" si="100"/>
        <v>0</v>
      </c>
      <c r="BU109" s="123" t="str">
        <f t="shared" si="113"/>
        <v/>
      </c>
      <c r="BV109" s="123" t="str">
        <f t="shared" si="114"/>
        <v/>
      </c>
      <c r="BW109" s="123" t="str">
        <f t="shared" si="115"/>
        <v/>
      </c>
      <c r="BX109" s="123" t="str">
        <f t="shared" si="101"/>
        <v/>
      </c>
      <c r="BY109" s="123" t="str">
        <f t="shared" si="102"/>
        <v/>
      </c>
      <c r="BZ109" s="123" t="str">
        <f t="shared" si="103"/>
        <v/>
      </c>
      <c r="CA109" s="123" t="str">
        <f t="shared" si="104"/>
        <v/>
      </c>
      <c r="CB109" s="123" t="str">
        <f t="shared" si="105"/>
        <v/>
      </c>
      <c r="CC109" s="123" t="str">
        <f t="shared" si="106"/>
        <v/>
      </c>
      <c r="CD109" s="123" t="str">
        <f t="shared" si="107"/>
        <v/>
      </c>
      <c r="CE109" s="123" t="str">
        <f t="shared" si="108"/>
        <v/>
      </c>
      <c r="CF109" s="123" t="str">
        <f t="shared" si="116"/>
        <v/>
      </c>
      <c r="CG109" s="123" t="str">
        <f t="shared" si="117"/>
        <v/>
      </c>
      <c r="CH109" s="123" t="str">
        <f t="shared" si="118"/>
        <v/>
      </c>
      <c r="CI109" s="123" t="str">
        <f t="shared" si="119"/>
        <v/>
      </c>
      <c r="CJ109" s="131" t="str">
        <f t="shared" si="120"/>
        <v/>
      </c>
      <c r="CK109" s="123" t="str" cm="1">
        <f t="array" ref="CK109">IF(AND(AZ109="C_16",
        SUMPRODUCT(--ISNUMBER(SEARCH({"14","34","38","40","41","42","43","46","48","56","64","65"},BB109)))&gt;0),
    O109-IF(ISNUMBER(CL109),CL109,0),
    "")</f>
        <v/>
      </c>
      <c r="CL109" s="123" t="str" cm="1">
        <f t="array" ref="CL109">IF(AND(AZ109="C_16",
        SUMPRODUCT(--ISNUMBER(SEARCH({"01";"02";"03";"04";"05";"06";"07";"08";"09";"10";"11";"12";"13";"15";"16";"17";"19";"20";"21";"22";"23";"24";"25";"26";"27";"28";"29";"30";"31";"32";"33";"35";"36";"37";"39";"44";"45";"47";"49";"50";"51";"52";"53";"54";"55";"57";"58";"59";"60";"61";"62";"63";"66";"67";"68";"69";"70";"71";"72";"73";"74";"75"}, BB109)))&gt;0),
    O109,
    "")</f>
        <v/>
      </c>
      <c r="CM109" s="131" t="str" cm="1">
        <f t="array" ref="CM109">IF(SUMPRODUCT(--ISNUMBER(SEARCH({"32";"35";"36";"44";"45";"47";"50";"51";"52";"53";"54";"55";"57";"58";"59";"60"}, BB109)))&gt;0,
    B109,
    "")</f>
        <v/>
      </c>
      <c r="CN109" s="123" t="str" cm="1">
        <f t="array" ref="CN109">IF(SUMPRODUCT(--ISNUMBER(SEARCH({"61";"62"}, BB109)))&gt;0,
    B109,
    "")</f>
        <v/>
      </c>
      <c r="CO109" s="226" t="str" cm="1">
        <f t="array" ref="CO109">IF(SUMPRODUCT(--ISNUMBER(SEARCH({"68";"69";"70";"71"}, BB109)))&gt;0,
    B109,
    "")</f>
        <v/>
      </c>
      <c r="CP109" s="123" t="str" cm="1">
        <f t="array" ref="CP109">IF(SUMPRODUCT(--ISNUMBER(SEARCH({"72";"73";"74";"75"}, BB109)))&gt;0,
    B109,
    "")</f>
        <v/>
      </c>
      <c r="CQ109" s="123" t="str">
        <f t="shared" si="111"/>
        <v/>
      </c>
      <c r="CR109" s="226" t="str">
        <f t="shared" si="112"/>
        <v>NO</v>
      </c>
      <c r="CS109" s="122" t="str">
        <f t="shared" si="121"/>
        <v/>
      </c>
      <c r="CT109" s="123" t="str">
        <f t="shared" si="122"/>
        <v/>
      </c>
      <c r="CU109" s="123" t="str">
        <f t="shared" si="123"/>
        <v/>
      </c>
      <c r="CV109" s="123" t="str">
        <f t="shared" si="124"/>
        <v/>
      </c>
      <c r="CW109" s="123" t="str">
        <f t="shared" si="125"/>
        <v/>
      </c>
      <c r="CX109" s="123" t="str">
        <f t="shared" si="126"/>
        <v/>
      </c>
      <c r="CY109" s="123" t="str">
        <f t="shared" si="127"/>
        <v/>
      </c>
      <c r="CZ109" s="123" t="str">
        <f t="shared" si="128"/>
        <v/>
      </c>
      <c r="DA109" s="123" t="str">
        <f t="shared" si="129"/>
        <v/>
      </c>
      <c r="DB109" s="124" t="str">
        <f t="shared" si="130"/>
        <v/>
      </c>
      <c r="DC109" s="122" t="str">
        <f t="shared" si="131"/>
        <v/>
      </c>
      <c r="DD109" s="123" t="str">
        <f t="shared" si="132"/>
        <v/>
      </c>
      <c r="DE109" s="123" t="str">
        <f t="shared" si="133"/>
        <v/>
      </c>
      <c r="DF109" s="124" t="str">
        <f t="shared" si="134"/>
        <v/>
      </c>
      <c r="DG109" s="110"/>
    </row>
    <row r="110" spans="2:111" ht="16.2" outlineLevel="2" x14ac:dyDescent="0.4">
      <c r="B110" s="7">
        <v>105</v>
      </c>
      <c r="C110" s="12"/>
      <c r="D110" s="13"/>
      <c r="E110" s="14"/>
      <c r="F110" s="14"/>
      <c r="G110" s="14"/>
      <c r="H110" s="14"/>
      <c r="I110" s="14"/>
      <c r="J110" s="14"/>
      <c r="K110" s="14"/>
      <c r="L110" s="15"/>
      <c r="M110" s="12"/>
      <c r="N110" s="12"/>
      <c r="O110" s="12"/>
      <c r="P110" s="98" t="str">
        <f xml:space="preserve"> IF(ISBLANK(M110),"",VLOOKUP(M110,ComboValue!$D$2:$H$18,5,FALSE))</f>
        <v/>
      </c>
      <c r="Q110" s="12"/>
      <c r="R110" s="252" t="str" cm="1">
        <f t="array" ref="R110">IF(OR(ISNUMBER(SEARCH("SGH05",$D110:$L110)),ISNUMBER(SEARCH("SGH06",$D110:$L110)),ISNUMBER(SEARCH("SGH07",$D110:$L110)),ISNUMBER(SEARCH("SGH08",$D110:$L110)),ISNUMBER(SEARCH("pas de pictogramme",$D110:$L110)),ISNUMBER(SEARCH("SGH09",$D110:$L110)),ISNUMBER(SEARCH("SGH03",$D110:$L110))),"OUI","NON")</f>
        <v>NON</v>
      </c>
      <c r="S110" s="13"/>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212"/>
      <c r="AX110" s="123" t="str" cm="1">
        <f t="array" ref="AX110">_xlfn.TEXTJOIN(",", TRUE, IF(D110:L110="","",VLOOKUP(D110:L110, ComboValue!$A$2:$C$11, 3, FALSE)))</f>
        <v/>
      </c>
      <c r="AY110" s="123" t="str">
        <f t="shared" si="109"/>
        <v>Tous_Fr</v>
      </c>
      <c r="AZ110" s="123" t="str">
        <f>IF(ISBLANK(M110),"",VLOOKUP(M110,ComboValue!$D$2:$F$18,3,FALSE))</f>
        <v/>
      </c>
      <c r="BA110" s="123" t="str">
        <f>IF(ISBLANK(N110),"",VLOOKUP(N110,ComboValue!$J$2:$L$5,3,FALSE))</f>
        <v/>
      </c>
      <c r="BB110" s="130" t="str" cm="1">
        <f t="array" ref="BB110">_xlfn.TEXTJOIN(",", TRUE, IF(S110:AV110="","",VLOOKUP(S110:AV110, ComboValue!$M$2:$O$100, 3, FALSE)))</f>
        <v/>
      </c>
      <c r="BC110" s="124" t="str">
        <f t="shared" si="110"/>
        <v/>
      </c>
      <c r="BD110" s="110"/>
      <c r="BE110" s="122" t="str">
        <f t="shared" si="87"/>
        <v/>
      </c>
      <c r="BF110" s="123" t="str">
        <f t="shared" si="88"/>
        <v/>
      </c>
      <c r="BG110" s="123" t="str">
        <f t="shared" si="89"/>
        <v/>
      </c>
      <c r="BH110" s="123" t="str">
        <f t="shared" si="90"/>
        <v/>
      </c>
      <c r="BI110" s="123" t="str">
        <f t="shared" si="91"/>
        <v/>
      </c>
      <c r="BJ110" s="123" t="str">
        <f t="shared" si="92"/>
        <v/>
      </c>
      <c r="BK110" s="123" t="str">
        <f t="shared" si="93"/>
        <v/>
      </c>
      <c r="BL110" s="123" t="str">
        <f t="shared" si="94"/>
        <v/>
      </c>
      <c r="BM110" s="123" t="str">
        <f t="shared" si="95"/>
        <v/>
      </c>
      <c r="BN110" s="123" t="str">
        <f t="shared" si="96"/>
        <v/>
      </c>
      <c r="BO110" s="123">
        <f t="shared" si="135"/>
        <v>0</v>
      </c>
      <c r="BP110" s="123">
        <f t="shared" si="97"/>
        <v>0</v>
      </c>
      <c r="BQ110" s="123">
        <f t="shared" si="136"/>
        <v>0</v>
      </c>
      <c r="BR110" s="123">
        <f t="shared" si="98"/>
        <v>0</v>
      </c>
      <c r="BS110" s="123">
        <f t="shared" si="99"/>
        <v>0</v>
      </c>
      <c r="BT110" s="123">
        <f t="shared" si="100"/>
        <v>0</v>
      </c>
      <c r="BU110" s="123" t="str">
        <f t="shared" si="113"/>
        <v/>
      </c>
      <c r="BV110" s="123" t="str">
        <f t="shared" si="114"/>
        <v/>
      </c>
      <c r="BW110" s="123" t="str">
        <f t="shared" si="115"/>
        <v/>
      </c>
      <c r="BX110" s="123" t="str">
        <f t="shared" si="101"/>
        <v/>
      </c>
      <c r="BY110" s="123" t="str">
        <f t="shared" si="102"/>
        <v/>
      </c>
      <c r="BZ110" s="123" t="str">
        <f t="shared" si="103"/>
        <v/>
      </c>
      <c r="CA110" s="123" t="str">
        <f t="shared" si="104"/>
        <v/>
      </c>
      <c r="CB110" s="123" t="str">
        <f t="shared" si="105"/>
        <v/>
      </c>
      <c r="CC110" s="123" t="str">
        <f t="shared" si="106"/>
        <v/>
      </c>
      <c r="CD110" s="123" t="str">
        <f t="shared" si="107"/>
        <v/>
      </c>
      <c r="CE110" s="123" t="str">
        <f t="shared" si="108"/>
        <v/>
      </c>
      <c r="CF110" s="123" t="str">
        <f t="shared" si="116"/>
        <v/>
      </c>
      <c r="CG110" s="123" t="str">
        <f t="shared" si="117"/>
        <v/>
      </c>
      <c r="CH110" s="123" t="str">
        <f t="shared" si="118"/>
        <v/>
      </c>
      <c r="CI110" s="123" t="str">
        <f t="shared" si="119"/>
        <v/>
      </c>
      <c r="CJ110" s="131" t="str">
        <f t="shared" si="120"/>
        <v/>
      </c>
      <c r="CK110" s="123" t="str" cm="1">
        <f t="array" ref="CK110">IF(AND(AZ110="C_16",
        SUMPRODUCT(--ISNUMBER(SEARCH({"14","34","38","40","41","42","43","46","48","56","64","65"},BB110)))&gt;0),
    O110-IF(ISNUMBER(CL110),CL110,0),
    "")</f>
        <v/>
      </c>
      <c r="CL110" s="123" t="str" cm="1">
        <f t="array" ref="CL110">IF(AND(AZ110="C_16",
        SUMPRODUCT(--ISNUMBER(SEARCH({"01";"02";"03";"04";"05";"06";"07";"08";"09";"10";"11";"12";"13";"15";"16";"17";"19";"20";"21";"22";"23";"24";"25";"26";"27";"28";"29";"30";"31";"32";"33";"35";"36";"37";"39";"44";"45";"47";"49";"50";"51";"52";"53";"54";"55";"57";"58";"59";"60";"61";"62";"63";"66";"67";"68";"69";"70";"71";"72";"73";"74";"75"}, BB110)))&gt;0),
    O110,
    "")</f>
        <v/>
      </c>
      <c r="CM110" s="131" t="str" cm="1">
        <f t="array" ref="CM110">IF(SUMPRODUCT(--ISNUMBER(SEARCH({"32";"35";"36";"44";"45";"47";"50";"51";"52";"53";"54";"55";"57";"58";"59";"60"}, BB110)))&gt;0,
    B110,
    "")</f>
        <v/>
      </c>
      <c r="CN110" s="123" t="str" cm="1">
        <f t="array" ref="CN110">IF(SUMPRODUCT(--ISNUMBER(SEARCH({"61";"62"}, BB110)))&gt;0,
    B110,
    "")</f>
        <v/>
      </c>
      <c r="CO110" s="226" t="str" cm="1">
        <f t="array" ref="CO110">IF(SUMPRODUCT(--ISNUMBER(SEARCH({"68";"69";"70";"71"}, BB110)))&gt;0,
    B110,
    "")</f>
        <v/>
      </c>
      <c r="CP110" s="123" t="str" cm="1">
        <f t="array" ref="CP110">IF(SUMPRODUCT(--ISNUMBER(SEARCH({"72";"73";"74";"75"}, BB110)))&gt;0,
    B110,
    "")</f>
        <v/>
      </c>
      <c r="CQ110" s="123" t="str">
        <f t="shared" si="111"/>
        <v/>
      </c>
      <c r="CR110" s="226" t="str">
        <f t="shared" si="112"/>
        <v>NO</v>
      </c>
      <c r="CS110" s="122" t="str">
        <f t="shared" si="121"/>
        <v/>
      </c>
      <c r="CT110" s="123" t="str">
        <f t="shared" si="122"/>
        <v/>
      </c>
      <c r="CU110" s="123" t="str">
        <f t="shared" si="123"/>
        <v/>
      </c>
      <c r="CV110" s="123" t="str">
        <f t="shared" si="124"/>
        <v/>
      </c>
      <c r="CW110" s="123" t="str">
        <f t="shared" si="125"/>
        <v/>
      </c>
      <c r="CX110" s="123" t="str">
        <f t="shared" si="126"/>
        <v/>
      </c>
      <c r="CY110" s="123" t="str">
        <f t="shared" si="127"/>
        <v/>
      </c>
      <c r="CZ110" s="123" t="str">
        <f t="shared" si="128"/>
        <v/>
      </c>
      <c r="DA110" s="123" t="str">
        <f t="shared" si="129"/>
        <v/>
      </c>
      <c r="DB110" s="124" t="str">
        <f t="shared" si="130"/>
        <v/>
      </c>
      <c r="DC110" s="122" t="str">
        <f t="shared" si="131"/>
        <v/>
      </c>
      <c r="DD110" s="123" t="str">
        <f t="shared" si="132"/>
        <v/>
      </c>
      <c r="DE110" s="123" t="str">
        <f t="shared" si="133"/>
        <v/>
      </c>
      <c r="DF110" s="124" t="str">
        <f t="shared" si="134"/>
        <v/>
      </c>
      <c r="DG110" s="110"/>
    </row>
    <row r="111" spans="2:111" ht="16.2" outlineLevel="2" x14ac:dyDescent="0.4">
      <c r="B111" s="7">
        <v>106</v>
      </c>
      <c r="C111" s="12"/>
      <c r="D111" s="13"/>
      <c r="E111" s="14"/>
      <c r="F111" s="14"/>
      <c r="G111" s="14"/>
      <c r="H111" s="14"/>
      <c r="I111" s="14"/>
      <c r="J111" s="14"/>
      <c r="K111" s="14"/>
      <c r="L111" s="15"/>
      <c r="M111" s="12"/>
      <c r="N111" s="12"/>
      <c r="O111" s="12"/>
      <c r="P111" s="98" t="str">
        <f xml:space="preserve"> IF(ISBLANK(M111),"",VLOOKUP(M111,ComboValue!$D$2:$H$18,5,FALSE))</f>
        <v/>
      </c>
      <c r="Q111" s="12"/>
      <c r="R111" s="252" t="str" cm="1">
        <f t="array" ref="R111">IF(OR(ISNUMBER(SEARCH("SGH05",$D111:$L111)),ISNUMBER(SEARCH("SGH06",$D111:$L111)),ISNUMBER(SEARCH("SGH07",$D111:$L111)),ISNUMBER(SEARCH("SGH08",$D111:$L111)),ISNUMBER(SEARCH("pas de pictogramme",$D111:$L111)),ISNUMBER(SEARCH("SGH09",$D111:$L111)),ISNUMBER(SEARCH("SGH03",$D111:$L111))),"OUI","NON")</f>
        <v>NON</v>
      </c>
      <c r="S111" s="13"/>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212"/>
      <c r="AX111" s="123" t="str" cm="1">
        <f t="array" ref="AX111">_xlfn.TEXTJOIN(",", TRUE, IF(D111:L111="","",VLOOKUP(D111:L111, ComboValue!$A$2:$C$11, 3, FALSE)))</f>
        <v/>
      </c>
      <c r="AY111" s="123" t="str">
        <f t="shared" si="109"/>
        <v>Tous_Fr</v>
      </c>
      <c r="AZ111" s="123" t="str">
        <f>IF(ISBLANK(M111),"",VLOOKUP(M111,ComboValue!$D$2:$F$18,3,FALSE))</f>
        <v/>
      </c>
      <c r="BA111" s="123" t="str">
        <f>IF(ISBLANK(N111),"",VLOOKUP(N111,ComboValue!$J$2:$L$5,3,FALSE))</f>
        <v/>
      </c>
      <c r="BB111" s="130" t="str" cm="1">
        <f t="array" ref="BB111">_xlfn.TEXTJOIN(",", TRUE, IF(S111:AV111="","",VLOOKUP(S111:AV111, ComboValue!$M$2:$O$100, 3, FALSE)))</f>
        <v/>
      </c>
      <c r="BC111" s="124" t="str">
        <f t="shared" si="110"/>
        <v/>
      </c>
      <c r="BD111" s="110"/>
      <c r="BE111" s="122" t="str">
        <f t="shared" si="87"/>
        <v/>
      </c>
      <c r="BF111" s="123" t="str">
        <f t="shared" si="88"/>
        <v/>
      </c>
      <c r="BG111" s="123" t="str">
        <f t="shared" si="89"/>
        <v/>
      </c>
      <c r="BH111" s="123" t="str">
        <f t="shared" si="90"/>
        <v/>
      </c>
      <c r="BI111" s="123" t="str">
        <f t="shared" si="91"/>
        <v/>
      </c>
      <c r="BJ111" s="123" t="str">
        <f t="shared" si="92"/>
        <v/>
      </c>
      <c r="BK111" s="123" t="str">
        <f t="shared" si="93"/>
        <v/>
      </c>
      <c r="BL111" s="123" t="str">
        <f t="shared" si="94"/>
        <v/>
      </c>
      <c r="BM111" s="123" t="str">
        <f t="shared" si="95"/>
        <v/>
      </c>
      <c r="BN111" s="123" t="str">
        <f t="shared" si="96"/>
        <v/>
      </c>
      <c r="BO111" s="123">
        <f t="shared" si="135"/>
        <v>0</v>
      </c>
      <c r="BP111" s="123">
        <f t="shared" si="97"/>
        <v>0</v>
      </c>
      <c r="BQ111" s="123">
        <f t="shared" si="136"/>
        <v>0</v>
      </c>
      <c r="BR111" s="123">
        <f t="shared" si="98"/>
        <v>0</v>
      </c>
      <c r="BS111" s="123">
        <f t="shared" si="99"/>
        <v>0</v>
      </c>
      <c r="BT111" s="123">
        <f t="shared" si="100"/>
        <v>0</v>
      </c>
      <c r="BU111" s="123" t="str">
        <f t="shared" si="113"/>
        <v/>
      </c>
      <c r="BV111" s="123" t="str">
        <f t="shared" si="114"/>
        <v/>
      </c>
      <c r="BW111" s="123" t="str">
        <f t="shared" si="115"/>
        <v/>
      </c>
      <c r="BX111" s="123" t="str">
        <f t="shared" si="101"/>
        <v/>
      </c>
      <c r="BY111" s="123" t="str">
        <f t="shared" si="102"/>
        <v/>
      </c>
      <c r="BZ111" s="123" t="str">
        <f t="shared" si="103"/>
        <v/>
      </c>
      <c r="CA111" s="123" t="str">
        <f t="shared" si="104"/>
        <v/>
      </c>
      <c r="CB111" s="123" t="str">
        <f t="shared" si="105"/>
        <v/>
      </c>
      <c r="CC111" s="123" t="str">
        <f t="shared" si="106"/>
        <v/>
      </c>
      <c r="CD111" s="123" t="str">
        <f t="shared" si="107"/>
        <v/>
      </c>
      <c r="CE111" s="123" t="str">
        <f t="shared" si="108"/>
        <v/>
      </c>
      <c r="CF111" s="123" t="str">
        <f t="shared" si="116"/>
        <v/>
      </c>
      <c r="CG111" s="123" t="str">
        <f t="shared" si="117"/>
        <v/>
      </c>
      <c r="CH111" s="123" t="str">
        <f t="shared" si="118"/>
        <v/>
      </c>
      <c r="CI111" s="123" t="str">
        <f t="shared" si="119"/>
        <v/>
      </c>
      <c r="CJ111" s="131" t="str">
        <f t="shared" si="120"/>
        <v/>
      </c>
      <c r="CK111" s="123" t="str" cm="1">
        <f t="array" ref="CK111">IF(AND(AZ111="C_16",
        SUMPRODUCT(--ISNUMBER(SEARCH({"14","34","38","40","41","42","43","46","48","56","64","65"},BB111)))&gt;0),
    O111-IF(ISNUMBER(CL111),CL111,0),
    "")</f>
        <v/>
      </c>
      <c r="CL111" s="123" t="str" cm="1">
        <f t="array" ref="CL111">IF(AND(AZ111="C_16",
        SUMPRODUCT(--ISNUMBER(SEARCH({"01";"02";"03";"04";"05";"06";"07";"08";"09";"10";"11";"12";"13";"15";"16";"17";"19";"20";"21";"22";"23";"24";"25";"26";"27";"28";"29";"30";"31";"32";"33";"35";"36";"37";"39";"44";"45";"47";"49";"50";"51";"52";"53";"54";"55";"57";"58";"59";"60";"61";"62";"63";"66";"67";"68";"69";"70";"71";"72";"73";"74";"75"}, BB111)))&gt;0),
    O111,
    "")</f>
        <v/>
      </c>
      <c r="CM111" s="131" t="str" cm="1">
        <f t="array" ref="CM111">IF(SUMPRODUCT(--ISNUMBER(SEARCH({"32";"35";"36";"44";"45";"47";"50";"51";"52";"53";"54";"55";"57";"58";"59";"60"}, BB111)))&gt;0,
    B111,
    "")</f>
        <v/>
      </c>
      <c r="CN111" s="123" t="str" cm="1">
        <f t="array" ref="CN111">IF(SUMPRODUCT(--ISNUMBER(SEARCH({"61";"62"}, BB111)))&gt;0,
    B111,
    "")</f>
        <v/>
      </c>
      <c r="CO111" s="226" t="str" cm="1">
        <f t="array" ref="CO111">IF(SUMPRODUCT(--ISNUMBER(SEARCH({"68";"69";"70";"71"}, BB111)))&gt;0,
    B111,
    "")</f>
        <v/>
      </c>
      <c r="CP111" s="123" t="str" cm="1">
        <f t="array" ref="CP111">IF(SUMPRODUCT(--ISNUMBER(SEARCH({"72";"73";"74";"75"}, BB111)))&gt;0,
    B111,
    "")</f>
        <v/>
      </c>
      <c r="CQ111" s="123" t="str">
        <f t="shared" si="111"/>
        <v/>
      </c>
      <c r="CR111" s="226" t="str">
        <f t="shared" si="112"/>
        <v>NO</v>
      </c>
      <c r="CS111" s="122" t="str">
        <f t="shared" si="121"/>
        <v/>
      </c>
      <c r="CT111" s="123" t="str">
        <f t="shared" si="122"/>
        <v/>
      </c>
      <c r="CU111" s="123" t="str">
        <f t="shared" si="123"/>
        <v/>
      </c>
      <c r="CV111" s="123" t="str">
        <f t="shared" si="124"/>
        <v/>
      </c>
      <c r="CW111" s="123" t="str">
        <f t="shared" si="125"/>
        <v/>
      </c>
      <c r="CX111" s="123" t="str">
        <f t="shared" si="126"/>
        <v/>
      </c>
      <c r="CY111" s="123" t="str">
        <f t="shared" si="127"/>
        <v/>
      </c>
      <c r="CZ111" s="123" t="str">
        <f t="shared" si="128"/>
        <v/>
      </c>
      <c r="DA111" s="123" t="str">
        <f t="shared" si="129"/>
        <v/>
      </c>
      <c r="DB111" s="124" t="str">
        <f t="shared" si="130"/>
        <v/>
      </c>
      <c r="DC111" s="122" t="str">
        <f t="shared" si="131"/>
        <v/>
      </c>
      <c r="DD111" s="123" t="str">
        <f t="shared" si="132"/>
        <v/>
      </c>
      <c r="DE111" s="123" t="str">
        <f t="shared" si="133"/>
        <v/>
      </c>
      <c r="DF111" s="124" t="str">
        <f t="shared" si="134"/>
        <v/>
      </c>
      <c r="DG111" s="110"/>
    </row>
    <row r="112" spans="2:111" ht="16.2" outlineLevel="2" x14ac:dyDescent="0.4">
      <c r="B112" s="7">
        <v>107</v>
      </c>
      <c r="C112" s="12"/>
      <c r="D112" s="13"/>
      <c r="E112" s="14"/>
      <c r="F112" s="14"/>
      <c r="G112" s="14"/>
      <c r="H112" s="14"/>
      <c r="I112" s="14"/>
      <c r="J112" s="14"/>
      <c r="K112" s="14"/>
      <c r="L112" s="15"/>
      <c r="M112" s="12"/>
      <c r="N112" s="12"/>
      <c r="O112" s="12"/>
      <c r="P112" s="98" t="str">
        <f xml:space="preserve"> IF(ISBLANK(M112),"",VLOOKUP(M112,ComboValue!$D$2:$H$18,5,FALSE))</f>
        <v/>
      </c>
      <c r="Q112" s="12"/>
      <c r="R112" s="252" t="str" cm="1">
        <f t="array" ref="R112">IF(OR(ISNUMBER(SEARCH("SGH05",$D112:$L112)),ISNUMBER(SEARCH("SGH06",$D112:$L112)),ISNUMBER(SEARCH("SGH07",$D112:$L112)),ISNUMBER(SEARCH("SGH08",$D112:$L112)),ISNUMBER(SEARCH("pas de pictogramme",$D112:$L112)),ISNUMBER(SEARCH("SGH09",$D112:$L112)),ISNUMBER(SEARCH("SGH03",$D112:$L112))),"OUI","NON")</f>
        <v>NON</v>
      </c>
      <c r="S112" s="13"/>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212"/>
      <c r="AX112" s="123" t="str" cm="1">
        <f t="array" ref="AX112">_xlfn.TEXTJOIN(",", TRUE, IF(D112:L112="","",VLOOKUP(D112:L112, ComboValue!$A$2:$C$11, 3, FALSE)))</f>
        <v/>
      </c>
      <c r="AY112" s="123" t="str">
        <f t="shared" si="109"/>
        <v>Tous_Fr</v>
      </c>
      <c r="AZ112" s="123" t="str">
        <f>IF(ISBLANK(M112),"",VLOOKUP(M112,ComboValue!$D$2:$F$18,3,FALSE))</f>
        <v/>
      </c>
      <c r="BA112" s="123" t="str">
        <f>IF(ISBLANK(N112),"",VLOOKUP(N112,ComboValue!$J$2:$L$5,3,FALSE))</f>
        <v/>
      </c>
      <c r="BB112" s="130" t="str" cm="1">
        <f t="array" ref="BB112">_xlfn.TEXTJOIN(",", TRUE, IF(S112:AV112="","",VLOOKUP(S112:AV112, ComboValue!$M$2:$O$100, 3, FALSE)))</f>
        <v/>
      </c>
      <c r="BC112" s="124" t="str">
        <f t="shared" si="110"/>
        <v/>
      </c>
      <c r="BD112" s="110"/>
      <c r="BE112" s="122" t="str">
        <f t="shared" si="87"/>
        <v/>
      </c>
      <c r="BF112" s="123" t="str">
        <f t="shared" si="88"/>
        <v/>
      </c>
      <c r="BG112" s="123" t="str">
        <f t="shared" si="89"/>
        <v/>
      </c>
      <c r="BH112" s="123" t="str">
        <f t="shared" si="90"/>
        <v/>
      </c>
      <c r="BI112" s="123" t="str">
        <f t="shared" si="91"/>
        <v/>
      </c>
      <c r="BJ112" s="123" t="str">
        <f t="shared" si="92"/>
        <v/>
      </c>
      <c r="BK112" s="123" t="str">
        <f t="shared" si="93"/>
        <v/>
      </c>
      <c r="BL112" s="123" t="str">
        <f t="shared" si="94"/>
        <v/>
      </c>
      <c r="BM112" s="123" t="str">
        <f t="shared" si="95"/>
        <v/>
      </c>
      <c r="BN112" s="123" t="str">
        <f t="shared" si="96"/>
        <v/>
      </c>
      <c r="BO112" s="123">
        <f t="shared" si="135"/>
        <v>0</v>
      </c>
      <c r="BP112" s="123">
        <f t="shared" si="97"/>
        <v>0</v>
      </c>
      <c r="BQ112" s="123">
        <f t="shared" si="136"/>
        <v>0</v>
      </c>
      <c r="BR112" s="123">
        <f t="shared" si="98"/>
        <v>0</v>
      </c>
      <c r="BS112" s="123">
        <f t="shared" si="99"/>
        <v>0</v>
      </c>
      <c r="BT112" s="123">
        <f t="shared" si="100"/>
        <v>0</v>
      </c>
      <c r="BU112" s="123" t="str">
        <f t="shared" si="113"/>
        <v/>
      </c>
      <c r="BV112" s="123" t="str">
        <f t="shared" si="114"/>
        <v/>
      </c>
      <c r="BW112" s="123" t="str">
        <f t="shared" si="115"/>
        <v/>
      </c>
      <c r="BX112" s="123" t="str">
        <f t="shared" si="101"/>
        <v/>
      </c>
      <c r="BY112" s="123" t="str">
        <f t="shared" si="102"/>
        <v/>
      </c>
      <c r="BZ112" s="123" t="str">
        <f t="shared" si="103"/>
        <v/>
      </c>
      <c r="CA112" s="123" t="str">
        <f t="shared" si="104"/>
        <v/>
      </c>
      <c r="CB112" s="123" t="str">
        <f t="shared" si="105"/>
        <v/>
      </c>
      <c r="CC112" s="123" t="str">
        <f t="shared" si="106"/>
        <v/>
      </c>
      <c r="CD112" s="123" t="str">
        <f t="shared" si="107"/>
        <v/>
      </c>
      <c r="CE112" s="123" t="str">
        <f t="shared" si="108"/>
        <v/>
      </c>
      <c r="CF112" s="123" t="str">
        <f t="shared" si="116"/>
        <v/>
      </c>
      <c r="CG112" s="123" t="str">
        <f t="shared" si="117"/>
        <v/>
      </c>
      <c r="CH112" s="123" t="str">
        <f t="shared" si="118"/>
        <v/>
      </c>
      <c r="CI112" s="123" t="str">
        <f t="shared" si="119"/>
        <v/>
      </c>
      <c r="CJ112" s="131" t="str">
        <f t="shared" si="120"/>
        <v/>
      </c>
      <c r="CK112" s="123" t="str" cm="1">
        <f t="array" ref="CK112">IF(AND(AZ112="C_16",
        SUMPRODUCT(--ISNUMBER(SEARCH({"14","34","38","40","41","42","43","46","48","56","64","65"},BB112)))&gt;0),
    O112-IF(ISNUMBER(CL112),CL112,0),
    "")</f>
        <v/>
      </c>
      <c r="CL112" s="123" t="str" cm="1">
        <f t="array" ref="CL112">IF(AND(AZ112="C_16",
        SUMPRODUCT(--ISNUMBER(SEARCH({"01";"02";"03";"04";"05";"06";"07";"08";"09";"10";"11";"12";"13";"15";"16";"17";"19";"20";"21";"22";"23";"24";"25";"26";"27";"28";"29";"30";"31";"32";"33";"35";"36";"37";"39";"44";"45";"47";"49";"50";"51";"52";"53";"54";"55";"57";"58";"59";"60";"61";"62";"63";"66";"67";"68";"69";"70";"71";"72";"73";"74";"75"}, BB112)))&gt;0),
    O112,
    "")</f>
        <v/>
      </c>
      <c r="CM112" s="131" t="str" cm="1">
        <f t="array" ref="CM112">IF(SUMPRODUCT(--ISNUMBER(SEARCH({"32";"35";"36";"44";"45";"47";"50";"51";"52";"53";"54";"55";"57";"58";"59";"60"}, BB112)))&gt;0,
    B112,
    "")</f>
        <v/>
      </c>
      <c r="CN112" s="123" t="str" cm="1">
        <f t="array" ref="CN112">IF(SUMPRODUCT(--ISNUMBER(SEARCH({"61";"62"}, BB112)))&gt;0,
    B112,
    "")</f>
        <v/>
      </c>
      <c r="CO112" s="226" t="str" cm="1">
        <f t="array" ref="CO112">IF(SUMPRODUCT(--ISNUMBER(SEARCH({"68";"69";"70";"71"}, BB112)))&gt;0,
    B112,
    "")</f>
        <v/>
      </c>
      <c r="CP112" s="123" t="str" cm="1">
        <f t="array" ref="CP112">IF(SUMPRODUCT(--ISNUMBER(SEARCH({"72";"73";"74";"75"}, BB112)))&gt;0,
    B112,
    "")</f>
        <v/>
      </c>
      <c r="CQ112" s="123" t="str">
        <f t="shared" si="111"/>
        <v/>
      </c>
      <c r="CR112" s="226" t="str">
        <f t="shared" si="112"/>
        <v>NO</v>
      </c>
      <c r="CS112" s="122" t="str">
        <f t="shared" si="121"/>
        <v/>
      </c>
      <c r="CT112" s="123" t="str">
        <f t="shared" si="122"/>
        <v/>
      </c>
      <c r="CU112" s="123" t="str">
        <f t="shared" si="123"/>
        <v/>
      </c>
      <c r="CV112" s="123" t="str">
        <f t="shared" si="124"/>
        <v/>
      </c>
      <c r="CW112" s="123" t="str">
        <f t="shared" si="125"/>
        <v/>
      </c>
      <c r="CX112" s="123" t="str">
        <f t="shared" si="126"/>
        <v/>
      </c>
      <c r="CY112" s="123" t="str">
        <f t="shared" si="127"/>
        <v/>
      </c>
      <c r="CZ112" s="123" t="str">
        <f t="shared" si="128"/>
        <v/>
      </c>
      <c r="DA112" s="123" t="str">
        <f t="shared" si="129"/>
        <v/>
      </c>
      <c r="DB112" s="124" t="str">
        <f t="shared" si="130"/>
        <v/>
      </c>
      <c r="DC112" s="122" t="str">
        <f t="shared" si="131"/>
        <v/>
      </c>
      <c r="DD112" s="123" t="str">
        <f t="shared" si="132"/>
        <v/>
      </c>
      <c r="DE112" s="123" t="str">
        <f t="shared" si="133"/>
        <v/>
      </c>
      <c r="DF112" s="124" t="str">
        <f t="shared" si="134"/>
        <v/>
      </c>
      <c r="DG112" s="110"/>
    </row>
    <row r="113" spans="2:111" ht="16.2" outlineLevel="2" x14ac:dyDescent="0.4">
      <c r="B113" s="7">
        <v>108</v>
      </c>
      <c r="C113" s="12"/>
      <c r="D113" s="13"/>
      <c r="E113" s="14"/>
      <c r="F113" s="14"/>
      <c r="G113" s="14"/>
      <c r="H113" s="14"/>
      <c r="I113" s="14"/>
      <c r="J113" s="14"/>
      <c r="K113" s="14"/>
      <c r="L113" s="15"/>
      <c r="M113" s="12"/>
      <c r="N113" s="12"/>
      <c r="O113" s="12"/>
      <c r="P113" s="98" t="str">
        <f xml:space="preserve"> IF(ISBLANK(M113),"",VLOOKUP(M113,ComboValue!$D$2:$H$18,5,FALSE))</f>
        <v/>
      </c>
      <c r="Q113" s="12"/>
      <c r="R113" s="252" t="str" cm="1">
        <f t="array" ref="R113">IF(OR(ISNUMBER(SEARCH("SGH05",$D113:$L113)),ISNUMBER(SEARCH("SGH06",$D113:$L113)),ISNUMBER(SEARCH("SGH07",$D113:$L113)),ISNUMBER(SEARCH("SGH08",$D113:$L113)),ISNUMBER(SEARCH("pas de pictogramme",$D113:$L113)),ISNUMBER(SEARCH("SGH09",$D113:$L113)),ISNUMBER(SEARCH("SGH03",$D113:$L113))),"OUI","NON")</f>
        <v>NON</v>
      </c>
      <c r="S113" s="13"/>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212"/>
      <c r="AX113" s="123" t="str" cm="1">
        <f t="array" ref="AX113">_xlfn.TEXTJOIN(",", TRUE, IF(D113:L113="","",VLOOKUP(D113:L113, ComboValue!$A$2:$C$11, 3, FALSE)))</f>
        <v/>
      </c>
      <c r="AY113" s="123" t="str">
        <f t="shared" si="109"/>
        <v>Tous_Fr</v>
      </c>
      <c r="AZ113" s="123" t="str">
        <f>IF(ISBLANK(M113),"",VLOOKUP(M113,ComboValue!$D$2:$F$18,3,FALSE))</f>
        <v/>
      </c>
      <c r="BA113" s="123" t="str">
        <f>IF(ISBLANK(N113),"",VLOOKUP(N113,ComboValue!$J$2:$L$5,3,FALSE))</f>
        <v/>
      </c>
      <c r="BB113" s="130" t="str" cm="1">
        <f t="array" ref="BB113">_xlfn.TEXTJOIN(",", TRUE, IF(S113:AV113="","",VLOOKUP(S113:AV113, ComboValue!$M$2:$O$100, 3, FALSE)))</f>
        <v/>
      </c>
      <c r="BC113" s="124" t="str">
        <f t="shared" si="110"/>
        <v/>
      </c>
      <c r="BD113" s="110"/>
      <c r="BE113" s="122" t="str">
        <f t="shared" si="87"/>
        <v/>
      </c>
      <c r="BF113" s="123" t="str">
        <f t="shared" si="88"/>
        <v/>
      </c>
      <c r="BG113" s="123" t="str">
        <f t="shared" si="89"/>
        <v/>
      </c>
      <c r="BH113" s="123" t="str">
        <f t="shared" si="90"/>
        <v/>
      </c>
      <c r="BI113" s="123" t="str">
        <f t="shared" si="91"/>
        <v/>
      </c>
      <c r="BJ113" s="123" t="str">
        <f t="shared" si="92"/>
        <v/>
      </c>
      <c r="BK113" s="123" t="str">
        <f t="shared" si="93"/>
        <v/>
      </c>
      <c r="BL113" s="123" t="str">
        <f t="shared" si="94"/>
        <v/>
      </c>
      <c r="BM113" s="123" t="str">
        <f t="shared" si="95"/>
        <v/>
      </c>
      <c r="BN113" s="123" t="str">
        <f t="shared" si="96"/>
        <v/>
      </c>
      <c r="BO113" s="123">
        <f t="shared" si="135"/>
        <v>0</v>
      </c>
      <c r="BP113" s="123">
        <f t="shared" si="97"/>
        <v>0</v>
      </c>
      <c r="BQ113" s="123">
        <f t="shared" si="136"/>
        <v>0</v>
      </c>
      <c r="BR113" s="123">
        <f t="shared" si="98"/>
        <v>0</v>
      </c>
      <c r="BS113" s="123">
        <f t="shared" si="99"/>
        <v>0</v>
      </c>
      <c r="BT113" s="123">
        <f t="shared" si="100"/>
        <v>0</v>
      </c>
      <c r="BU113" s="123" t="str">
        <f t="shared" si="113"/>
        <v/>
      </c>
      <c r="BV113" s="123" t="str">
        <f t="shared" si="114"/>
        <v/>
      </c>
      <c r="BW113" s="123" t="str">
        <f t="shared" si="115"/>
        <v/>
      </c>
      <c r="BX113" s="123" t="str">
        <f t="shared" si="101"/>
        <v/>
      </c>
      <c r="BY113" s="123" t="str">
        <f t="shared" si="102"/>
        <v/>
      </c>
      <c r="BZ113" s="123" t="str">
        <f t="shared" si="103"/>
        <v/>
      </c>
      <c r="CA113" s="123" t="str">
        <f t="shared" si="104"/>
        <v/>
      </c>
      <c r="CB113" s="123" t="str">
        <f t="shared" si="105"/>
        <v/>
      </c>
      <c r="CC113" s="123" t="str">
        <f t="shared" si="106"/>
        <v/>
      </c>
      <c r="CD113" s="123" t="str">
        <f t="shared" si="107"/>
        <v/>
      </c>
      <c r="CE113" s="123" t="str">
        <f t="shared" si="108"/>
        <v/>
      </c>
      <c r="CF113" s="123" t="str">
        <f t="shared" si="116"/>
        <v/>
      </c>
      <c r="CG113" s="123" t="str">
        <f t="shared" si="117"/>
        <v/>
      </c>
      <c r="CH113" s="123" t="str">
        <f t="shared" si="118"/>
        <v/>
      </c>
      <c r="CI113" s="123" t="str">
        <f t="shared" si="119"/>
        <v/>
      </c>
      <c r="CJ113" s="131" t="str">
        <f t="shared" si="120"/>
        <v/>
      </c>
      <c r="CK113" s="123" t="str" cm="1">
        <f t="array" ref="CK113">IF(AND(AZ113="C_16",
        SUMPRODUCT(--ISNUMBER(SEARCH({"14","34","38","40","41","42","43","46","48","56","64","65"},BB113)))&gt;0),
    O113-IF(ISNUMBER(CL113),CL113,0),
    "")</f>
        <v/>
      </c>
      <c r="CL113" s="123" t="str" cm="1">
        <f t="array" ref="CL113">IF(AND(AZ113="C_16",
        SUMPRODUCT(--ISNUMBER(SEARCH({"01";"02";"03";"04";"05";"06";"07";"08";"09";"10";"11";"12";"13";"15";"16";"17";"19";"20";"21";"22";"23";"24";"25";"26";"27";"28";"29";"30";"31";"32";"33";"35";"36";"37";"39";"44";"45";"47";"49";"50";"51";"52";"53";"54";"55";"57";"58";"59";"60";"61";"62";"63";"66";"67";"68";"69";"70";"71";"72";"73";"74";"75"}, BB113)))&gt;0),
    O113,
    "")</f>
        <v/>
      </c>
      <c r="CM113" s="131" t="str" cm="1">
        <f t="array" ref="CM113">IF(SUMPRODUCT(--ISNUMBER(SEARCH({"32";"35";"36";"44";"45";"47";"50";"51";"52";"53";"54";"55";"57";"58";"59";"60"}, BB113)))&gt;0,
    B113,
    "")</f>
        <v/>
      </c>
      <c r="CN113" s="123" t="str" cm="1">
        <f t="array" ref="CN113">IF(SUMPRODUCT(--ISNUMBER(SEARCH({"61";"62"}, BB113)))&gt;0,
    B113,
    "")</f>
        <v/>
      </c>
      <c r="CO113" s="226" t="str" cm="1">
        <f t="array" ref="CO113">IF(SUMPRODUCT(--ISNUMBER(SEARCH({"68";"69";"70";"71"}, BB113)))&gt;0,
    B113,
    "")</f>
        <v/>
      </c>
      <c r="CP113" s="123" t="str" cm="1">
        <f t="array" ref="CP113">IF(SUMPRODUCT(--ISNUMBER(SEARCH({"72";"73";"74";"75"}, BB113)))&gt;0,
    B113,
    "")</f>
        <v/>
      </c>
      <c r="CQ113" s="123" t="str">
        <f t="shared" si="111"/>
        <v/>
      </c>
      <c r="CR113" s="226" t="str">
        <f t="shared" si="112"/>
        <v>NO</v>
      </c>
      <c r="CS113" s="122" t="str">
        <f t="shared" si="121"/>
        <v/>
      </c>
      <c r="CT113" s="123" t="str">
        <f t="shared" si="122"/>
        <v/>
      </c>
      <c r="CU113" s="123" t="str">
        <f t="shared" si="123"/>
        <v/>
      </c>
      <c r="CV113" s="123" t="str">
        <f t="shared" si="124"/>
        <v/>
      </c>
      <c r="CW113" s="123" t="str">
        <f t="shared" si="125"/>
        <v/>
      </c>
      <c r="CX113" s="123" t="str">
        <f t="shared" si="126"/>
        <v/>
      </c>
      <c r="CY113" s="123" t="str">
        <f t="shared" si="127"/>
        <v/>
      </c>
      <c r="CZ113" s="123" t="str">
        <f t="shared" si="128"/>
        <v/>
      </c>
      <c r="DA113" s="123" t="str">
        <f t="shared" si="129"/>
        <v/>
      </c>
      <c r="DB113" s="124" t="str">
        <f t="shared" si="130"/>
        <v/>
      </c>
      <c r="DC113" s="122" t="str">
        <f t="shared" si="131"/>
        <v/>
      </c>
      <c r="DD113" s="123" t="str">
        <f t="shared" si="132"/>
        <v/>
      </c>
      <c r="DE113" s="123" t="str">
        <f t="shared" si="133"/>
        <v/>
      </c>
      <c r="DF113" s="124" t="str">
        <f t="shared" si="134"/>
        <v/>
      </c>
      <c r="DG113" s="110"/>
    </row>
    <row r="114" spans="2:111" ht="16.2" outlineLevel="2" x14ac:dyDescent="0.4">
      <c r="B114" s="7">
        <v>109</v>
      </c>
      <c r="C114" s="12"/>
      <c r="D114" s="13"/>
      <c r="E114" s="14"/>
      <c r="F114" s="14"/>
      <c r="G114" s="14"/>
      <c r="H114" s="14"/>
      <c r="I114" s="14"/>
      <c r="J114" s="14"/>
      <c r="K114" s="14"/>
      <c r="L114" s="15"/>
      <c r="M114" s="12"/>
      <c r="N114" s="12"/>
      <c r="O114" s="12"/>
      <c r="P114" s="98" t="str">
        <f xml:space="preserve"> IF(ISBLANK(M114),"",VLOOKUP(M114,ComboValue!$D$2:$H$18,5,FALSE))</f>
        <v/>
      </c>
      <c r="Q114" s="12"/>
      <c r="R114" s="252" t="str" cm="1">
        <f t="array" ref="R114">IF(OR(ISNUMBER(SEARCH("SGH05",$D114:$L114)),ISNUMBER(SEARCH("SGH06",$D114:$L114)),ISNUMBER(SEARCH("SGH07",$D114:$L114)),ISNUMBER(SEARCH("SGH08",$D114:$L114)),ISNUMBER(SEARCH("pas de pictogramme",$D114:$L114)),ISNUMBER(SEARCH("SGH09",$D114:$L114)),ISNUMBER(SEARCH("SGH03",$D114:$L114))),"OUI","NON")</f>
        <v>NON</v>
      </c>
      <c r="S114" s="13"/>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212"/>
      <c r="AX114" s="123" t="str" cm="1">
        <f t="array" ref="AX114">_xlfn.TEXTJOIN(",", TRUE, IF(D114:L114="","",VLOOKUP(D114:L114, ComboValue!$A$2:$C$11, 3, FALSE)))</f>
        <v/>
      </c>
      <c r="AY114" s="123" t="str">
        <f t="shared" si="109"/>
        <v>Tous_Fr</v>
      </c>
      <c r="AZ114" s="123" t="str">
        <f>IF(ISBLANK(M114),"",VLOOKUP(M114,ComboValue!$D$2:$F$18,3,FALSE))</f>
        <v/>
      </c>
      <c r="BA114" s="123" t="str">
        <f>IF(ISBLANK(N114),"",VLOOKUP(N114,ComboValue!$J$2:$L$5,3,FALSE))</f>
        <v/>
      </c>
      <c r="BB114" s="130" t="str" cm="1">
        <f t="array" ref="BB114">_xlfn.TEXTJOIN(",", TRUE, IF(S114:AV114="","",VLOOKUP(S114:AV114, ComboValue!$M$2:$O$100, 3, FALSE)))</f>
        <v/>
      </c>
      <c r="BC114" s="124" t="str">
        <f t="shared" si="110"/>
        <v/>
      </c>
      <c r="BD114" s="110"/>
      <c r="BE114" s="122" t="str">
        <f t="shared" si="87"/>
        <v/>
      </c>
      <c r="BF114" s="123" t="str">
        <f t="shared" si="88"/>
        <v/>
      </c>
      <c r="BG114" s="123" t="str">
        <f t="shared" si="89"/>
        <v/>
      </c>
      <c r="BH114" s="123" t="str">
        <f t="shared" si="90"/>
        <v/>
      </c>
      <c r="BI114" s="123" t="str">
        <f t="shared" si="91"/>
        <v/>
      </c>
      <c r="BJ114" s="123" t="str">
        <f t="shared" si="92"/>
        <v/>
      </c>
      <c r="BK114" s="123" t="str">
        <f t="shared" si="93"/>
        <v/>
      </c>
      <c r="BL114" s="123" t="str">
        <f t="shared" si="94"/>
        <v/>
      </c>
      <c r="BM114" s="123" t="str">
        <f t="shared" si="95"/>
        <v/>
      </c>
      <c r="BN114" s="123" t="str">
        <f t="shared" si="96"/>
        <v/>
      </c>
      <c r="BO114" s="123">
        <f t="shared" si="135"/>
        <v>0</v>
      </c>
      <c r="BP114" s="123">
        <f t="shared" si="97"/>
        <v>0</v>
      </c>
      <c r="BQ114" s="123">
        <f t="shared" si="136"/>
        <v>0</v>
      </c>
      <c r="BR114" s="123">
        <f t="shared" si="98"/>
        <v>0</v>
      </c>
      <c r="BS114" s="123">
        <f t="shared" si="99"/>
        <v>0</v>
      </c>
      <c r="BT114" s="123">
        <f t="shared" si="100"/>
        <v>0</v>
      </c>
      <c r="BU114" s="123" t="str">
        <f t="shared" si="113"/>
        <v/>
      </c>
      <c r="BV114" s="123" t="str">
        <f t="shared" si="114"/>
        <v/>
      </c>
      <c r="BW114" s="123" t="str">
        <f t="shared" si="115"/>
        <v/>
      </c>
      <c r="BX114" s="123" t="str">
        <f t="shared" si="101"/>
        <v/>
      </c>
      <c r="BY114" s="123" t="str">
        <f t="shared" si="102"/>
        <v/>
      </c>
      <c r="BZ114" s="123" t="str">
        <f t="shared" si="103"/>
        <v/>
      </c>
      <c r="CA114" s="123" t="str">
        <f t="shared" si="104"/>
        <v/>
      </c>
      <c r="CB114" s="123" t="str">
        <f t="shared" si="105"/>
        <v/>
      </c>
      <c r="CC114" s="123" t="str">
        <f t="shared" si="106"/>
        <v/>
      </c>
      <c r="CD114" s="123" t="str">
        <f t="shared" si="107"/>
        <v/>
      </c>
      <c r="CE114" s="123" t="str">
        <f t="shared" si="108"/>
        <v/>
      </c>
      <c r="CF114" s="123" t="str">
        <f t="shared" si="116"/>
        <v/>
      </c>
      <c r="CG114" s="123" t="str">
        <f t="shared" si="117"/>
        <v/>
      </c>
      <c r="CH114" s="123" t="str">
        <f t="shared" si="118"/>
        <v/>
      </c>
      <c r="CI114" s="123" t="str">
        <f t="shared" si="119"/>
        <v/>
      </c>
      <c r="CJ114" s="131" t="str">
        <f t="shared" si="120"/>
        <v/>
      </c>
      <c r="CK114" s="123" t="str" cm="1">
        <f t="array" ref="CK114">IF(AND(AZ114="C_16",
        SUMPRODUCT(--ISNUMBER(SEARCH({"14","34","38","40","41","42","43","46","48","56","64","65"},BB114)))&gt;0),
    O114-IF(ISNUMBER(CL114),CL114,0),
    "")</f>
        <v/>
      </c>
      <c r="CL114" s="123" t="str" cm="1">
        <f t="array" ref="CL114">IF(AND(AZ114="C_16",
        SUMPRODUCT(--ISNUMBER(SEARCH({"01";"02";"03";"04";"05";"06";"07";"08";"09";"10";"11";"12";"13";"15";"16";"17";"19";"20";"21";"22";"23";"24";"25";"26";"27";"28";"29";"30";"31";"32";"33";"35";"36";"37";"39";"44";"45";"47";"49";"50";"51";"52";"53";"54";"55";"57";"58";"59";"60";"61";"62";"63";"66";"67";"68";"69";"70";"71";"72";"73";"74";"75"}, BB114)))&gt;0),
    O114,
    "")</f>
        <v/>
      </c>
      <c r="CM114" s="131" t="str" cm="1">
        <f t="array" ref="CM114">IF(SUMPRODUCT(--ISNUMBER(SEARCH({"32";"35";"36";"44";"45";"47";"50";"51";"52";"53";"54";"55";"57";"58";"59";"60"}, BB114)))&gt;0,
    B114,
    "")</f>
        <v/>
      </c>
      <c r="CN114" s="123" t="str" cm="1">
        <f t="array" ref="CN114">IF(SUMPRODUCT(--ISNUMBER(SEARCH({"61";"62"}, BB114)))&gt;0,
    B114,
    "")</f>
        <v/>
      </c>
      <c r="CO114" s="226" t="str" cm="1">
        <f t="array" ref="CO114">IF(SUMPRODUCT(--ISNUMBER(SEARCH({"68";"69";"70";"71"}, BB114)))&gt;0,
    B114,
    "")</f>
        <v/>
      </c>
      <c r="CP114" s="123" t="str" cm="1">
        <f t="array" ref="CP114">IF(SUMPRODUCT(--ISNUMBER(SEARCH({"72";"73";"74";"75"}, BB114)))&gt;0,
    B114,
    "")</f>
        <v/>
      </c>
      <c r="CQ114" s="123" t="str">
        <f t="shared" si="111"/>
        <v/>
      </c>
      <c r="CR114" s="226" t="str">
        <f t="shared" si="112"/>
        <v>NO</v>
      </c>
      <c r="CS114" s="122" t="str">
        <f t="shared" si="121"/>
        <v/>
      </c>
      <c r="CT114" s="123" t="str">
        <f t="shared" si="122"/>
        <v/>
      </c>
      <c r="CU114" s="123" t="str">
        <f t="shared" si="123"/>
        <v/>
      </c>
      <c r="CV114" s="123" t="str">
        <f t="shared" si="124"/>
        <v/>
      </c>
      <c r="CW114" s="123" t="str">
        <f t="shared" si="125"/>
        <v/>
      </c>
      <c r="CX114" s="123" t="str">
        <f t="shared" si="126"/>
        <v/>
      </c>
      <c r="CY114" s="123" t="str">
        <f t="shared" si="127"/>
        <v/>
      </c>
      <c r="CZ114" s="123" t="str">
        <f t="shared" si="128"/>
        <v/>
      </c>
      <c r="DA114" s="123" t="str">
        <f t="shared" si="129"/>
        <v/>
      </c>
      <c r="DB114" s="124" t="str">
        <f t="shared" si="130"/>
        <v/>
      </c>
      <c r="DC114" s="122" t="str">
        <f t="shared" si="131"/>
        <v/>
      </c>
      <c r="DD114" s="123" t="str">
        <f t="shared" si="132"/>
        <v/>
      </c>
      <c r="DE114" s="123" t="str">
        <f t="shared" si="133"/>
        <v/>
      </c>
      <c r="DF114" s="124" t="str">
        <f t="shared" si="134"/>
        <v/>
      </c>
      <c r="DG114" s="110"/>
    </row>
    <row r="115" spans="2:111" ht="16.2" outlineLevel="2" x14ac:dyDescent="0.4">
      <c r="B115" s="7">
        <v>110</v>
      </c>
      <c r="C115" s="12"/>
      <c r="D115" s="13"/>
      <c r="E115" s="14"/>
      <c r="F115" s="14"/>
      <c r="G115" s="14"/>
      <c r="H115" s="14"/>
      <c r="I115" s="14"/>
      <c r="J115" s="14"/>
      <c r="K115" s="14"/>
      <c r="L115" s="15"/>
      <c r="M115" s="12"/>
      <c r="N115" s="12"/>
      <c r="O115" s="12"/>
      <c r="P115" s="98" t="str">
        <f xml:space="preserve"> IF(ISBLANK(M115),"",VLOOKUP(M115,ComboValue!$D$2:$H$18,5,FALSE))</f>
        <v/>
      </c>
      <c r="Q115" s="12"/>
      <c r="R115" s="252" t="str" cm="1">
        <f t="array" ref="R115">IF(OR(ISNUMBER(SEARCH("SGH05",$D115:$L115)),ISNUMBER(SEARCH("SGH06",$D115:$L115)),ISNUMBER(SEARCH("SGH07",$D115:$L115)),ISNUMBER(SEARCH("SGH08",$D115:$L115)),ISNUMBER(SEARCH("pas de pictogramme",$D115:$L115)),ISNUMBER(SEARCH("SGH09",$D115:$L115)),ISNUMBER(SEARCH("SGH03",$D115:$L115))),"OUI","NON")</f>
        <v>NON</v>
      </c>
      <c r="S115" s="13"/>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212"/>
      <c r="AX115" s="123" t="str" cm="1">
        <f t="array" ref="AX115">_xlfn.TEXTJOIN(",", TRUE, IF(D115:L115="","",VLOOKUP(D115:L115, ComboValue!$A$2:$C$11, 3, FALSE)))</f>
        <v/>
      </c>
      <c r="AY115" s="123" t="str">
        <f t="shared" si="109"/>
        <v>Tous_Fr</v>
      </c>
      <c r="AZ115" s="123" t="str">
        <f>IF(ISBLANK(M115),"",VLOOKUP(M115,ComboValue!$D$2:$F$18,3,FALSE))</f>
        <v/>
      </c>
      <c r="BA115" s="123" t="str">
        <f>IF(ISBLANK(N115),"",VLOOKUP(N115,ComboValue!$J$2:$L$5,3,FALSE))</f>
        <v/>
      </c>
      <c r="BB115" s="130" t="str" cm="1">
        <f t="array" ref="BB115">_xlfn.TEXTJOIN(",", TRUE, IF(S115:AV115="","",VLOOKUP(S115:AV115, ComboValue!$M$2:$O$100, 3, FALSE)))</f>
        <v/>
      </c>
      <c r="BC115" s="124" t="str">
        <f t="shared" si="110"/>
        <v/>
      </c>
      <c r="BD115" s="110"/>
      <c r="BE115" s="122" t="str">
        <f t="shared" si="87"/>
        <v/>
      </c>
      <c r="BF115" s="123" t="str">
        <f t="shared" si="88"/>
        <v/>
      </c>
      <c r="BG115" s="123" t="str">
        <f t="shared" si="89"/>
        <v/>
      </c>
      <c r="BH115" s="123" t="str">
        <f t="shared" si="90"/>
        <v/>
      </c>
      <c r="BI115" s="123" t="str">
        <f t="shared" si="91"/>
        <v/>
      </c>
      <c r="BJ115" s="123" t="str">
        <f t="shared" si="92"/>
        <v/>
      </c>
      <c r="BK115" s="123" t="str">
        <f t="shared" si="93"/>
        <v/>
      </c>
      <c r="BL115" s="123" t="str">
        <f t="shared" si="94"/>
        <v/>
      </c>
      <c r="BM115" s="123" t="str">
        <f t="shared" si="95"/>
        <v/>
      </c>
      <c r="BN115" s="123" t="str">
        <f t="shared" si="96"/>
        <v/>
      </c>
      <c r="BO115" s="123">
        <f t="shared" si="135"/>
        <v>0</v>
      </c>
      <c r="BP115" s="123">
        <f t="shared" si="97"/>
        <v>0</v>
      </c>
      <c r="BQ115" s="123">
        <f t="shared" si="136"/>
        <v>0</v>
      </c>
      <c r="BR115" s="123">
        <f t="shared" si="98"/>
        <v>0</v>
      </c>
      <c r="BS115" s="123">
        <f t="shared" si="99"/>
        <v>0</v>
      </c>
      <c r="BT115" s="123">
        <f t="shared" si="100"/>
        <v>0</v>
      </c>
      <c r="BU115" s="123" t="str">
        <f t="shared" si="113"/>
        <v/>
      </c>
      <c r="BV115" s="123" t="str">
        <f t="shared" si="114"/>
        <v/>
      </c>
      <c r="BW115" s="123" t="str">
        <f t="shared" si="115"/>
        <v/>
      </c>
      <c r="BX115" s="123" t="str">
        <f t="shared" si="101"/>
        <v/>
      </c>
      <c r="BY115" s="123" t="str">
        <f t="shared" si="102"/>
        <v/>
      </c>
      <c r="BZ115" s="123" t="str">
        <f t="shared" si="103"/>
        <v/>
      </c>
      <c r="CA115" s="123" t="str">
        <f t="shared" si="104"/>
        <v/>
      </c>
      <c r="CB115" s="123" t="str">
        <f t="shared" si="105"/>
        <v/>
      </c>
      <c r="CC115" s="123" t="str">
        <f t="shared" si="106"/>
        <v/>
      </c>
      <c r="CD115" s="123" t="str">
        <f t="shared" si="107"/>
        <v/>
      </c>
      <c r="CE115" s="123" t="str">
        <f t="shared" si="108"/>
        <v/>
      </c>
      <c r="CF115" s="123" t="str">
        <f t="shared" si="116"/>
        <v/>
      </c>
      <c r="CG115" s="123" t="str">
        <f t="shared" si="117"/>
        <v/>
      </c>
      <c r="CH115" s="123" t="str">
        <f t="shared" si="118"/>
        <v/>
      </c>
      <c r="CI115" s="123" t="str">
        <f t="shared" si="119"/>
        <v/>
      </c>
      <c r="CJ115" s="131" t="str">
        <f t="shared" si="120"/>
        <v/>
      </c>
      <c r="CK115" s="123" t="str" cm="1">
        <f t="array" ref="CK115">IF(AND(AZ115="C_16",
        SUMPRODUCT(--ISNUMBER(SEARCH({"14","34","38","40","41","42","43","46","48","56","64","65"},BB115)))&gt;0),
    O115-IF(ISNUMBER(CL115),CL115,0),
    "")</f>
        <v/>
      </c>
      <c r="CL115" s="123" t="str" cm="1">
        <f t="array" ref="CL115">IF(AND(AZ115="C_16",
        SUMPRODUCT(--ISNUMBER(SEARCH({"01";"02";"03";"04";"05";"06";"07";"08";"09";"10";"11";"12";"13";"15";"16";"17";"19";"20";"21";"22";"23";"24";"25";"26";"27";"28";"29";"30";"31";"32";"33";"35";"36";"37";"39";"44";"45";"47";"49";"50";"51";"52";"53";"54";"55";"57";"58";"59";"60";"61";"62";"63";"66";"67";"68";"69";"70";"71";"72";"73";"74";"75"}, BB115)))&gt;0),
    O115,
    "")</f>
        <v/>
      </c>
      <c r="CM115" s="131" t="str" cm="1">
        <f t="array" ref="CM115">IF(SUMPRODUCT(--ISNUMBER(SEARCH({"32";"35";"36";"44";"45";"47";"50";"51";"52";"53";"54";"55";"57";"58";"59";"60"}, BB115)))&gt;0,
    B115,
    "")</f>
        <v/>
      </c>
      <c r="CN115" s="123" t="str" cm="1">
        <f t="array" ref="CN115">IF(SUMPRODUCT(--ISNUMBER(SEARCH({"61";"62"}, BB115)))&gt;0,
    B115,
    "")</f>
        <v/>
      </c>
      <c r="CO115" s="226" t="str" cm="1">
        <f t="array" ref="CO115">IF(SUMPRODUCT(--ISNUMBER(SEARCH({"68";"69";"70";"71"}, BB115)))&gt;0,
    B115,
    "")</f>
        <v/>
      </c>
      <c r="CP115" s="123" t="str" cm="1">
        <f t="array" ref="CP115">IF(SUMPRODUCT(--ISNUMBER(SEARCH({"72";"73";"74";"75"}, BB115)))&gt;0,
    B115,
    "")</f>
        <v/>
      </c>
      <c r="CQ115" s="123" t="str">
        <f t="shared" si="111"/>
        <v/>
      </c>
      <c r="CR115" s="226" t="str">
        <f t="shared" si="112"/>
        <v>NO</v>
      </c>
      <c r="CS115" s="122" t="str">
        <f t="shared" si="121"/>
        <v/>
      </c>
      <c r="CT115" s="123" t="str">
        <f t="shared" si="122"/>
        <v/>
      </c>
      <c r="CU115" s="123" t="str">
        <f t="shared" si="123"/>
        <v/>
      </c>
      <c r="CV115" s="123" t="str">
        <f t="shared" si="124"/>
        <v/>
      </c>
      <c r="CW115" s="123" t="str">
        <f t="shared" si="125"/>
        <v/>
      </c>
      <c r="CX115" s="123" t="str">
        <f t="shared" si="126"/>
        <v/>
      </c>
      <c r="CY115" s="123" t="str">
        <f t="shared" si="127"/>
        <v/>
      </c>
      <c r="CZ115" s="123" t="str">
        <f t="shared" si="128"/>
        <v/>
      </c>
      <c r="DA115" s="123" t="str">
        <f t="shared" si="129"/>
        <v/>
      </c>
      <c r="DB115" s="124" t="str">
        <f t="shared" si="130"/>
        <v/>
      </c>
      <c r="DC115" s="122" t="str">
        <f t="shared" si="131"/>
        <v/>
      </c>
      <c r="DD115" s="123" t="str">
        <f t="shared" si="132"/>
        <v/>
      </c>
      <c r="DE115" s="123" t="str">
        <f t="shared" si="133"/>
        <v/>
      </c>
      <c r="DF115" s="124" t="str">
        <f t="shared" si="134"/>
        <v/>
      </c>
      <c r="DG115" s="110"/>
    </row>
    <row r="116" spans="2:111" ht="16.2" outlineLevel="2" x14ac:dyDescent="0.4">
      <c r="B116" s="7">
        <v>111</v>
      </c>
      <c r="C116" s="12"/>
      <c r="D116" s="13"/>
      <c r="E116" s="14"/>
      <c r="F116" s="14"/>
      <c r="G116" s="14"/>
      <c r="H116" s="14"/>
      <c r="I116" s="14"/>
      <c r="J116" s="14"/>
      <c r="K116" s="14"/>
      <c r="L116" s="15"/>
      <c r="M116" s="12"/>
      <c r="N116" s="12"/>
      <c r="O116" s="12"/>
      <c r="P116" s="98" t="str">
        <f xml:space="preserve"> IF(ISBLANK(M116),"",VLOOKUP(M116,ComboValue!$D$2:$H$18,5,FALSE))</f>
        <v/>
      </c>
      <c r="Q116" s="12"/>
      <c r="R116" s="252" t="str" cm="1">
        <f t="array" ref="R116">IF(OR(ISNUMBER(SEARCH("SGH05",$D116:$L116)),ISNUMBER(SEARCH("SGH06",$D116:$L116)),ISNUMBER(SEARCH("SGH07",$D116:$L116)),ISNUMBER(SEARCH("SGH08",$D116:$L116)),ISNUMBER(SEARCH("pas de pictogramme",$D116:$L116)),ISNUMBER(SEARCH("SGH09",$D116:$L116)),ISNUMBER(SEARCH("SGH03",$D116:$L116))),"OUI","NON")</f>
        <v>NON</v>
      </c>
      <c r="S116" s="13"/>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212"/>
      <c r="AX116" s="123" t="str" cm="1">
        <f t="array" ref="AX116">_xlfn.TEXTJOIN(",", TRUE, IF(D116:L116="","",VLOOKUP(D116:L116, ComboValue!$A$2:$C$11, 3, FALSE)))</f>
        <v/>
      </c>
      <c r="AY116" s="123" t="str">
        <f t="shared" si="109"/>
        <v>Tous_Fr</v>
      </c>
      <c r="AZ116" s="123" t="str">
        <f>IF(ISBLANK(M116),"",VLOOKUP(M116,ComboValue!$D$2:$F$18,3,FALSE))</f>
        <v/>
      </c>
      <c r="BA116" s="123" t="str">
        <f>IF(ISBLANK(N116),"",VLOOKUP(N116,ComboValue!$J$2:$L$5,3,FALSE))</f>
        <v/>
      </c>
      <c r="BB116" s="130" t="str" cm="1">
        <f t="array" ref="BB116">_xlfn.TEXTJOIN(",", TRUE, IF(S116:AV116="","",VLOOKUP(S116:AV116, ComboValue!$M$2:$O$100, 3, FALSE)))</f>
        <v/>
      </c>
      <c r="BC116" s="124" t="str">
        <f t="shared" si="110"/>
        <v/>
      </c>
      <c r="BD116" s="110"/>
      <c r="BE116" s="122" t="str">
        <f t="shared" si="87"/>
        <v/>
      </c>
      <c r="BF116" s="123" t="str">
        <f t="shared" si="88"/>
        <v/>
      </c>
      <c r="BG116" s="123" t="str">
        <f t="shared" si="89"/>
        <v/>
      </c>
      <c r="BH116" s="123" t="str">
        <f t="shared" si="90"/>
        <v/>
      </c>
      <c r="BI116" s="123" t="str">
        <f t="shared" si="91"/>
        <v/>
      </c>
      <c r="BJ116" s="123" t="str">
        <f t="shared" si="92"/>
        <v/>
      </c>
      <c r="BK116" s="123" t="str">
        <f t="shared" si="93"/>
        <v/>
      </c>
      <c r="BL116" s="123" t="str">
        <f t="shared" si="94"/>
        <v/>
      </c>
      <c r="BM116" s="123" t="str">
        <f t="shared" si="95"/>
        <v/>
      </c>
      <c r="BN116" s="123" t="str">
        <f t="shared" si="96"/>
        <v/>
      </c>
      <c r="BO116" s="123">
        <f t="shared" si="135"/>
        <v>0</v>
      </c>
      <c r="BP116" s="123">
        <f t="shared" si="97"/>
        <v>0</v>
      </c>
      <c r="BQ116" s="123">
        <f t="shared" si="136"/>
        <v>0</v>
      </c>
      <c r="BR116" s="123">
        <f t="shared" si="98"/>
        <v>0</v>
      </c>
      <c r="BS116" s="123">
        <f t="shared" si="99"/>
        <v>0</v>
      </c>
      <c r="BT116" s="123">
        <f t="shared" si="100"/>
        <v>0</v>
      </c>
      <c r="BU116" s="123" t="str">
        <f t="shared" si="113"/>
        <v/>
      </c>
      <c r="BV116" s="123" t="str">
        <f t="shared" si="114"/>
        <v/>
      </c>
      <c r="BW116" s="123" t="str">
        <f t="shared" si="115"/>
        <v/>
      </c>
      <c r="BX116" s="123" t="str">
        <f t="shared" si="101"/>
        <v/>
      </c>
      <c r="BY116" s="123" t="str">
        <f t="shared" si="102"/>
        <v/>
      </c>
      <c r="BZ116" s="123" t="str">
        <f t="shared" si="103"/>
        <v/>
      </c>
      <c r="CA116" s="123" t="str">
        <f t="shared" si="104"/>
        <v/>
      </c>
      <c r="CB116" s="123" t="str">
        <f t="shared" si="105"/>
        <v/>
      </c>
      <c r="CC116" s="123" t="str">
        <f t="shared" si="106"/>
        <v/>
      </c>
      <c r="CD116" s="123" t="str">
        <f t="shared" si="107"/>
        <v/>
      </c>
      <c r="CE116" s="123" t="str">
        <f t="shared" si="108"/>
        <v/>
      </c>
      <c r="CF116" s="123" t="str">
        <f t="shared" si="116"/>
        <v/>
      </c>
      <c r="CG116" s="123" t="str">
        <f t="shared" si="117"/>
        <v/>
      </c>
      <c r="CH116" s="123" t="str">
        <f t="shared" si="118"/>
        <v/>
      </c>
      <c r="CI116" s="123" t="str">
        <f t="shared" si="119"/>
        <v/>
      </c>
      <c r="CJ116" s="131" t="str">
        <f t="shared" si="120"/>
        <v/>
      </c>
      <c r="CK116" s="123" t="str" cm="1">
        <f t="array" ref="CK116">IF(AND(AZ116="C_16",
        SUMPRODUCT(--ISNUMBER(SEARCH({"14","34","38","40","41","42","43","46","48","56","64","65"},BB116)))&gt;0),
    O116-IF(ISNUMBER(CL116),CL116,0),
    "")</f>
        <v/>
      </c>
      <c r="CL116" s="123" t="str" cm="1">
        <f t="array" ref="CL116">IF(AND(AZ116="C_16",
        SUMPRODUCT(--ISNUMBER(SEARCH({"01";"02";"03";"04";"05";"06";"07";"08";"09";"10";"11";"12";"13";"15";"16";"17";"19";"20";"21";"22";"23";"24";"25";"26";"27";"28";"29";"30";"31";"32";"33";"35";"36";"37";"39";"44";"45";"47";"49";"50";"51";"52";"53";"54";"55";"57";"58";"59";"60";"61";"62";"63";"66";"67";"68";"69";"70";"71";"72";"73";"74";"75"}, BB116)))&gt;0),
    O116,
    "")</f>
        <v/>
      </c>
      <c r="CM116" s="131" t="str" cm="1">
        <f t="array" ref="CM116">IF(SUMPRODUCT(--ISNUMBER(SEARCH({"32";"35";"36";"44";"45";"47";"50";"51";"52";"53";"54";"55";"57";"58";"59";"60"}, BB116)))&gt;0,
    B116,
    "")</f>
        <v/>
      </c>
      <c r="CN116" s="123" t="str" cm="1">
        <f t="array" ref="CN116">IF(SUMPRODUCT(--ISNUMBER(SEARCH({"61";"62"}, BB116)))&gt;0,
    B116,
    "")</f>
        <v/>
      </c>
      <c r="CO116" s="226" t="str" cm="1">
        <f t="array" ref="CO116">IF(SUMPRODUCT(--ISNUMBER(SEARCH({"68";"69";"70";"71"}, BB116)))&gt;0,
    B116,
    "")</f>
        <v/>
      </c>
      <c r="CP116" s="123" t="str" cm="1">
        <f t="array" ref="CP116">IF(SUMPRODUCT(--ISNUMBER(SEARCH({"72";"73";"74";"75"}, BB116)))&gt;0,
    B116,
    "")</f>
        <v/>
      </c>
      <c r="CQ116" s="123" t="str">
        <f t="shared" si="111"/>
        <v/>
      </c>
      <c r="CR116" s="226" t="str">
        <f t="shared" si="112"/>
        <v>NO</v>
      </c>
      <c r="CS116" s="122" t="str">
        <f t="shared" si="121"/>
        <v/>
      </c>
      <c r="CT116" s="123" t="str">
        <f t="shared" si="122"/>
        <v/>
      </c>
      <c r="CU116" s="123" t="str">
        <f t="shared" si="123"/>
        <v/>
      </c>
      <c r="CV116" s="123" t="str">
        <f t="shared" si="124"/>
        <v/>
      </c>
      <c r="CW116" s="123" t="str">
        <f t="shared" si="125"/>
        <v/>
      </c>
      <c r="CX116" s="123" t="str">
        <f t="shared" si="126"/>
        <v/>
      </c>
      <c r="CY116" s="123" t="str">
        <f t="shared" si="127"/>
        <v/>
      </c>
      <c r="CZ116" s="123" t="str">
        <f t="shared" si="128"/>
        <v/>
      </c>
      <c r="DA116" s="123" t="str">
        <f t="shared" si="129"/>
        <v/>
      </c>
      <c r="DB116" s="124" t="str">
        <f t="shared" si="130"/>
        <v/>
      </c>
      <c r="DC116" s="122" t="str">
        <f t="shared" si="131"/>
        <v/>
      </c>
      <c r="DD116" s="123" t="str">
        <f t="shared" si="132"/>
        <v/>
      </c>
      <c r="DE116" s="123" t="str">
        <f t="shared" si="133"/>
        <v/>
      </c>
      <c r="DF116" s="124" t="str">
        <f t="shared" si="134"/>
        <v/>
      </c>
      <c r="DG116" s="110"/>
    </row>
    <row r="117" spans="2:111" ht="16.2" outlineLevel="2" x14ac:dyDescent="0.4">
      <c r="B117" s="7">
        <v>112</v>
      </c>
      <c r="C117" s="12"/>
      <c r="D117" s="13"/>
      <c r="E117" s="14"/>
      <c r="F117" s="14"/>
      <c r="G117" s="14"/>
      <c r="H117" s="14"/>
      <c r="I117" s="14"/>
      <c r="J117" s="14"/>
      <c r="K117" s="14"/>
      <c r="L117" s="15"/>
      <c r="M117" s="12"/>
      <c r="N117" s="12"/>
      <c r="O117" s="12"/>
      <c r="P117" s="98" t="str">
        <f xml:space="preserve"> IF(ISBLANK(M117),"",VLOOKUP(M117,ComboValue!$D$2:$H$18,5,FALSE))</f>
        <v/>
      </c>
      <c r="Q117" s="12"/>
      <c r="R117" s="252" t="str" cm="1">
        <f t="array" ref="R117">IF(OR(ISNUMBER(SEARCH("SGH05",$D117:$L117)),ISNUMBER(SEARCH("SGH06",$D117:$L117)),ISNUMBER(SEARCH("SGH07",$D117:$L117)),ISNUMBER(SEARCH("SGH08",$D117:$L117)),ISNUMBER(SEARCH("pas de pictogramme",$D117:$L117)),ISNUMBER(SEARCH("SGH09",$D117:$L117)),ISNUMBER(SEARCH("SGH03",$D117:$L117))),"OUI","NON")</f>
        <v>NON</v>
      </c>
      <c r="S117" s="13"/>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212"/>
      <c r="AX117" s="123" t="str" cm="1">
        <f t="array" ref="AX117">_xlfn.TEXTJOIN(",", TRUE, IF(D117:L117="","",VLOOKUP(D117:L117, ComboValue!$A$2:$C$11, 3, FALSE)))</f>
        <v/>
      </c>
      <c r="AY117" s="123" t="str">
        <f t="shared" si="109"/>
        <v>Tous_Fr</v>
      </c>
      <c r="AZ117" s="123" t="str">
        <f>IF(ISBLANK(M117),"",VLOOKUP(M117,ComboValue!$D$2:$F$18,3,FALSE))</f>
        <v/>
      </c>
      <c r="BA117" s="123" t="str">
        <f>IF(ISBLANK(N117),"",VLOOKUP(N117,ComboValue!$J$2:$L$5,3,FALSE))</f>
        <v/>
      </c>
      <c r="BB117" s="130" t="str" cm="1">
        <f t="array" ref="BB117">_xlfn.TEXTJOIN(",", TRUE, IF(S117:AV117="","",VLOOKUP(S117:AV117, ComboValue!$M$2:$O$100, 3, FALSE)))</f>
        <v/>
      </c>
      <c r="BC117" s="124" t="str">
        <f t="shared" si="110"/>
        <v/>
      </c>
      <c r="BD117" s="110"/>
      <c r="BE117" s="122" t="str">
        <f t="shared" si="87"/>
        <v/>
      </c>
      <c r="BF117" s="123" t="str">
        <f t="shared" si="88"/>
        <v/>
      </c>
      <c r="BG117" s="123" t="str">
        <f t="shared" si="89"/>
        <v/>
      </c>
      <c r="BH117" s="123" t="str">
        <f t="shared" si="90"/>
        <v/>
      </c>
      <c r="BI117" s="123" t="str">
        <f t="shared" si="91"/>
        <v/>
      </c>
      <c r="BJ117" s="123" t="str">
        <f t="shared" si="92"/>
        <v/>
      </c>
      <c r="BK117" s="123" t="str">
        <f t="shared" si="93"/>
        <v/>
      </c>
      <c r="BL117" s="123" t="str">
        <f t="shared" si="94"/>
        <v/>
      </c>
      <c r="BM117" s="123" t="str">
        <f t="shared" si="95"/>
        <v/>
      </c>
      <c r="BN117" s="123" t="str">
        <f t="shared" si="96"/>
        <v/>
      </c>
      <c r="BO117" s="123">
        <f t="shared" si="135"/>
        <v>0</v>
      </c>
      <c r="BP117" s="123">
        <f t="shared" si="97"/>
        <v>0</v>
      </c>
      <c r="BQ117" s="123">
        <f t="shared" si="136"/>
        <v>0</v>
      </c>
      <c r="BR117" s="123">
        <f t="shared" si="98"/>
        <v>0</v>
      </c>
      <c r="BS117" s="123">
        <f t="shared" si="99"/>
        <v>0</v>
      </c>
      <c r="BT117" s="123">
        <f t="shared" si="100"/>
        <v>0</v>
      </c>
      <c r="BU117" s="123" t="str">
        <f t="shared" si="113"/>
        <v/>
      </c>
      <c r="BV117" s="123" t="str">
        <f t="shared" si="114"/>
        <v/>
      </c>
      <c r="BW117" s="123" t="str">
        <f t="shared" si="115"/>
        <v/>
      </c>
      <c r="BX117" s="123" t="str">
        <f t="shared" si="101"/>
        <v/>
      </c>
      <c r="BY117" s="123" t="str">
        <f t="shared" si="102"/>
        <v/>
      </c>
      <c r="BZ117" s="123" t="str">
        <f t="shared" si="103"/>
        <v/>
      </c>
      <c r="CA117" s="123" t="str">
        <f t="shared" si="104"/>
        <v/>
      </c>
      <c r="CB117" s="123" t="str">
        <f t="shared" si="105"/>
        <v/>
      </c>
      <c r="CC117" s="123" t="str">
        <f t="shared" si="106"/>
        <v/>
      </c>
      <c r="CD117" s="123" t="str">
        <f t="shared" si="107"/>
        <v/>
      </c>
      <c r="CE117" s="123" t="str">
        <f t="shared" si="108"/>
        <v/>
      </c>
      <c r="CF117" s="123" t="str">
        <f t="shared" si="116"/>
        <v/>
      </c>
      <c r="CG117" s="123" t="str">
        <f t="shared" si="117"/>
        <v/>
      </c>
      <c r="CH117" s="123" t="str">
        <f t="shared" si="118"/>
        <v/>
      </c>
      <c r="CI117" s="123" t="str">
        <f t="shared" si="119"/>
        <v/>
      </c>
      <c r="CJ117" s="131" t="str">
        <f t="shared" si="120"/>
        <v/>
      </c>
      <c r="CK117" s="123" t="str" cm="1">
        <f t="array" ref="CK117">IF(AND(AZ117="C_16",
        SUMPRODUCT(--ISNUMBER(SEARCH({"14","34","38","40","41","42","43","46","48","56","64","65"},BB117)))&gt;0),
    O117-IF(ISNUMBER(CL117),CL117,0),
    "")</f>
        <v/>
      </c>
      <c r="CL117" s="123" t="str" cm="1">
        <f t="array" ref="CL117">IF(AND(AZ117="C_16",
        SUMPRODUCT(--ISNUMBER(SEARCH({"01";"02";"03";"04";"05";"06";"07";"08";"09";"10";"11";"12";"13";"15";"16";"17";"19";"20";"21";"22";"23";"24";"25";"26";"27";"28";"29";"30";"31";"32";"33";"35";"36";"37";"39";"44";"45";"47";"49";"50";"51";"52";"53";"54";"55";"57";"58";"59";"60";"61";"62";"63";"66";"67";"68";"69";"70";"71";"72";"73";"74";"75"}, BB117)))&gt;0),
    O117,
    "")</f>
        <v/>
      </c>
      <c r="CM117" s="131" t="str" cm="1">
        <f t="array" ref="CM117">IF(SUMPRODUCT(--ISNUMBER(SEARCH({"32";"35";"36";"44";"45";"47";"50";"51";"52";"53";"54";"55";"57";"58";"59";"60"}, BB117)))&gt;0,
    B117,
    "")</f>
        <v/>
      </c>
      <c r="CN117" s="123" t="str" cm="1">
        <f t="array" ref="CN117">IF(SUMPRODUCT(--ISNUMBER(SEARCH({"61";"62"}, BB117)))&gt;0,
    B117,
    "")</f>
        <v/>
      </c>
      <c r="CO117" s="226" t="str" cm="1">
        <f t="array" ref="CO117">IF(SUMPRODUCT(--ISNUMBER(SEARCH({"68";"69";"70";"71"}, BB117)))&gt;0,
    B117,
    "")</f>
        <v/>
      </c>
      <c r="CP117" s="123" t="str" cm="1">
        <f t="array" ref="CP117">IF(SUMPRODUCT(--ISNUMBER(SEARCH({"72";"73";"74";"75"}, BB117)))&gt;0,
    B117,
    "")</f>
        <v/>
      </c>
      <c r="CQ117" s="123" t="str">
        <f t="shared" si="111"/>
        <v/>
      </c>
      <c r="CR117" s="226" t="str">
        <f t="shared" si="112"/>
        <v>NO</v>
      </c>
      <c r="CS117" s="122" t="str">
        <f t="shared" si="121"/>
        <v/>
      </c>
      <c r="CT117" s="123" t="str">
        <f t="shared" si="122"/>
        <v/>
      </c>
      <c r="CU117" s="123" t="str">
        <f t="shared" si="123"/>
        <v/>
      </c>
      <c r="CV117" s="123" t="str">
        <f t="shared" si="124"/>
        <v/>
      </c>
      <c r="CW117" s="123" t="str">
        <f t="shared" si="125"/>
        <v/>
      </c>
      <c r="CX117" s="123" t="str">
        <f t="shared" si="126"/>
        <v/>
      </c>
      <c r="CY117" s="123" t="str">
        <f t="shared" si="127"/>
        <v/>
      </c>
      <c r="CZ117" s="123" t="str">
        <f t="shared" si="128"/>
        <v/>
      </c>
      <c r="DA117" s="123" t="str">
        <f t="shared" si="129"/>
        <v/>
      </c>
      <c r="DB117" s="124" t="str">
        <f t="shared" si="130"/>
        <v/>
      </c>
      <c r="DC117" s="122" t="str">
        <f t="shared" si="131"/>
        <v/>
      </c>
      <c r="DD117" s="123" t="str">
        <f t="shared" si="132"/>
        <v/>
      </c>
      <c r="DE117" s="123" t="str">
        <f t="shared" si="133"/>
        <v/>
      </c>
      <c r="DF117" s="124" t="str">
        <f t="shared" si="134"/>
        <v/>
      </c>
      <c r="DG117" s="110"/>
    </row>
    <row r="118" spans="2:111" ht="16.2" outlineLevel="2" x14ac:dyDescent="0.4">
      <c r="B118" s="7">
        <v>113</v>
      </c>
      <c r="C118" s="12"/>
      <c r="D118" s="13"/>
      <c r="E118" s="14"/>
      <c r="F118" s="14"/>
      <c r="G118" s="14"/>
      <c r="H118" s="14"/>
      <c r="I118" s="14"/>
      <c r="J118" s="14"/>
      <c r="K118" s="14"/>
      <c r="L118" s="15"/>
      <c r="M118" s="12"/>
      <c r="N118" s="12"/>
      <c r="O118" s="12"/>
      <c r="P118" s="98" t="str">
        <f xml:space="preserve"> IF(ISBLANK(M118),"",VLOOKUP(M118,ComboValue!$D$2:$H$18,5,FALSE))</f>
        <v/>
      </c>
      <c r="Q118" s="12"/>
      <c r="R118" s="252" t="str" cm="1">
        <f t="array" ref="R118">IF(OR(ISNUMBER(SEARCH("SGH05",$D118:$L118)),ISNUMBER(SEARCH("SGH06",$D118:$L118)),ISNUMBER(SEARCH("SGH07",$D118:$L118)),ISNUMBER(SEARCH("SGH08",$D118:$L118)),ISNUMBER(SEARCH("pas de pictogramme",$D118:$L118)),ISNUMBER(SEARCH("SGH09",$D118:$L118)),ISNUMBER(SEARCH("SGH03",$D118:$L118))),"OUI","NON")</f>
        <v>NON</v>
      </c>
      <c r="S118" s="13"/>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212"/>
      <c r="AX118" s="123" t="str" cm="1">
        <f t="array" ref="AX118">_xlfn.TEXTJOIN(",", TRUE, IF(D118:L118="","",VLOOKUP(D118:L118, ComboValue!$A$2:$C$11, 3, FALSE)))</f>
        <v/>
      </c>
      <c r="AY118" s="123" t="str">
        <f t="shared" si="109"/>
        <v>Tous_Fr</v>
      </c>
      <c r="AZ118" s="123" t="str">
        <f>IF(ISBLANK(M118),"",VLOOKUP(M118,ComboValue!$D$2:$F$18,3,FALSE))</f>
        <v/>
      </c>
      <c r="BA118" s="123" t="str">
        <f>IF(ISBLANK(N118),"",VLOOKUP(N118,ComboValue!$J$2:$L$5,3,FALSE))</f>
        <v/>
      </c>
      <c r="BB118" s="130" t="str" cm="1">
        <f t="array" ref="BB118">_xlfn.TEXTJOIN(",", TRUE, IF(S118:AV118="","",VLOOKUP(S118:AV118, ComboValue!$M$2:$O$100, 3, FALSE)))</f>
        <v/>
      </c>
      <c r="BC118" s="124" t="str">
        <f t="shared" si="110"/>
        <v/>
      </c>
      <c r="BD118" s="110"/>
      <c r="BE118" s="122" t="str">
        <f t="shared" si="87"/>
        <v/>
      </c>
      <c r="BF118" s="123" t="str">
        <f t="shared" si="88"/>
        <v/>
      </c>
      <c r="BG118" s="123" t="str">
        <f t="shared" si="89"/>
        <v/>
      </c>
      <c r="BH118" s="123" t="str">
        <f t="shared" si="90"/>
        <v/>
      </c>
      <c r="BI118" s="123" t="str">
        <f t="shared" si="91"/>
        <v/>
      </c>
      <c r="BJ118" s="123" t="str">
        <f t="shared" si="92"/>
        <v/>
      </c>
      <c r="BK118" s="123" t="str">
        <f t="shared" si="93"/>
        <v/>
      </c>
      <c r="BL118" s="123" t="str">
        <f t="shared" si="94"/>
        <v/>
      </c>
      <c r="BM118" s="123" t="str">
        <f t="shared" si="95"/>
        <v/>
      </c>
      <c r="BN118" s="123" t="str">
        <f t="shared" si="96"/>
        <v/>
      </c>
      <c r="BO118" s="123">
        <f t="shared" si="135"/>
        <v>0</v>
      </c>
      <c r="BP118" s="123">
        <f t="shared" si="97"/>
        <v>0</v>
      </c>
      <c r="BQ118" s="123">
        <f t="shared" si="136"/>
        <v>0</v>
      </c>
      <c r="BR118" s="123">
        <f t="shared" si="98"/>
        <v>0</v>
      </c>
      <c r="BS118" s="123">
        <f t="shared" si="99"/>
        <v>0</v>
      </c>
      <c r="BT118" s="123">
        <f t="shared" si="100"/>
        <v>0</v>
      </c>
      <c r="BU118" s="123" t="str">
        <f t="shared" si="113"/>
        <v/>
      </c>
      <c r="BV118" s="123" t="str">
        <f t="shared" si="114"/>
        <v/>
      </c>
      <c r="BW118" s="123" t="str">
        <f t="shared" si="115"/>
        <v/>
      </c>
      <c r="BX118" s="123" t="str">
        <f t="shared" si="101"/>
        <v/>
      </c>
      <c r="BY118" s="123" t="str">
        <f t="shared" si="102"/>
        <v/>
      </c>
      <c r="BZ118" s="123" t="str">
        <f t="shared" si="103"/>
        <v/>
      </c>
      <c r="CA118" s="123" t="str">
        <f t="shared" si="104"/>
        <v/>
      </c>
      <c r="CB118" s="123" t="str">
        <f t="shared" si="105"/>
        <v/>
      </c>
      <c r="CC118" s="123" t="str">
        <f t="shared" si="106"/>
        <v/>
      </c>
      <c r="CD118" s="123" t="str">
        <f t="shared" si="107"/>
        <v/>
      </c>
      <c r="CE118" s="123" t="str">
        <f t="shared" si="108"/>
        <v/>
      </c>
      <c r="CF118" s="123" t="str">
        <f t="shared" si="116"/>
        <v/>
      </c>
      <c r="CG118" s="123" t="str">
        <f t="shared" si="117"/>
        <v/>
      </c>
      <c r="CH118" s="123" t="str">
        <f t="shared" si="118"/>
        <v/>
      </c>
      <c r="CI118" s="123" t="str">
        <f t="shared" si="119"/>
        <v/>
      </c>
      <c r="CJ118" s="131" t="str">
        <f t="shared" si="120"/>
        <v/>
      </c>
      <c r="CK118" s="123" t="str" cm="1">
        <f t="array" ref="CK118">IF(AND(AZ118="C_16",
        SUMPRODUCT(--ISNUMBER(SEARCH({"14","34","38","40","41","42","43","46","48","56","64","65"},BB118)))&gt;0),
    O118-IF(ISNUMBER(CL118),CL118,0),
    "")</f>
        <v/>
      </c>
      <c r="CL118" s="123" t="str" cm="1">
        <f t="array" ref="CL118">IF(AND(AZ118="C_16",
        SUMPRODUCT(--ISNUMBER(SEARCH({"01";"02";"03";"04";"05";"06";"07";"08";"09";"10";"11";"12";"13";"15";"16";"17";"19";"20";"21";"22";"23";"24";"25";"26";"27";"28";"29";"30";"31";"32";"33";"35";"36";"37";"39";"44";"45";"47";"49";"50";"51";"52";"53";"54";"55";"57";"58";"59";"60";"61";"62";"63";"66";"67";"68";"69";"70";"71";"72";"73";"74";"75"}, BB118)))&gt;0),
    O118,
    "")</f>
        <v/>
      </c>
      <c r="CM118" s="131" t="str" cm="1">
        <f t="array" ref="CM118">IF(SUMPRODUCT(--ISNUMBER(SEARCH({"32";"35";"36";"44";"45";"47";"50";"51";"52";"53";"54";"55";"57";"58";"59";"60"}, BB118)))&gt;0,
    B118,
    "")</f>
        <v/>
      </c>
      <c r="CN118" s="123" t="str" cm="1">
        <f t="array" ref="CN118">IF(SUMPRODUCT(--ISNUMBER(SEARCH({"61";"62"}, BB118)))&gt;0,
    B118,
    "")</f>
        <v/>
      </c>
      <c r="CO118" s="226" t="str" cm="1">
        <f t="array" ref="CO118">IF(SUMPRODUCT(--ISNUMBER(SEARCH({"68";"69";"70";"71"}, BB118)))&gt;0,
    B118,
    "")</f>
        <v/>
      </c>
      <c r="CP118" s="123" t="str" cm="1">
        <f t="array" ref="CP118">IF(SUMPRODUCT(--ISNUMBER(SEARCH({"72";"73";"74";"75"}, BB118)))&gt;0,
    B118,
    "")</f>
        <v/>
      </c>
      <c r="CQ118" s="123" t="str">
        <f t="shared" si="111"/>
        <v/>
      </c>
      <c r="CR118" s="226" t="str">
        <f t="shared" si="112"/>
        <v>NO</v>
      </c>
      <c r="CS118" s="122" t="str">
        <f t="shared" si="121"/>
        <v/>
      </c>
      <c r="CT118" s="123" t="str">
        <f t="shared" si="122"/>
        <v/>
      </c>
      <c r="CU118" s="123" t="str">
        <f t="shared" si="123"/>
        <v/>
      </c>
      <c r="CV118" s="123" t="str">
        <f t="shared" si="124"/>
        <v/>
      </c>
      <c r="CW118" s="123" t="str">
        <f t="shared" si="125"/>
        <v/>
      </c>
      <c r="CX118" s="123" t="str">
        <f t="shared" si="126"/>
        <v/>
      </c>
      <c r="CY118" s="123" t="str">
        <f t="shared" si="127"/>
        <v/>
      </c>
      <c r="CZ118" s="123" t="str">
        <f t="shared" si="128"/>
        <v/>
      </c>
      <c r="DA118" s="123" t="str">
        <f t="shared" si="129"/>
        <v/>
      </c>
      <c r="DB118" s="124" t="str">
        <f t="shared" si="130"/>
        <v/>
      </c>
      <c r="DC118" s="122" t="str">
        <f t="shared" si="131"/>
        <v/>
      </c>
      <c r="DD118" s="123" t="str">
        <f t="shared" si="132"/>
        <v/>
      </c>
      <c r="DE118" s="123" t="str">
        <f t="shared" si="133"/>
        <v/>
      </c>
      <c r="DF118" s="124" t="str">
        <f t="shared" si="134"/>
        <v/>
      </c>
      <c r="DG118" s="110"/>
    </row>
    <row r="119" spans="2:111" ht="16.2" outlineLevel="2" x14ac:dyDescent="0.4">
      <c r="B119" s="7">
        <v>114</v>
      </c>
      <c r="C119" s="12"/>
      <c r="D119" s="13"/>
      <c r="E119" s="14"/>
      <c r="F119" s="14"/>
      <c r="G119" s="14"/>
      <c r="H119" s="14"/>
      <c r="I119" s="14"/>
      <c r="J119" s="14"/>
      <c r="K119" s="14"/>
      <c r="L119" s="15"/>
      <c r="M119" s="12"/>
      <c r="N119" s="12"/>
      <c r="O119" s="12"/>
      <c r="P119" s="98" t="str">
        <f xml:space="preserve"> IF(ISBLANK(M119),"",VLOOKUP(M119,ComboValue!$D$2:$H$18,5,FALSE))</f>
        <v/>
      </c>
      <c r="Q119" s="12"/>
      <c r="R119" s="252" t="str" cm="1">
        <f t="array" ref="R119">IF(OR(ISNUMBER(SEARCH("SGH05",$D119:$L119)),ISNUMBER(SEARCH("SGH06",$D119:$L119)),ISNUMBER(SEARCH("SGH07",$D119:$L119)),ISNUMBER(SEARCH("SGH08",$D119:$L119)),ISNUMBER(SEARCH("pas de pictogramme",$D119:$L119)),ISNUMBER(SEARCH("SGH09",$D119:$L119)),ISNUMBER(SEARCH("SGH03",$D119:$L119))),"OUI","NON")</f>
        <v>NON</v>
      </c>
      <c r="S119" s="13"/>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212"/>
      <c r="AX119" s="123" t="str" cm="1">
        <f t="array" ref="AX119">_xlfn.TEXTJOIN(",", TRUE, IF(D119:L119="","",VLOOKUP(D119:L119, ComboValue!$A$2:$C$11, 3, FALSE)))</f>
        <v/>
      </c>
      <c r="AY119" s="123" t="str">
        <f t="shared" si="109"/>
        <v>Tous_Fr</v>
      </c>
      <c r="AZ119" s="123" t="str">
        <f>IF(ISBLANK(M119),"",VLOOKUP(M119,ComboValue!$D$2:$F$18,3,FALSE))</f>
        <v/>
      </c>
      <c r="BA119" s="123" t="str">
        <f>IF(ISBLANK(N119),"",VLOOKUP(N119,ComboValue!$J$2:$L$5,3,FALSE))</f>
        <v/>
      </c>
      <c r="BB119" s="130" t="str" cm="1">
        <f t="array" ref="BB119">_xlfn.TEXTJOIN(",", TRUE, IF(S119:AV119="","",VLOOKUP(S119:AV119, ComboValue!$M$2:$O$100, 3, FALSE)))</f>
        <v/>
      </c>
      <c r="BC119" s="124" t="str">
        <f t="shared" si="110"/>
        <v/>
      </c>
      <c r="BD119" s="110"/>
      <c r="BE119" s="122" t="str">
        <f t="shared" si="87"/>
        <v/>
      </c>
      <c r="BF119" s="123" t="str">
        <f t="shared" si="88"/>
        <v/>
      </c>
      <c r="BG119" s="123" t="str">
        <f t="shared" si="89"/>
        <v/>
      </c>
      <c r="BH119" s="123" t="str">
        <f t="shared" si="90"/>
        <v/>
      </c>
      <c r="BI119" s="123" t="str">
        <f t="shared" si="91"/>
        <v/>
      </c>
      <c r="BJ119" s="123" t="str">
        <f t="shared" si="92"/>
        <v/>
      </c>
      <c r="BK119" s="123" t="str">
        <f t="shared" si="93"/>
        <v/>
      </c>
      <c r="BL119" s="123" t="str">
        <f t="shared" si="94"/>
        <v/>
      </c>
      <c r="BM119" s="123" t="str">
        <f t="shared" si="95"/>
        <v/>
      </c>
      <c r="BN119" s="123" t="str">
        <f t="shared" si="96"/>
        <v/>
      </c>
      <c r="BO119" s="123">
        <f t="shared" si="135"/>
        <v>0</v>
      </c>
      <c r="BP119" s="123">
        <f t="shared" si="97"/>
        <v>0</v>
      </c>
      <c r="BQ119" s="123">
        <f t="shared" si="136"/>
        <v>0</v>
      </c>
      <c r="BR119" s="123">
        <f t="shared" si="98"/>
        <v>0</v>
      </c>
      <c r="BS119" s="123">
        <f t="shared" si="99"/>
        <v>0</v>
      </c>
      <c r="BT119" s="123">
        <f t="shared" si="100"/>
        <v>0</v>
      </c>
      <c r="BU119" s="123" t="str">
        <f t="shared" si="113"/>
        <v/>
      </c>
      <c r="BV119" s="123" t="str">
        <f t="shared" si="114"/>
        <v/>
      </c>
      <c r="BW119" s="123" t="str">
        <f t="shared" si="115"/>
        <v/>
      </c>
      <c r="BX119" s="123" t="str">
        <f t="shared" si="101"/>
        <v/>
      </c>
      <c r="BY119" s="123" t="str">
        <f t="shared" si="102"/>
        <v/>
      </c>
      <c r="BZ119" s="123" t="str">
        <f t="shared" si="103"/>
        <v/>
      </c>
      <c r="CA119" s="123" t="str">
        <f t="shared" si="104"/>
        <v/>
      </c>
      <c r="CB119" s="123" t="str">
        <f t="shared" si="105"/>
        <v/>
      </c>
      <c r="CC119" s="123" t="str">
        <f t="shared" si="106"/>
        <v/>
      </c>
      <c r="CD119" s="123" t="str">
        <f t="shared" si="107"/>
        <v/>
      </c>
      <c r="CE119" s="123" t="str">
        <f t="shared" si="108"/>
        <v/>
      </c>
      <c r="CF119" s="123" t="str">
        <f t="shared" si="116"/>
        <v/>
      </c>
      <c r="CG119" s="123" t="str">
        <f t="shared" si="117"/>
        <v/>
      </c>
      <c r="CH119" s="123" t="str">
        <f t="shared" si="118"/>
        <v/>
      </c>
      <c r="CI119" s="123" t="str">
        <f t="shared" si="119"/>
        <v/>
      </c>
      <c r="CJ119" s="131" t="str">
        <f t="shared" si="120"/>
        <v/>
      </c>
      <c r="CK119" s="123" t="str" cm="1">
        <f t="array" ref="CK119">IF(AND(AZ119="C_16",
        SUMPRODUCT(--ISNUMBER(SEARCH({"14","34","38","40","41","42","43","46","48","56","64","65"},BB119)))&gt;0),
    O119-IF(ISNUMBER(CL119),CL119,0),
    "")</f>
        <v/>
      </c>
      <c r="CL119" s="123" t="str" cm="1">
        <f t="array" ref="CL119">IF(AND(AZ119="C_16",
        SUMPRODUCT(--ISNUMBER(SEARCH({"01";"02";"03";"04";"05";"06";"07";"08";"09";"10";"11";"12";"13";"15";"16";"17";"19";"20";"21";"22";"23";"24";"25";"26";"27";"28";"29";"30";"31";"32";"33";"35";"36";"37";"39";"44";"45";"47";"49";"50";"51";"52";"53";"54";"55";"57";"58";"59";"60";"61";"62";"63";"66";"67";"68";"69";"70";"71";"72";"73";"74";"75"}, BB119)))&gt;0),
    O119,
    "")</f>
        <v/>
      </c>
      <c r="CM119" s="131" t="str" cm="1">
        <f t="array" ref="CM119">IF(SUMPRODUCT(--ISNUMBER(SEARCH({"32";"35";"36";"44";"45";"47";"50";"51";"52";"53";"54";"55";"57";"58";"59";"60"}, BB119)))&gt;0,
    B119,
    "")</f>
        <v/>
      </c>
      <c r="CN119" s="123" t="str" cm="1">
        <f t="array" ref="CN119">IF(SUMPRODUCT(--ISNUMBER(SEARCH({"61";"62"}, BB119)))&gt;0,
    B119,
    "")</f>
        <v/>
      </c>
      <c r="CO119" s="226" t="str" cm="1">
        <f t="array" ref="CO119">IF(SUMPRODUCT(--ISNUMBER(SEARCH({"68";"69";"70";"71"}, BB119)))&gt;0,
    B119,
    "")</f>
        <v/>
      </c>
      <c r="CP119" s="123" t="str" cm="1">
        <f t="array" ref="CP119">IF(SUMPRODUCT(--ISNUMBER(SEARCH({"72";"73";"74";"75"}, BB119)))&gt;0,
    B119,
    "")</f>
        <v/>
      </c>
      <c r="CQ119" s="123" t="str">
        <f t="shared" si="111"/>
        <v/>
      </c>
      <c r="CR119" s="226" t="str">
        <f t="shared" si="112"/>
        <v>NO</v>
      </c>
      <c r="CS119" s="122" t="str">
        <f t="shared" si="121"/>
        <v/>
      </c>
      <c r="CT119" s="123" t="str">
        <f t="shared" si="122"/>
        <v/>
      </c>
      <c r="CU119" s="123" t="str">
        <f t="shared" si="123"/>
        <v/>
      </c>
      <c r="CV119" s="123" t="str">
        <f t="shared" si="124"/>
        <v/>
      </c>
      <c r="CW119" s="123" t="str">
        <f t="shared" si="125"/>
        <v/>
      </c>
      <c r="CX119" s="123" t="str">
        <f t="shared" si="126"/>
        <v/>
      </c>
      <c r="CY119" s="123" t="str">
        <f t="shared" si="127"/>
        <v/>
      </c>
      <c r="CZ119" s="123" t="str">
        <f t="shared" si="128"/>
        <v/>
      </c>
      <c r="DA119" s="123" t="str">
        <f t="shared" si="129"/>
        <v/>
      </c>
      <c r="DB119" s="124" t="str">
        <f t="shared" si="130"/>
        <v/>
      </c>
      <c r="DC119" s="122" t="str">
        <f t="shared" si="131"/>
        <v/>
      </c>
      <c r="DD119" s="123" t="str">
        <f t="shared" si="132"/>
        <v/>
      </c>
      <c r="DE119" s="123" t="str">
        <f t="shared" si="133"/>
        <v/>
      </c>
      <c r="DF119" s="124" t="str">
        <f t="shared" si="134"/>
        <v/>
      </c>
      <c r="DG119" s="110"/>
    </row>
    <row r="120" spans="2:111" ht="16.2" outlineLevel="2" x14ac:dyDescent="0.4">
      <c r="B120" s="7">
        <v>115</v>
      </c>
      <c r="C120" s="12"/>
      <c r="D120" s="13"/>
      <c r="E120" s="14"/>
      <c r="F120" s="14"/>
      <c r="G120" s="14"/>
      <c r="H120" s="14"/>
      <c r="I120" s="14"/>
      <c r="J120" s="14"/>
      <c r="K120" s="14"/>
      <c r="L120" s="15"/>
      <c r="M120" s="12"/>
      <c r="N120" s="12"/>
      <c r="O120" s="12"/>
      <c r="P120" s="98" t="str">
        <f xml:space="preserve"> IF(ISBLANK(M120),"",VLOOKUP(M120,ComboValue!$D$2:$H$18,5,FALSE))</f>
        <v/>
      </c>
      <c r="Q120" s="12"/>
      <c r="R120" s="252" t="str" cm="1">
        <f t="array" ref="R120">IF(OR(ISNUMBER(SEARCH("SGH05",$D120:$L120)),ISNUMBER(SEARCH("SGH06",$D120:$L120)),ISNUMBER(SEARCH("SGH07",$D120:$L120)),ISNUMBER(SEARCH("SGH08",$D120:$L120)),ISNUMBER(SEARCH("pas de pictogramme",$D120:$L120)),ISNUMBER(SEARCH("SGH09",$D120:$L120)),ISNUMBER(SEARCH("SGH03",$D120:$L120))),"OUI","NON")</f>
        <v>NON</v>
      </c>
      <c r="S120" s="13"/>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212"/>
      <c r="AX120" s="123" t="str" cm="1">
        <f t="array" ref="AX120">_xlfn.TEXTJOIN(",", TRUE, IF(D120:L120="","",VLOOKUP(D120:L120, ComboValue!$A$2:$C$11, 3, FALSE)))</f>
        <v/>
      </c>
      <c r="AY120" s="123" t="str">
        <f t="shared" si="109"/>
        <v>Tous_Fr</v>
      </c>
      <c r="AZ120" s="123" t="str">
        <f>IF(ISBLANK(M120),"",VLOOKUP(M120,ComboValue!$D$2:$F$18,3,FALSE))</f>
        <v/>
      </c>
      <c r="BA120" s="123" t="str">
        <f>IF(ISBLANK(N120),"",VLOOKUP(N120,ComboValue!$J$2:$L$5,3,FALSE))</f>
        <v/>
      </c>
      <c r="BB120" s="130" t="str" cm="1">
        <f t="array" ref="BB120">_xlfn.TEXTJOIN(",", TRUE, IF(S120:AV120="","",VLOOKUP(S120:AV120, ComboValue!$M$2:$O$100, 3, FALSE)))</f>
        <v/>
      </c>
      <c r="BC120" s="124" t="str">
        <f t="shared" si="110"/>
        <v/>
      </c>
      <c r="BD120" s="110"/>
      <c r="BE120" s="122" t="str">
        <f t="shared" si="87"/>
        <v/>
      </c>
      <c r="BF120" s="123" t="str">
        <f t="shared" si="88"/>
        <v/>
      </c>
      <c r="BG120" s="123" t="str">
        <f t="shared" si="89"/>
        <v/>
      </c>
      <c r="BH120" s="123" t="str">
        <f t="shared" si="90"/>
        <v/>
      </c>
      <c r="BI120" s="123" t="str">
        <f t="shared" si="91"/>
        <v/>
      </c>
      <c r="BJ120" s="123" t="str">
        <f t="shared" si="92"/>
        <v/>
      </c>
      <c r="BK120" s="123" t="str">
        <f t="shared" si="93"/>
        <v/>
      </c>
      <c r="BL120" s="123" t="str">
        <f t="shared" si="94"/>
        <v/>
      </c>
      <c r="BM120" s="123" t="str">
        <f t="shared" si="95"/>
        <v/>
      </c>
      <c r="BN120" s="123" t="str">
        <f t="shared" si="96"/>
        <v/>
      </c>
      <c r="BO120" s="123">
        <f t="shared" si="135"/>
        <v>0</v>
      </c>
      <c r="BP120" s="123">
        <f t="shared" si="97"/>
        <v>0</v>
      </c>
      <c r="BQ120" s="123">
        <f t="shared" si="136"/>
        <v>0</v>
      </c>
      <c r="BR120" s="123">
        <f t="shared" si="98"/>
        <v>0</v>
      </c>
      <c r="BS120" s="123">
        <f t="shared" si="99"/>
        <v>0</v>
      </c>
      <c r="BT120" s="123">
        <f t="shared" si="100"/>
        <v>0</v>
      </c>
      <c r="BU120" s="123" t="str">
        <f t="shared" si="113"/>
        <v/>
      </c>
      <c r="BV120" s="123" t="str">
        <f t="shared" si="114"/>
        <v/>
      </c>
      <c r="BW120" s="123" t="str">
        <f t="shared" si="115"/>
        <v/>
      </c>
      <c r="BX120" s="123" t="str">
        <f t="shared" si="101"/>
        <v/>
      </c>
      <c r="BY120" s="123" t="str">
        <f t="shared" si="102"/>
        <v/>
      </c>
      <c r="BZ120" s="123" t="str">
        <f t="shared" si="103"/>
        <v/>
      </c>
      <c r="CA120" s="123" t="str">
        <f t="shared" si="104"/>
        <v/>
      </c>
      <c r="CB120" s="123" t="str">
        <f t="shared" si="105"/>
        <v/>
      </c>
      <c r="CC120" s="123" t="str">
        <f t="shared" si="106"/>
        <v/>
      </c>
      <c r="CD120" s="123" t="str">
        <f t="shared" si="107"/>
        <v/>
      </c>
      <c r="CE120" s="123" t="str">
        <f t="shared" si="108"/>
        <v/>
      </c>
      <c r="CF120" s="123" t="str">
        <f t="shared" si="116"/>
        <v/>
      </c>
      <c r="CG120" s="123" t="str">
        <f t="shared" si="117"/>
        <v/>
      </c>
      <c r="CH120" s="123" t="str">
        <f t="shared" si="118"/>
        <v/>
      </c>
      <c r="CI120" s="123" t="str">
        <f t="shared" si="119"/>
        <v/>
      </c>
      <c r="CJ120" s="131" t="str">
        <f t="shared" si="120"/>
        <v/>
      </c>
      <c r="CK120" s="123" t="str" cm="1">
        <f t="array" ref="CK120">IF(AND(AZ120="C_16",
        SUMPRODUCT(--ISNUMBER(SEARCH({"14","34","38","40","41","42","43","46","48","56","64","65"},BB120)))&gt;0),
    O120-IF(ISNUMBER(CL120),CL120,0),
    "")</f>
        <v/>
      </c>
      <c r="CL120" s="123" t="str" cm="1">
        <f t="array" ref="CL120">IF(AND(AZ120="C_16",
        SUMPRODUCT(--ISNUMBER(SEARCH({"01";"02";"03";"04";"05";"06";"07";"08";"09";"10";"11";"12";"13";"15";"16";"17";"19";"20";"21";"22";"23";"24";"25";"26";"27";"28";"29";"30";"31";"32";"33";"35";"36";"37";"39";"44";"45";"47";"49";"50";"51";"52";"53";"54";"55";"57";"58";"59";"60";"61";"62";"63";"66";"67";"68";"69";"70";"71";"72";"73";"74";"75"}, BB120)))&gt;0),
    O120,
    "")</f>
        <v/>
      </c>
      <c r="CM120" s="131" t="str" cm="1">
        <f t="array" ref="CM120">IF(SUMPRODUCT(--ISNUMBER(SEARCH({"32";"35";"36";"44";"45";"47";"50";"51";"52";"53";"54";"55";"57";"58";"59";"60"}, BB120)))&gt;0,
    B120,
    "")</f>
        <v/>
      </c>
      <c r="CN120" s="123" t="str" cm="1">
        <f t="array" ref="CN120">IF(SUMPRODUCT(--ISNUMBER(SEARCH({"61";"62"}, BB120)))&gt;0,
    B120,
    "")</f>
        <v/>
      </c>
      <c r="CO120" s="226" t="str" cm="1">
        <f t="array" ref="CO120">IF(SUMPRODUCT(--ISNUMBER(SEARCH({"68";"69";"70";"71"}, BB120)))&gt;0,
    B120,
    "")</f>
        <v/>
      </c>
      <c r="CP120" s="123" t="str" cm="1">
        <f t="array" ref="CP120">IF(SUMPRODUCT(--ISNUMBER(SEARCH({"72";"73";"74";"75"}, BB120)))&gt;0,
    B120,
    "")</f>
        <v/>
      </c>
      <c r="CQ120" s="123" t="str">
        <f t="shared" si="111"/>
        <v/>
      </c>
      <c r="CR120" s="226" t="str">
        <f t="shared" si="112"/>
        <v>NO</v>
      </c>
      <c r="CS120" s="122" t="str">
        <f t="shared" si="121"/>
        <v/>
      </c>
      <c r="CT120" s="123" t="str">
        <f t="shared" si="122"/>
        <v/>
      </c>
      <c r="CU120" s="123" t="str">
        <f t="shared" si="123"/>
        <v/>
      </c>
      <c r="CV120" s="123" t="str">
        <f t="shared" si="124"/>
        <v/>
      </c>
      <c r="CW120" s="123" t="str">
        <f t="shared" si="125"/>
        <v/>
      </c>
      <c r="CX120" s="123" t="str">
        <f t="shared" si="126"/>
        <v/>
      </c>
      <c r="CY120" s="123" t="str">
        <f t="shared" si="127"/>
        <v/>
      </c>
      <c r="CZ120" s="123" t="str">
        <f t="shared" si="128"/>
        <v/>
      </c>
      <c r="DA120" s="123" t="str">
        <f t="shared" si="129"/>
        <v/>
      </c>
      <c r="DB120" s="124" t="str">
        <f t="shared" si="130"/>
        <v/>
      </c>
      <c r="DC120" s="122" t="str">
        <f t="shared" si="131"/>
        <v/>
      </c>
      <c r="DD120" s="123" t="str">
        <f t="shared" si="132"/>
        <v/>
      </c>
      <c r="DE120" s="123" t="str">
        <f t="shared" si="133"/>
        <v/>
      </c>
      <c r="DF120" s="124" t="str">
        <f t="shared" si="134"/>
        <v/>
      </c>
      <c r="DG120" s="110"/>
    </row>
    <row r="121" spans="2:111" ht="16.2" outlineLevel="2" x14ac:dyDescent="0.4">
      <c r="B121" s="7">
        <v>116</v>
      </c>
      <c r="C121" s="12"/>
      <c r="D121" s="13"/>
      <c r="E121" s="14"/>
      <c r="F121" s="14"/>
      <c r="G121" s="14"/>
      <c r="H121" s="14"/>
      <c r="I121" s="14"/>
      <c r="J121" s="14"/>
      <c r="K121" s="14"/>
      <c r="L121" s="15"/>
      <c r="M121" s="12"/>
      <c r="N121" s="12"/>
      <c r="O121" s="12"/>
      <c r="P121" s="98" t="str">
        <f xml:space="preserve"> IF(ISBLANK(M121),"",VLOOKUP(M121,ComboValue!$D$2:$H$18,5,FALSE))</f>
        <v/>
      </c>
      <c r="Q121" s="12"/>
      <c r="R121" s="252" t="str" cm="1">
        <f t="array" ref="R121">IF(OR(ISNUMBER(SEARCH("SGH05",$D121:$L121)),ISNUMBER(SEARCH("SGH06",$D121:$L121)),ISNUMBER(SEARCH("SGH07",$D121:$L121)),ISNUMBER(SEARCH("SGH08",$D121:$L121)),ISNUMBER(SEARCH("pas de pictogramme",$D121:$L121)),ISNUMBER(SEARCH("SGH09",$D121:$L121)),ISNUMBER(SEARCH("SGH03",$D121:$L121))),"OUI","NON")</f>
        <v>NON</v>
      </c>
      <c r="S121" s="13"/>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212"/>
      <c r="AX121" s="123" t="str" cm="1">
        <f t="array" ref="AX121">_xlfn.TEXTJOIN(",", TRUE, IF(D121:L121="","",VLOOKUP(D121:L121, ComboValue!$A$2:$C$11, 3, FALSE)))</f>
        <v/>
      </c>
      <c r="AY121" s="123" t="str">
        <f t="shared" si="109"/>
        <v>Tous_Fr</v>
      </c>
      <c r="AZ121" s="123" t="str">
        <f>IF(ISBLANK(M121),"",VLOOKUP(M121,ComboValue!$D$2:$F$18,3,FALSE))</f>
        <v/>
      </c>
      <c r="BA121" s="123" t="str">
        <f>IF(ISBLANK(N121),"",VLOOKUP(N121,ComboValue!$J$2:$L$5,3,FALSE))</f>
        <v/>
      </c>
      <c r="BB121" s="130" t="str" cm="1">
        <f t="array" ref="BB121">_xlfn.TEXTJOIN(",", TRUE, IF(S121:AV121="","",VLOOKUP(S121:AV121, ComboValue!$M$2:$O$100, 3, FALSE)))</f>
        <v/>
      </c>
      <c r="BC121" s="124" t="str">
        <f t="shared" si="110"/>
        <v/>
      </c>
      <c r="BD121" s="110"/>
      <c r="BE121" s="122" t="str">
        <f t="shared" si="87"/>
        <v/>
      </c>
      <c r="BF121" s="123" t="str">
        <f t="shared" si="88"/>
        <v/>
      </c>
      <c r="BG121" s="123" t="str">
        <f t="shared" si="89"/>
        <v/>
      </c>
      <c r="BH121" s="123" t="str">
        <f t="shared" si="90"/>
        <v/>
      </c>
      <c r="BI121" s="123" t="str">
        <f t="shared" si="91"/>
        <v/>
      </c>
      <c r="BJ121" s="123" t="str">
        <f t="shared" si="92"/>
        <v/>
      </c>
      <c r="BK121" s="123" t="str">
        <f t="shared" si="93"/>
        <v/>
      </c>
      <c r="BL121" s="123" t="str">
        <f t="shared" si="94"/>
        <v/>
      </c>
      <c r="BM121" s="123" t="str">
        <f t="shared" si="95"/>
        <v/>
      </c>
      <c r="BN121" s="123" t="str">
        <f t="shared" si="96"/>
        <v/>
      </c>
      <c r="BO121" s="123">
        <f t="shared" si="135"/>
        <v>0</v>
      </c>
      <c r="BP121" s="123">
        <f t="shared" si="97"/>
        <v>0</v>
      </c>
      <c r="BQ121" s="123">
        <f t="shared" si="136"/>
        <v>0</v>
      </c>
      <c r="BR121" s="123">
        <f t="shared" si="98"/>
        <v>0</v>
      </c>
      <c r="BS121" s="123">
        <f t="shared" si="99"/>
        <v>0</v>
      </c>
      <c r="BT121" s="123">
        <f t="shared" si="100"/>
        <v>0</v>
      </c>
      <c r="BU121" s="123" t="str">
        <f t="shared" si="113"/>
        <v/>
      </c>
      <c r="BV121" s="123" t="str">
        <f t="shared" si="114"/>
        <v/>
      </c>
      <c r="BW121" s="123" t="str">
        <f t="shared" si="115"/>
        <v/>
      </c>
      <c r="BX121" s="123" t="str">
        <f t="shared" si="101"/>
        <v/>
      </c>
      <c r="BY121" s="123" t="str">
        <f t="shared" si="102"/>
        <v/>
      </c>
      <c r="BZ121" s="123" t="str">
        <f t="shared" si="103"/>
        <v/>
      </c>
      <c r="CA121" s="123" t="str">
        <f t="shared" si="104"/>
        <v/>
      </c>
      <c r="CB121" s="123" t="str">
        <f t="shared" si="105"/>
        <v/>
      </c>
      <c r="CC121" s="123" t="str">
        <f t="shared" si="106"/>
        <v/>
      </c>
      <c r="CD121" s="123" t="str">
        <f t="shared" si="107"/>
        <v/>
      </c>
      <c r="CE121" s="123" t="str">
        <f t="shared" si="108"/>
        <v/>
      </c>
      <c r="CF121" s="123" t="str">
        <f t="shared" si="116"/>
        <v/>
      </c>
      <c r="CG121" s="123" t="str">
        <f t="shared" si="117"/>
        <v/>
      </c>
      <c r="CH121" s="123" t="str">
        <f t="shared" si="118"/>
        <v/>
      </c>
      <c r="CI121" s="123" t="str">
        <f t="shared" si="119"/>
        <v/>
      </c>
      <c r="CJ121" s="131" t="str">
        <f t="shared" si="120"/>
        <v/>
      </c>
      <c r="CK121" s="123" t="str" cm="1">
        <f t="array" ref="CK121">IF(AND(AZ121="C_16",
        SUMPRODUCT(--ISNUMBER(SEARCH({"14","34","38","40","41","42","43","46","48","56","64","65"},BB121)))&gt;0),
    O121-IF(ISNUMBER(CL121),CL121,0),
    "")</f>
        <v/>
      </c>
      <c r="CL121" s="123" t="str" cm="1">
        <f t="array" ref="CL121">IF(AND(AZ121="C_16",
        SUMPRODUCT(--ISNUMBER(SEARCH({"01";"02";"03";"04";"05";"06";"07";"08";"09";"10";"11";"12";"13";"15";"16";"17";"19";"20";"21";"22";"23";"24";"25";"26";"27";"28";"29";"30";"31";"32";"33";"35";"36";"37";"39";"44";"45";"47";"49";"50";"51";"52";"53";"54";"55";"57";"58";"59";"60";"61";"62";"63";"66";"67";"68";"69";"70";"71";"72";"73";"74";"75"}, BB121)))&gt;0),
    O121,
    "")</f>
        <v/>
      </c>
      <c r="CM121" s="131" t="str" cm="1">
        <f t="array" ref="CM121">IF(SUMPRODUCT(--ISNUMBER(SEARCH({"32";"35";"36";"44";"45";"47";"50";"51";"52";"53";"54";"55";"57";"58";"59";"60"}, BB121)))&gt;0,
    B121,
    "")</f>
        <v/>
      </c>
      <c r="CN121" s="123" t="str" cm="1">
        <f t="array" ref="CN121">IF(SUMPRODUCT(--ISNUMBER(SEARCH({"61";"62"}, BB121)))&gt;0,
    B121,
    "")</f>
        <v/>
      </c>
      <c r="CO121" s="226" t="str" cm="1">
        <f t="array" ref="CO121">IF(SUMPRODUCT(--ISNUMBER(SEARCH({"68";"69";"70";"71"}, BB121)))&gt;0,
    B121,
    "")</f>
        <v/>
      </c>
      <c r="CP121" s="123" t="str" cm="1">
        <f t="array" ref="CP121">IF(SUMPRODUCT(--ISNUMBER(SEARCH({"72";"73";"74";"75"}, BB121)))&gt;0,
    B121,
    "")</f>
        <v/>
      </c>
      <c r="CQ121" s="123" t="str">
        <f t="shared" si="111"/>
        <v/>
      </c>
      <c r="CR121" s="226" t="str">
        <f t="shared" si="112"/>
        <v>NO</v>
      </c>
      <c r="CS121" s="122" t="str">
        <f t="shared" si="121"/>
        <v/>
      </c>
      <c r="CT121" s="123" t="str">
        <f t="shared" si="122"/>
        <v/>
      </c>
      <c r="CU121" s="123" t="str">
        <f t="shared" si="123"/>
        <v/>
      </c>
      <c r="CV121" s="123" t="str">
        <f t="shared" si="124"/>
        <v/>
      </c>
      <c r="CW121" s="123" t="str">
        <f t="shared" si="125"/>
        <v/>
      </c>
      <c r="CX121" s="123" t="str">
        <f t="shared" si="126"/>
        <v/>
      </c>
      <c r="CY121" s="123" t="str">
        <f t="shared" si="127"/>
        <v/>
      </c>
      <c r="CZ121" s="123" t="str">
        <f t="shared" si="128"/>
        <v/>
      </c>
      <c r="DA121" s="123" t="str">
        <f t="shared" si="129"/>
        <v/>
      </c>
      <c r="DB121" s="124" t="str">
        <f t="shared" si="130"/>
        <v/>
      </c>
      <c r="DC121" s="122" t="str">
        <f t="shared" si="131"/>
        <v/>
      </c>
      <c r="DD121" s="123" t="str">
        <f t="shared" si="132"/>
        <v/>
      </c>
      <c r="DE121" s="123" t="str">
        <f t="shared" si="133"/>
        <v/>
      </c>
      <c r="DF121" s="124" t="str">
        <f t="shared" si="134"/>
        <v/>
      </c>
      <c r="DG121" s="110"/>
    </row>
    <row r="122" spans="2:111" ht="16.2" outlineLevel="2" x14ac:dyDescent="0.4">
      <c r="B122" s="7">
        <v>117</v>
      </c>
      <c r="C122" s="12"/>
      <c r="D122" s="13"/>
      <c r="E122" s="14"/>
      <c r="F122" s="14"/>
      <c r="G122" s="14"/>
      <c r="H122" s="14"/>
      <c r="I122" s="14"/>
      <c r="J122" s="14"/>
      <c r="K122" s="14"/>
      <c r="L122" s="15"/>
      <c r="M122" s="12"/>
      <c r="N122" s="12"/>
      <c r="O122" s="12"/>
      <c r="P122" s="98" t="str">
        <f xml:space="preserve"> IF(ISBLANK(M122),"",VLOOKUP(M122,ComboValue!$D$2:$H$18,5,FALSE))</f>
        <v/>
      </c>
      <c r="Q122" s="12"/>
      <c r="R122" s="252" t="str" cm="1">
        <f t="array" ref="R122">IF(OR(ISNUMBER(SEARCH("SGH05",$D122:$L122)),ISNUMBER(SEARCH("SGH06",$D122:$L122)),ISNUMBER(SEARCH("SGH07",$D122:$L122)),ISNUMBER(SEARCH("SGH08",$D122:$L122)),ISNUMBER(SEARCH("pas de pictogramme",$D122:$L122)),ISNUMBER(SEARCH("SGH09",$D122:$L122)),ISNUMBER(SEARCH("SGH03",$D122:$L122))),"OUI","NON")</f>
        <v>NON</v>
      </c>
      <c r="S122" s="13"/>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212"/>
      <c r="AX122" s="123" t="str" cm="1">
        <f t="array" ref="AX122">_xlfn.TEXTJOIN(",", TRUE, IF(D122:L122="","",VLOOKUP(D122:L122, ComboValue!$A$2:$C$11, 3, FALSE)))</f>
        <v/>
      </c>
      <c r="AY122" s="123" t="str">
        <f t="shared" si="109"/>
        <v>Tous_Fr</v>
      </c>
      <c r="AZ122" s="123" t="str">
        <f>IF(ISBLANK(M122),"",VLOOKUP(M122,ComboValue!$D$2:$F$18,3,FALSE))</f>
        <v/>
      </c>
      <c r="BA122" s="123" t="str">
        <f>IF(ISBLANK(N122),"",VLOOKUP(N122,ComboValue!$J$2:$L$5,3,FALSE))</f>
        <v/>
      </c>
      <c r="BB122" s="130" t="str" cm="1">
        <f t="array" ref="BB122">_xlfn.TEXTJOIN(",", TRUE, IF(S122:AV122="","",VLOOKUP(S122:AV122, ComboValue!$M$2:$O$100, 3, FALSE)))</f>
        <v/>
      </c>
      <c r="BC122" s="124" t="str">
        <f t="shared" si="110"/>
        <v/>
      </c>
      <c r="BD122" s="110"/>
      <c r="BE122" s="122" t="str">
        <f t="shared" si="87"/>
        <v/>
      </c>
      <c r="BF122" s="123" t="str">
        <f t="shared" si="88"/>
        <v/>
      </c>
      <c r="BG122" s="123" t="str">
        <f t="shared" si="89"/>
        <v/>
      </c>
      <c r="BH122" s="123" t="str">
        <f t="shared" si="90"/>
        <v/>
      </c>
      <c r="BI122" s="123" t="str">
        <f t="shared" si="91"/>
        <v/>
      </c>
      <c r="BJ122" s="123" t="str">
        <f t="shared" si="92"/>
        <v/>
      </c>
      <c r="BK122" s="123" t="str">
        <f t="shared" si="93"/>
        <v/>
      </c>
      <c r="BL122" s="123" t="str">
        <f t="shared" si="94"/>
        <v/>
      </c>
      <c r="BM122" s="123" t="str">
        <f t="shared" si="95"/>
        <v/>
      </c>
      <c r="BN122" s="123" t="str">
        <f t="shared" si="96"/>
        <v/>
      </c>
      <c r="BO122" s="123">
        <f t="shared" si="135"/>
        <v>0</v>
      </c>
      <c r="BP122" s="123">
        <f t="shared" si="97"/>
        <v>0</v>
      </c>
      <c r="BQ122" s="123">
        <f t="shared" si="136"/>
        <v>0</v>
      </c>
      <c r="BR122" s="123">
        <f t="shared" si="98"/>
        <v>0</v>
      </c>
      <c r="BS122" s="123">
        <f t="shared" si="99"/>
        <v>0</v>
      </c>
      <c r="BT122" s="123">
        <f t="shared" si="100"/>
        <v>0</v>
      </c>
      <c r="BU122" s="123" t="str">
        <f t="shared" si="113"/>
        <v/>
      </c>
      <c r="BV122" s="123" t="str">
        <f t="shared" si="114"/>
        <v/>
      </c>
      <c r="BW122" s="123" t="str">
        <f t="shared" si="115"/>
        <v/>
      </c>
      <c r="BX122" s="123" t="str">
        <f t="shared" si="101"/>
        <v/>
      </c>
      <c r="BY122" s="123" t="str">
        <f t="shared" si="102"/>
        <v/>
      </c>
      <c r="BZ122" s="123" t="str">
        <f t="shared" si="103"/>
        <v/>
      </c>
      <c r="CA122" s="123" t="str">
        <f t="shared" si="104"/>
        <v/>
      </c>
      <c r="CB122" s="123" t="str">
        <f t="shared" si="105"/>
        <v/>
      </c>
      <c r="CC122" s="123" t="str">
        <f t="shared" si="106"/>
        <v/>
      </c>
      <c r="CD122" s="123" t="str">
        <f t="shared" si="107"/>
        <v/>
      </c>
      <c r="CE122" s="123" t="str">
        <f t="shared" si="108"/>
        <v/>
      </c>
      <c r="CF122" s="123" t="str">
        <f t="shared" si="116"/>
        <v/>
      </c>
      <c r="CG122" s="123" t="str">
        <f t="shared" si="117"/>
        <v/>
      </c>
      <c r="CH122" s="123" t="str">
        <f t="shared" si="118"/>
        <v/>
      </c>
      <c r="CI122" s="123" t="str">
        <f t="shared" si="119"/>
        <v/>
      </c>
      <c r="CJ122" s="131" t="str">
        <f t="shared" si="120"/>
        <v/>
      </c>
      <c r="CK122" s="123" t="str" cm="1">
        <f t="array" ref="CK122">IF(AND(AZ122="C_16",
        SUMPRODUCT(--ISNUMBER(SEARCH({"14","34","38","40","41","42","43","46","48","56","64","65"},BB122)))&gt;0),
    O122-IF(ISNUMBER(CL122),CL122,0),
    "")</f>
        <v/>
      </c>
      <c r="CL122" s="123" t="str" cm="1">
        <f t="array" ref="CL122">IF(AND(AZ122="C_16",
        SUMPRODUCT(--ISNUMBER(SEARCH({"01";"02";"03";"04";"05";"06";"07";"08";"09";"10";"11";"12";"13";"15";"16";"17";"19";"20";"21";"22";"23";"24";"25";"26";"27";"28";"29";"30";"31";"32";"33";"35";"36";"37";"39";"44";"45";"47";"49";"50";"51";"52";"53";"54";"55";"57";"58";"59";"60";"61";"62";"63";"66";"67";"68";"69";"70";"71";"72";"73";"74";"75"}, BB122)))&gt;0),
    O122,
    "")</f>
        <v/>
      </c>
      <c r="CM122" s="131" t="str" cm="1">
        <f t="array" ref="CM122">IF(SUMPRODUCT(--ISNUMBER(SEARCH({"32";"35";"36";"44";"45";"47";"50";"51";"52";"53";"54";"55";"57";"58";"59";"60"}, BB122)))&gt;0,
    B122,
    "")</f>
        <v/>
      </c>
      <c r="CN122" s="123" t="str" cm="1">
        <f t="array" ref="CN122">IF(SUMPRODUCT(--ISNUMBER(SEARCH({"61";"62"}, BB122)))&gt;0,
    B122,
    "")</f>
        <v/>
      </c>
      <c r="CO122" s="226" t="str" cm="1">
        <f t="array" ref="CO122">IF(SUMPRODUCT(--ISNUMBER(SEARCH({"68";"69";"70";"71"}, BB122)))&gt;0,
    B122,
    "")</f>
        <v/>
      </c>
      <c r="CP122" s="123" t="str" cm="1">
        <f t="array" ref="CP122">IF(SUMPRODUCT(--ISNUMBER(SEARCH({"72";"73";"74";"75"}, BB122)))&gt;0,
    B122,
    "")</f>
        <v/>
      </c>
      <c r="CQ122" s="123" t="str">
        <f t="shared" si="111"/>
        <v/>
      </c>
      <c r="CR122" s="226" t="str">
        <f t="shared" si="112"/>
        <v>NO</v>
      </c>
      <c r="CS122" s="122" t="str">
        <f t="shared" si="121"/>
        <v/>
      </c>
      <c r="CT122" s="123" t="str">
        <f t="shared" si="122"/>
        <v/>
      </c>
      <c r="CU122" s="123" t="str">
        <f t="shared" si="123"/>
        <v/>
      </c>
      <c r="CV122" s="123" t="str">
        <f t="shared" si="124"/>
        <v/>
      </c>
      <c r="CW122" s="123" t="str">
        <f t="shared" si="125"/>
        <v/>
      </c>
      <c r="CX122" s="123" t="str">
        <f t="shared" si="126"/>
        <v/>
      </c>
      <c r="CY122" s="123" t="str">
        <f t="shared" si="127"/>
        <v/>
      </c>
      <c r="CZ122" s="123" t="str">
        <f t="shared" si="128"/>
        <v/>
      </c>
      <c r="DA122" s="123" t="str">
        <f t="shared" si="129"/>
        <v/>
      </c>
      <c r="DB122" s="124" t="str">
        <f t="shared" si="130"/>
        <v/>
      </c>
      <c r="DC122" s="122" t="str">
        <f t="shared" si="131"/>
        <v/>
      </c>
      <c r="DD122" s="123" t="str">
        <f t="shared" si="132"/>
        <v/>
      </c>
      <c r="DE122" s="123" t="str">
        <f t="shared" si="133"/>
        <v/>
      </c>
      <c r="DF122" s="124" t="str">
        <f t="shared" si="134"/>
        <v/>
      </c>
      <c r="DG122" s="110"/>
    </row>
    <row r="123" spans="2:111" ht="16.2" outlineLevel="2" x14ac:dyDescent="0.4">
      <c r="B123" s="7">
        <v>118</v>
      </c>
      <c r="C123" s="12"/>
      <c r="D123" s="13"/>
      <c r="E123" s="14"/>
      <c r="F123" s="14"/>
      <c r="G123" s="14"/>
      <c r="H123" s="14"/>
      <c r="I123" s="14"/>
      <c r="J123" s="14"/>
      <c r="K123" s="14"/>
      <c r="L123" s="15"/>
      <c r="M123" s="12"/>
      <c r="N123" s="12"/>
      <c r="O123" s="12"/>
      <c r="P123" s="98" t="str">
        <f xml:space="preserve"> IF(ISBLANK(M123),"",VLOOKUP(M123,ComboValue!$D$2:$H$18,5,FALSE))</f>
        <v/>
      </c>
      <c r="Q123" s="12"/>
      <c r="R123" s="252" t="str" cm="1">
        <f t="array" ref="R123">IF(OR(ISNUMBER(SEARCH("SGH05",$D123:$L123)),ISNUMBER(SEARCH("SGH06",$D123:$L123)),ISNUMBER(SEARCH("SGH07",$D123:$L123)),ISNUMBER(SEARCH("SGH08",$D123:$L123)),ISNUMBER(SEARCH("pas de pictogramme",$D123:$L123)),ISNUMBER(SEARCH("SGH09",$D123:$L123)),ISNUMBER(SEARCH("SGH03",$D123:$L123))),"OUI","NON")</f>
        <v>NON</v>
      </c>
      <c r="S123" s="13"/>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212"/>
      <c r="AX123" s="123" t="str" cm="1">
        <f t="array" ref="AX123">_xlfn.TEXTJOIN(",", TRUE, IF(D123:L123="","",VLOOKUP(D123:L123, ComboValue!$A$2:$C$11, 3, FALSE)))</f>
        <v/>
      </c>
      <c r="AY123" s="123" t="str">
        <f t="shared" si="109"/>
        <v>Tous_Fr</v>
      </c>
      <c r="AZ123" s="123" t="str">
        <f>IF(ISBLANK(M123),"",VLOOKUP(M123,ComboValue!$D$2:$F$18,3,FALSE))</f>
        <v/>
      </c>
      <c r="BA123" s="123" t="str">
        <f>IF(ISBLANK(N123),"",VLOOKUP(N123,ComboValue!$J$2:$L$5,3,FALSE))</f>
        <v/>
      </c>
      <c r="BB123" s="130" t="str" cm="1">
        <f t="array" ref="BB123">_xlfn.TEXTJOIN(",", TRUE, IF(S123:AV123="","",VLOOKUP(S123:AV123, ComboValue!$M$2:$O$100, 3, FALSE)))</f>
        <v/>
      </c>
      <c r="BC123" s="124" t="str">
        <f t="shared" si="110"/>
        <v/>
      </c>
      <c r="BD123" s="110"/>
      <c r="BE123" s="122" t="str">
        <f t="shared" si="87"/>
        <v/>
      </c>
      <c r="BF123" s="123" t="str">
        <f t="shared" si="88"/>
        <v/>
      </c>
      <c r="BG123" s="123" t="str">
        <f t="shared" si="89"/>
        <v/>
      </c>
      <c r="BH123" s="123" t="str">
        <f t="shared" si="90"/>
        <v/>
      </c>
      <c r="BI123" s="123" t="str">
        <f t="shared" si="91"/>
        <v/>
      </c>
      <c r="BJ123" s="123" t="str">
        <f t="shared" si="92"/>
        <v/>
      </c>
      <c r="BK123" s="123" t="str">
        <f t="shared" si="93"/>
        <v/>
      </c>
      <c r="BL123" s="123" t="str">
        <f t="shared" si="94"/>
        <v/>
      </c>
      <c r="BM123" s="123" t="str">
        <f t="shared" si="95"/>
        <v/>
      </c>
      <c r="BN123" s="123" t="str">
        <f t="shared" si="96"/>
        <v/>
      </c>
      <c r="BO123" s="123">
        <f t="shared" si="135"/>
        <v>0</v>
      </c>
      <c r="BP123" s="123">
        <f t="shared" si="97"/>
        <v>0</v>
      </c>
      <c r="BQ123" s="123">
        <f t="shared" si="136"/>
        <v>0</v>
      </c>
      <c r="BR123" s="123">
        <f t="shared" si="98"/>
        <v>0</v>
      </c>
      <c r="BS123" s="123">
        <f t="shared" si="99"/>
        <v>0</v>
      </c>
      <c r="BT123" s="123">
        <f t="shared" si="100"/>
        <v>0</v>
      </c>
      <c r="BU123" s="123" t="str">
        <f t="shared" si="113"/>
        <v/>
      </c>
      <c r="BV123" s="123" t="str">
        <f t="shared" si="114"/>
        <v/>
      </c>
      <c r="BW123" s="123" t="str">
        <f t="shared" si="115"/>
        <v/>
      </c>
      <c r="BX123" s="123" t="str">
        <f t="shared" si="101"/>
        <v/>
      </c>
      <c r="BY123" s="123" t="str">
        <f t="shared" si="102"/>
        <v/>
      </c>
      <c r="BZ123" s="123" t="str">
        <f t="shared" si="103"/>
        <v/>
      </c>
      <c r="CA123" s="123" t="str">
        <f t="shared" si="104"/>
        <v/>
      </c>
      <c r="CB123" s="123" t="str">
        <f t="shared" si="105"/>
        <v/>
      </c>
      <c r="CC123" s="123" t="str">
        <f t="shared" si="106"/>
        <v/>
      </c>
      <c r="CD123" s="123" t="str">
        <f t="shared" si="107"/>
        <v/>
      </c>
      <c r="CE123" s="123" t="str">
        <f t="shared" si="108"/>
        <v/>
      </c>
      <c r="CF123" s="123" t="str">
        <f t="shared" si="116"/>
        <v/>
      </c>
      <c r="CG123" s="123" t="str">
        <f t="shared" si="117"/>
        <v/>
      </c>
      <c r="CH123" s="123" t="str">
        <f t="shared" si="118"/>
        <v/>
      </c>
      <c r="CI123" s="123" t="str">
        <f t="shared" si="119"/>
        <v/>
      </c>
      <c r="CJ123" s="131" t="str">
        <f t="shared" si="120"/>
        <v/>
      </c>
      <c r="CK123" s="123" t="str" cm="1">
        <f t="array" ref="CK123">IF(AND(AZ123="C_16",
        SUMPRODUCT(--ISNUMBER(SEARCH({"14","34","38","40","41","42","43","46","48","56","64","65"},BB123)))&gt;0),
    O123-IF(ISNUMBER(CL123),CL123,0),
    "")</f>
        <v/>
      </c>
      <c r="CL123" s="123" t="str" cm="1">
        <f t="array" ref="CL123">IF(AND(AZ123="C_16",
        SUMPRODUCT(--ISNUMBER(SEARCH({"01";"02";"03";"04";"05";"06";"07";"08";"09";"10";"11";"12";"13";"15";"16";"17";"19";"20";"21";"22";"23";"24";"25";"26";"27";"28";"29";"30";"31";"32";"33";"35";"36";"37";"39";"44";"45";"47";"49";"50";"51";"52";"53";"54";"55";"57";"58";"59";"60";"61";"62";"63";"66";"67";"68";"69";"70";"71";"72";"73";"74";"75"}, BB123)))&gt;0),
    O123,
    "")</f>
        <v/>
      </c>
      <c r="CM123" s="131" t="str" cm="1">
        <f t="array" ref="CM123">IF(SUMPRODUCT(--ISNUMBER(SEARCH({"32";"35";"36";"44";"45";"47";"50";"51";"52";"53";"54";"55";"57";"58";"59";"60"}, BB123)))&gt;0,
    B123,
    "")</f>
        <v/>
      </c>
      <c r="CN123" s="123" t="str" cm="1">
        <f t="array" ref="CN123">IF(SUMPRODUCT(--ISNUMBER(SEARCH({"61";"62"}, BB123)))&gt;0,
    B123,
    "")</f>
        <v/>
      </c>
      <c r="CO123" s="226" t="str" cm="1">
        <f t="array" ref="CO123">IF(SUMPRODUCT(--ISNUMBER(SEARCH({"68";"69";"70";"71"}, BB123)))&gt;0,
    B123,
    "")</f>
        <v/>
      </c>
      <c r="CP123" s="123" t="str" cm="1">
        <f t="array" ref="CP123">IF(SUMPRODUCT(--ISNUMBER(SEARCH({"72";"73";"74";"75"}, BB123)))&gt;0,
    B123,
    "")</f>
        <v/>
      </c>
      <c r="CQ123" s="123" t="str">
        <f t="shared" si="111"/>
        <v/>
      </c>
      <c r="CR123" s="226" t="str">
        <f t="shared" si="112"/>
        <v>NO</v>
      </c>
      <c r="CS123" s="122" t="str">
        <f t="shared" si="121"/>
        <v/>
      </c>
      <c r="CT123" s="123" t="str">
        <f t="shared" si="122"/>
        <v/>
      </c>
      <c r="CU123" s="123" t="str">
        <f t="shared" si="123"/>
        <v/>
      </c>
      <c r="CV123" s="123" t="str">
        <f t="shared" si="124"/>
        <v/>
      </c>
      <c r="CW123" s="123" t="str">
        <f t="shared" si="125"/>
        <v/>
      </c>
      <c r="CX123" s="123" t="str">
        <f t="shared" si="126"/>
        <v/>
      </c>
      <c r="CY123" s="123" t="str">
        <f t="shared" si="127"/>
        <v/>
      </c>
      <c r="CZ123" s="123" t="str">
        <f t="shared" si="128"/>
        <v/>
      </c>
      <c r="DA123" s="123" t="str">
        <f t="shared" si="129"/>
        <v/>
      </c>
      <c r="DB123" s="124" t="str">
        <f t="shared" si="130"/>
        <v/>
      </c>
      <c r="DC123" s="122" t="str">
        <f t="shared" si="131"/>
        <v/>
      </c>
      <c r="DD123" s="123" t="str">
        <f t="shared" si="132"/>
        <v/>
      </c>
      <c r="DE123" s="123" t="str">
        <f t="shared" si="133"/>
        <v/>
      </c>
      <c r="DF123" s="124" t="str">
        <f t="shared" si="134"/>
        <v/>
      </c>
      <c r="DG123" s="110"/>
    </row>
    <row r="124" spans="2:111" ht="16.2" outlineLevel="2" x14ac:dyDescent="0.4">
      <c r="B124" s="7">
        <v>119</v>
      </c>
      <c r="C124" s="12"/>
      <c r="D124" s="13"/>
      <c r="E124" s="14"/>
      <c r="F124" s="14"/>
      <c r="G124" s="14"/>
      <c r="H124" s="14"/>
      <c r="I124" s="14"/>
      <c r="J124" s="14"/>
      <c r="K124" s="14"/>
      <c r="L124" s="15"/>
      <c r="M124" s="12"/>
      <c r="N124" s="12"/>
      <c r="O124" s="12"/>
      <c r="P124" s="98" t="str">
        <f xml:space="preserve"> IF(ISBLANK(M124),"",VLOOKUP(M124,ComboValue!$D$2:$H$18,5,FALSE))</f>
        <v/>
      </c>
      <c r="Q124" s="12"/>
      <c r="R124" s="252" t="str" cm="1">
        <f t="array" ref="R124">IF(OR(ISNUMBER(SEARCH("SGH05",$D124:$L124)),ISNUMBER(SEARCH("SGH06",$D124:$L124)),ISNUMBER(SEARCH("SGH07",$D124:$L124)),ISNUMBER(SEARCH("SGH08",$D124:$L124)),ISNUMBER(SEARCH("pas de pictogramme",$D124:$L124)),ISNUMBER(SEARCH("SGH09",$D124:$L124)),ISNUMBER(SEARCH("SGH03",$D124:$L124))),"OUI","NON")</f>
        <v>NON</v>
      </c>
      <c r="S124" s="13"/>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212"/>
      <c r="AX124" s="123" t="str" cm="1">
        <f t="array" ref="AX124">_xlfn.TEXTJOIN(",", TRUE, IF(D124:L124="","",VLOOKUP(D124:L124, ComboValue!$A$2:$C$11, 3, FALSE)))</f>
        <v/>
      </c>
      <c r="AY124" s="123" t="str">
        <f t="shared" si="109"/>
        <v>Tous_Fr</v>
      </c>
      <c r="AZ124" s="123" t="str">
        <f>IF(ISBLANK(M124),"",VLOOKUP(M124,ComboValue!$D$2:$F$18,3,FALSE))</f>
        <v/>
      </c>
      <c r="BA124" s="123" t="str">
        <f>IF(ISBLANK(N124),"",VLOOKUP(N124,ComboValue!$J$2:$L$5,3,FALSE))</f>
        <v/>
      </c>
      <c r="BB124" s="130" t="str" cm="1">
        <f t="array" ref="BB124">_xlfn.TEXTJOIN(",", TRUE, IF(S124:AV124="","",VLOOKUP(S124:AV124, ComboValue!$M$2:$O$100, 3, FALSE)))</f>
        <v/>
      </c>
      <c r="BC124" s="124" t="str">
        <f t="shared" si="110"/>
        <v/>
      </c>
      <c r="BD124" s="110"/>
      <c r="BE124" s="122" t="str">
        <f t="shared" si="87"/>
        <v/>
      </c>
      <c r="BF124" s="123" t="str">
        <f t="shared" si="88"/>
        <v/>
      </c>
      <c r="BG124" s="123" t="str">
        <f t="shared" si="89"/>
        <v/>
      </c>
      <c r="BH124" s="123" t="str">
        <f t="shared" si="90"/>
        <v/>
      </c>
      <c r="BI124" s="123" t="str">
        <f t="shared" si="91"/>
        <v/>
      </c>
      <c r="BJ124" s="123" t="str">
        <f t="shared" si="92"/>
        <v/>
      </c>
      <c r="BK124" s="123" t="str">
        <f t="shared" si="93"/>
        <v/>
      </c>
      <c r="BL124" s="123" t="str">
        <f t="shared" si="94"/>
        <v/>
      </c>
      <c r="BM124" s="123" t="str">
        <f t="shared" si="95"/>
        <v/>
      </c>
      <c r="BN124" s="123" t="str">
        <f t="shared" si="96"/>
        <v/>
      </c>
      <c r="BO124" s="123">
        <f t="shared" si="135"/>
        <v>0</v>
      </c>
      <c r="BP124" s="123">
        <f t="shared" si="97"/>
        <v>0</v>
      </c>
      <c r="BQ124" s="123">
        <f t="shared" si="136"/>
        <v>0</v>
      </c>
      <c r="BR124" s="123">
        <f t="shared" si="98"/>
        <v>0</v>
      </c>
      <c r="BS124" s="123">
        <f t="shared" si="99"/>
        <v>0</v>
      </c>
      <c r="BT124" s="123">
        <f t="shared" si="100"/>
        <v>0</v>
      </c>
      <c r="BU124" s="123" t="str">
        <f t="shared" si="113"/>
        <v/>
      </c>
      <c r="BV124" s="123" t="str">
        <f t="shared" si="114"/>
        <v/>
      </c>
      <c r="BW124" s="123" t="str">
        <f t="shared" si="115"/>
        <v/>
      </c>
      <c r="BX124" s="123" t="str">
        <f t="shared" si="101"/>
        <v/>
      </c>
      <c r="BY124" s="123" t="str">
        <f t="shared" si="102"/>
        <v/>
      </c>
      <c r="BZ124" s="123" t="str">
        <f t="shared" si="103"/>
        <v/>
      </c>
      <c r="CA124" s="123" t="str">
        <f t="shared" si="104"/>
        <v/>
      </c>
      <c r="CB124" s="123" t="str">
        <f t="shared" si="105"/>
        <v/>
      </c>
      <c r="CC124" s="123" t="str">
        <f t="shared" si="106"/>
        <v/>
      </c>
      <c r="CD124" s="123" t="str">
        <f t="shared" si="107"/>
        <v/>
      </c>
      <c r="CE124" s="123" t="str">
        <f t="shared" si="108"/>
        <v/>
      </c>
      <c r="CF124" s="123" t="str">
        <f t="shared" si="116"/>
        <v/>
      </c>
      <c r="CG124" s="123" t="str">
        <f t="shared" si="117"/>
        <v/>
      </c>
      <c r="CH124" s="123" t="str">
        <f t="shared" si="118"/>
        <v/>
      </c>
      <c r="CI124" s="123" t="str">
        <f t="shared" si="119"/>
        <v/>
      </c>
      <c r="CJ124" s="131" t="str">
        <f t="shared" si="120"/>
        <v/>
      </c>
      <c r="CK124" s="123" t="str" cm="1">
        <f t="array" ref="CK124">IF(AND(AZ124="C_16",
        SUMPRODUCT(--ISNUMBER(SEARCH({"14","34","38","40","41","42","43","46","48","56","64","65"},BB124)))&gt;0),
    O124-IF(ISNUMBER(CL124),CL124,0),
    "")</f>
        <v/>
      </c>
      <c r="CL124" s="123" t="str" cm="1">
        <f t="array" ref="CL124">IF(AND(AZ124="C_16",
        SUMPRODUCT(--ISNUMBER(SEARCH({"01";"02";"03";"04";"05";"06";"07";"08";"09";"10";"11";"12";"13";"15";"16";"17";"19";"20";"21";"22";"23";"24";"25";"26";"27";"28";"29";"30";"31";"32";"33";"35";"36";"37";"39";"44";"45";"47";"49";"50";"51";"52";"53";"54";"55";"57";"58";"59";"60";"61";"62";"63";"66";"67";"68";"69";"70";"71";"72";"73";"74";"75"}, BB124)))&gt;0),
    O124,
    "")</f>
        <v/>
      </c>
      <c r="CM124" s="131" t="str" cm="1">
        <f t="array" ref="CM124">IF(SUMPRODUCT(--ISNUMBER(SEARCH({"32";"35";"36";"44";"45";"47";"50";"51";"52";"53";"54";"55";"57";"58";"59";"60"}, BB124)))&gt;0,
    B124,
    "")</f>
        <v/>
      </c>
      <c r="CN124" s="123" t="str" cm="1">
        <f t="array" ref="CN124">IF(SUMPRODUCT(--ISNUMBER(SEARCH({"61";"62"}, BB124)))&gt;0,
    B124,
    "")</f>
        <v/>
      </c>
      <c r="CO124" s="226" t="str" cm="1">
        <f t="array" ref="CO124">IF(SUMPRODUCT(--ISNUMBER(SEARCH({"68";"69";"70";"71"}, BB124)))&gt;0,
    B124,
    "")</f>
        <v/>
      </c>
      <c r="CP124" s="123" t="str" cm="1">
        <f t="array" ref="CP124">IF(SUMPRODUCT(--ISNUMBER(SEARCH({"72";"73";"74";"75"}, BB124)))&gt;0,
    B124,
    "")</f>
        <v/>
      </c>
      <c r="CQ124" s="123" t="str">
        <f t="shared" si="111"/>
        <v/>
      </c>
      <c r="CR124" s="226" t="str">
        <f t="shared" si="112"/>
        <v>NO</v>
      </c>
      <c r="CS124" s="122" t="str">
        <f t="shared" si="121"/>
        <v/>
      </c>
      <c r="CT124" s="123" t="str">
        <f t="shared" si="122"/>
        <v/>
      </c>
      <c r="CU124" s="123" t="str">
        <f t="shared" si="123"/>
        <v/>
      </c>
      <c r="CV124" s="123" t="str">
        <f t="shared" si="124"/>
        <v/>
      </c>
      <c r="CW124" s="123" t="str">
        <f t="shared" si="125"/>
        <v/>
      </c>
      <c r="CX124" s="123" t="str">
        <f t="shared" si="126"/>
        <v/>
      </c>
      <c r="CY124" s="123" t="str">
        <f t="shared" si="127"/>
        <v/>
      </c>
      <c r="CZ124" s="123" t="str">
        <f t="shared" si="128"/>
        <v/>
      </c>
      <c r="DA124" s="123" t="str">
        <f t="shared" si="129"/>
        <v/>
      </c>
      <c r="DB124" s="124" t="str">
        <f t="shared" si="130"/>
        <v/>
      </c>
      <c r="DC124" s="122" t="str">
        <f t="shared" si="131"/>
        <v/>
      </c>
      <c r="DD124" s="123" t="str">
        <f t="shared" si="132"/>
        <v/>
      </c>
      <c r="DE124" s="123" t="str">
        <f t="shared" si="133"/>
        <v/>
      </c>
      <c r="DF124" s="124" t="str">
        <f t="shared" si="134"/>
        <v/>
      </c>
      <c r="DG124" s="110"/>
    </row>
    <row r="125" spans="2:111" ht="16.2" outlineLevel="2" x14ac:dyDescent="0.4">
      <c r="B125" s="7">
        <v>120</v>
      </c>
      <c r="C125" s="12"/>
      <c r="D125" s="13"/>
      <c r="E125" s="14"/>
      <c r="F125" s="14"/>
      <c r="G125" s="14"/>
      <c r="H125" s="14"/>
      <c r="I125" s="14"/>
      <c r="J125" s="14"/>
      <c r="K125" s="14"/>
      <c r="L125" s="15"/>
      <c r="M125" s="12"/>
      <c r="N125" s="12"/>
      <c r="O125" s="12"/>
      <c r="P125" s="98" t="str">
        <f xml:space="preserve"> IF(ISBLANK(M125),"",VLOOKUP(M125,ComboValue!$D$2:$H$18,5,FALSE))</f>
        <v/>
      </c>
      <c r="Q125" s="12"/>
      <c r="R125" s="252" t="str" cm="1">
        <f t="array" ref="R125">IF(OR(ISNUMBER(SEARCH("SGH05",$D125:$L125)),ISNUMBER(SEARCH("SGH06",$D125:$L125)),ISNUMBER(SEARCH("SGH07",$D125:$L125)),ISNUMBER(SEARCH("SGH08",$D125:$L125)),ISNUMBER(SEARCH("pas de pictogramme",$D125:$L125)),ISNUMBER(SEARCH("SGH09",$D125:$L125)),ISNUMBER(SEARCH("SGH03",$D125:$L125))),"OUI","NON")</f>
        <v>NON</v>
      </c>
      <c r="S125" s="13"/>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212"/>
      <c r="AX125" s="123" t="str" cm="1">
        <f t="array" ref="AX125">_xlfn.TEXTJOIN(",", TRUE, IF(D125:L125="","",VLOOKUP(D125:L125, ComboValue!$A$2:$C$11, 3, FALSE)))</f>
        <v/>
      </c>
      <c r="AY125" s="123" t="str">
        <f t="shared" si="109"/>
        <v>Tous_Fr</v>
      </c>
      <c r="AZ125" s="123" t="str">
        <f>IF(ISBLANK(M125),"",VLOOKUP(M125,ComboValue!$D$2:$F$18,3,FALSE))</f>
        <v/>
      </c>
      <c r="BA125" s="123" t="str">
        <f>IF(ISBLANK(N125),"",VLOOKUP(N125,ComboValue!$J$2:$L$5,3,FALSE))</f>
        <v/>
      </c>
      <c r="BB125" s="130" t="str" cm="1">
        <f t="array" ref="BB125">_xlfn.TEXTJOIN(",", TRUE, IF(S125:AV125="","",VLOOKUP(S125:AV125, ComboValue!$M$2:$O$100, 3, FALSE)))</f>
        <v/>
      </c>
      <c r="BC125" s="124" t="str">
        <f t="shared" si="110"/>
        <v/>
      </c>
      <c r="BD125" s="110"/>
      <c r="BE125" s="122" t="str">
        <f t="shared" si="87"/>
        <v/>
      </c>
      <c r="BF125" s="123" t="str">
        <f t="shared" si="88"/>
        <v/>
      </c>
      <c r="BG125" s="123" t="str">
        <f t="shared" si="89"/>
        <v/>
      </c>
      <c r="BH125" s="123" t="str">
        <f t="shared" si="90"/>
        <v/>
      </c>
      <c r="BI125" s="123" t="str">
        <f t="shared" si="91"/>
        <v/>
      </c>
      <c r="BJ125" s="123" t="str">
        <f t="shared" si="92"/>
        <v/>
      </c>
      <c r="BK125" s="123" t="str">
        <f t="shared" si="93"/>
        <v/>
      </c>
      <c r="BL125" s="123" t="str">
        <f t="shared" si="94"/>
        <v/>
      </c>
      <c r="BM125" s="123" t="str">
        <f t="shared" si="95"/>
        <v/>
      </c>
      <c r="BN125" s="123" t="str">
        <f t="shared" si="96"/>
        <v/>
      </c>
      <c r="BO125" s="123">
        <f t="shared" si="135"/>
        <v>0</v>
      </c>
      <c r="BP125" s="123">
        <f t="shared" si="97"/>
        <v>0</v>
      </c>
      <c r="BQ125" s="123">
        <f t="shared" si="136"/>
        <v>0</v>
      </c>
      <c r="BR125" s="123">
        <f t="shared" si="98"/>
        <v>0</v>
      </c>
      <c r="BS125" s="123">
        <f t="shared" si="99"/>
        <v>0</v>
      </c>
      <c r="BT125" s="123">
        <f t="shared" si="100"/>
        <v>0</v>
      </c>
      <c r="BU125" s="123" t="str">
        <f t="shared" si="113"/>
        <v/>
      </c>
      <c r="BV125" s="123" t="str">
        <f t="shared" si="114"/>
        <v/>
      </c>
      <c r="BW125" s="123" t="str">
        <f t="shared" si="115"/>
        <v/>
      </c>
      <c r="BX125" s="123" t="str">
        <f t="shared" si="101"/>
        <v/>
      </c>
      <c r="BY125" s="123" t="str">
        <f t="shared" si="102"/>
        <v/>
      </c>
      <c r="BZ125" s="123" t="str">
        <f t="shared" si="103"/>
        <v/>
      </c>
      <c r="CA125" s="123" t="str">
        <f t="shared" si="104"/>
        <v/>
      </c>
      <c r="CB125" s="123" t="str">
        <f t="shared" si="105"/>
        <v/>
      </c>
      <c r="CC125" s="123" t="str">
        <f t="shared" si="106"/>
        <v/>
      </c>
      <c r="CD125" s="123" t="str">
        <f t="shared" si="107"/>
        <v/>
      </c>
      <c r="CE125" s="123" t="str">
        <f t="shared" si="108"/>
        <v/>
      </c>
      <c r="CF125" s="123" t="str">
        <f t="shared" si="116"/>
        <v/>
      </c>
      <c r="CG125" s="123" t="str">
        <f t="shared" si="117"/>
        <v/>
      </c>
      <c r="CH125" s="123" t="str">
        <f t="shared" si="118"/>
        <v/>
      </c>
      <c r="CI125" s="123" t="str">
        <f t="shared" si="119"/>
        <v/>
      </c>
      <c r="CJ125" s="131" t="str">
        <f t="shared" si="120"/>
        <v/>
      </c>
      <c r="CK125" s="123" t="str" cm="1">
        <f t="array" ref="CK125">IF(AND(AZ125="C_16",
        SUMPRODUCT(--ISNUMBER(SEARCH({"14","34","38","40","41","42","43","46","48","56","64","65"},BB125)))&gt;0),
    O125-IF(ISNUMBER(CL125),CL125,0),
    "")</f>
        <v/>
      </c>
      <c r="CL125" s="123" t="str" cm="1">
        <f t="array" ref="CL125">IF(AND(AZ125="C_16",
        SUMPRODUCT(--ISNUMBER(SEARCH({"01";"02";"03";"04";"05";"06";"07";"08";"09";"10";"11";"12";"13";"15";"16";"17";"19";"20";"21";"22";"23";"24";"25";"26";"27";"28";"29";"30";"31";"32";"33";"35";"36";"37";"39";"44";"45";"47";"49";"50";"51";"52";"53";"54";"55";"57";"58";"59";"60";"61";"62";"63";"66";"67";"68";"69";"70";"71";"72";"73";"74";"75"}, BB125)))&gt;0),
    O125,
    "")</f>
        <v/>
      </c>
      <c r="CM125" s="131" t="str" cm="1">
        <f t="array" ref="CM125">IF(SUMPRODUCT(--ISNUMBER(SEARCH({"32";"35";"36";"44";"45";"47";"50";"51";"52";"53";"54";"55";"57";"58";"59";"60"}, BB125)))&gt;0,
    B125,
    "")</f>
        <v/>
      </c>
      <c r="CN125" s="123" t="str" cm="1">
        <f t="array" ref="CN125">IF(SUMPRODUCT(--ISNUMBER(SEARCH({"61";"62"}, BB125)))&gt;0,
    B125,
    "")</f>
        <v/>
      </c>
      <c r="CO125" s="226" t="str" cm="1">
        <f t="array" ref="CO125">IF(SUMPRODUCT(--ISNUMBER(SEARCH({"68";"69";"70";"71"}, BB125)))&gt;0,
    B125,
    "")</f>
        <v/>
      </c>
      <c r="CP125" s="123" t="str" cm="1">
        <f t="array" ref="CP125">IF(SUMPRODUCT(--ISNUMBER(SEARCH({"72";"73";"74";"75"}, BB125)))&gt;0,
    B125,
    "")</f>
        <v/>
      </c>
      <c r="CQ125" s="123" t="str">
        <f t="shared" si="111"/>
        <v/>
      </c>
      <c r="CR125" s="226" t="str">
        <f t="shared" si="112"/>
        <v>NO</v>
      </c>
      <c r="CS125" s="122" t="str">
        <f t="shared" si="121"/>
        <v/>
      </c>
      <c r="CT125" s="123" t="str">
        <f t="shared" si="122"/>
        <v/>
      </c>
      <c r="CU125" s="123" t="str">
        <f t="shared" si="123"/>
        <v/>
      </c>
      <c r="CV125" s="123" t="str">
        <f t="shared" si="124"/>
        <v/>
      </c>
      <c r="CW125" s="123" t="str">
        <f t="shared" si="125"/>
        <v/>
      </c>
      <c r="CX125" s="123" t="str">
        <f t="shared" si="126"/>
        <v/>
      </c>
      <c r="CY125" s="123" t="str">
        <f t="shared" si="127"/>
        <v/>
      </c>
      <c r="CZ125" s="123" t="str">
        <f t="shared" si="128"/>
        <v/>
      </c>
      <c r="DA125" s="123" t="str">
        <f t="shared" si="129"/>
        <v/>
      </c>
      <c r="DB125" s="124" t="str">
        <f t="shared" si="130"/>
        <v/>
      </c>
      <c r="DC125" s="122" t="str">
        <f t="shared" si="131"/>
        <v/>
      </c>
      <c r="DD125" s="123" t="str">
        <f t="shared" si="132"/>
        <v/>
      </c>
      <c r="DE125" s="123" t="str">
        <f t="shared" si="133"/>
        <v/>
      </c>
      <c r="DF125" s="124" t="str">
        <f t="shared" si="134"/>
        <v/>
      </c>
      <c r="DG125" s="110"/>
    </row>
    <row r="126" spans="2:111" ht="16.2" outlineLevel="2" x14ac:dyDescent="0.4">
      <c r="B126" s="7">
        <v>121</v>
      </c>
      <c r="C126" s="12"/>
      <c r="D126" s="13"/>
      <c r="E126" s="14"/>
      <c r="F126" s="14"/>
      <c r="G126" s="14"/>
      <c r="H126" s="14"/>
      <c r="I126" s="14"/>
      <c r="J126" s="14"/>
      <c r="K126" s="14"/>
      <c r="L126" s="15"/>
      <c r="M126" s="12"/>
      <c r="N126" s="12"/>
      <c r="O126" s="12"/>
      <c r="P126" s="98" t="str">
        <f xml:space="preserve"> IF(ISBLANK(M126),"",VLOOKUP(M126,ComboValue!$D$2:$H$18,5,FALSE))</f>
        <v/>
      </c>
      <c r="Q126" s="12"/>
      <c r="R126" s="252" t="str" cm="1">
        <f t="array" ref="R126">IF(OR(ISNUMBER(SEARCH("SGH05",$D126:$L126)),ISNUMBER(SEARCH("SGH06",$D126:$L126)),ISNUMBER(SEARCH("SGH07",$D126:$L126)),ISNUMBER(SEARCH("SGH08",$D126:$L126)),ISNUMBER(SEARCH("pas de pictogramme",$D126:$L126)),ISNUMBER(SEARCH("SGH09",$D126:$L126)),ISNUMBER(SEARCH("SGH03",$D126:$L126))),"OUI","NON")</f>
        <v>NON</v>
      </c>
      <c r="S126" s="13"/>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212"/>
      <c r="AX126" s="123" t="str" cm="1">
        <f t="array" ref="AX126">_xlfn.TEXTJOIN(",", TRUE, IF(D126:L126="","",VLOOKUP(D126:L126, ComboValue!$A$2:$C$11, 3, FALSE)))</f>
        <v/>
      </c>
      <c r="AY126" s="123" t="str">
        <f t="shared" si="109"/>
        <v>Tous_Fr</v>
      </c>
      <c r="AZ126" s="123" t="str">
        <f>IF(ISBLANK(M126),"",VLOOKUP(M126,ComboValue!$D$2:$F$18,3,FALSE))</f>
        <v/>
      </c>
      <c r="BA126" s="123" t="str">
        <f>IF(ISBLANK(N126),"",VLOOKUP(N126,ComboValue!$J$2:$L$5,3,FALSE))</f>
        <v/>
      </c>
      <c r="BB126" s="130" t="str" cm="1">
        <f t="array" ref="BB126">_xlfn.TEXTJOIN(",", TRUE, IF(S126:AV126="","",VLOOKUP(S126:AV126, ComboValue!$M$2:$O$100, 3, FALSE)))</f>
        <v/>
      </c>
      <c r="BC126" s="124" t="str">
        <f t="shared" si="110"/>
        <v/>
      </c>
      <c r="BD126" s="110"/>
      <c r="BE126" s="122" t="str">
        <f t="shared" si="87"/>
        <v/>
      </c>
      <c r="BF126" s="123" t="str">
        <f t="shared" si="88"/>
        <v/>
      </c>
      <c r="BG126" s="123" t="str">
        <f t="shared" si="89"/>
        <v/>
      </c>
      <c r="BH126" s="123" t="str">
        <f t="shared" si="90"/>
        <v/>
      </c>
      <c r="BI126" s="123" t="str">
        <f t="shared" si="91"/>
        <v/>
      </c>
      <c r="BJ126" s="123" t="str">
        <f t="shared" si="92"/>
        <v/>
      </c>
      <c r="BK126" s="123" t="str">
        <f t="shared" si="93"/>
        <v/>
      </c>
      <c r="BL126" s="123" t="str">
        <f t="shared" si="94"/>
        <v/>
      </c>
      <c r="BM126" s="123" t="str">
        <f t="shared" si="95"/>
        <v/>
      </c>
      <c r="BN126" s="123" t="str">
        <f t="shared" si="96"/>
        <v/>
      </c>
      <c r="BO126" s="123">
        <f t="shared" si="135"/>
        <v>0</v>
      </c>
      <c r="BP126" s="123">
        <f t="shared" si="97"/>
        <v>0</v>
      </c>
      <c r="BQ126" s="123">
        <f t="shared" si="136"/>
        <v>0</v>
      </c>
      <c r="BR126" s="123">
        <f t="shared" si="98"/>
        <v>0</v>
      </c>
      <c r="BS126" s="123">
        <f t="shared" si="99"/>
        <v>0</v>
      </c>
      <c r="BT126" s="123">
        <f t="shared" si="100"/>
        <v>0</v>
      </c>
      <c r="BU126" s="123" t="str">
        <f t="shared" si="113"/>
        <v/>
      </c>
      <c r="BV126" s="123" t="str">
        <f t="shared" si="114"/>
        <v/>
      </c>
      <c r="BW126" s="123" t="str">
        <f t="shared" si="115"/>
        <v/>
      </c>
      <c r="BX126" s="123" t="str">
        <f t="shared" si="101"/>
        <v/>
      </c>
      <c r="BY126" s="123" t="str">
        <f t="shared" si="102"/>
        <v/>
      </c>
      <c r="BZ126" s="123" t="str">
        <f t="shared" si="103"/>
        <v/>
      </c>
      <c r="CA126" s="123" t="str">
        <f t="shared" si="104"/>
        <v/>
      </c>
      <c r="CB126" s="123" t="str">
        <f t="shared" si="105"/>
        <v/>
      </c>
      <c r="CC126" s="123" t="str">
        <f t="shared" si="106"/>
        <v/>
      </c>
      <c r="CD126" s="123" t="str">
        <f t="shared" si="107"/>
        <v/>
      </c>
      <c r="CE126" s="123" t="str">
        <f t="shared" si="108"/>
        <v/>
      </c>
      <c r="CF126" s="123" t="str">
        <f t="shared" si="116"/>
        <v/>
      </c>
      <c r="CG126" s="123" t="str">
        <f t="shared" si="117"/>
        <v/>
      </c>
      <c r="CH126" s="123" t="str">
        <f t="shared" si="118"/>
        <v/>
      </c>
      <c r="CI126" s="123" t="str">
        <f t="shared" si="119"/>
        <v/>
      </c>
      <c r="CJ126" s="131" t="str">
        <f t="shared" si="120"/>
        <v/>
      </c>
      <c r="CK126" s="123" t="str" cm="1">
        <f t="array" ref="CK126">IF(AND(AZ126="C_16",
        SUMPRODUCT(--ISNUMBER(SEARCH({"14","34","38","40","41","42","43","46","48","56","64","65"},BB126)))&gt;0),
    O126-IF(ISNUMBER(CL126),CL126,0),
    "")</f>
        <v/>
      </c>
      <c r="CL126" s="123" t="str" cm="1">
        <f t="array" ref="CL126">IF(AND(AZ126="C_16",
        SUMPRODUCT(--ISNUMBER(SEARCH({"01";"02";"03";"04";"05";"06";"07";"08";"09";"10";"11";"12";"13";"15";"16";"17";"19";"20";"21";"22";"23";"24";"25";"26";"27";"28";"29";"30";"31";"32";"33";"35";"36";"37";"39";"44";"45";"47";"49";"50";"51";"52";"53";"54";"55";"57";"58";"59";"60";"61";"62";"63";"66";"67";"68";"69";"70";"71";"72";"73";"74";"75"}, BB126)))&gt;0),
    O126,
    "")</f>
        <v/>
      </c>
      <c r="CM126" s="131" t="str" cm="1">
        <f t="array" ref="CM126">IF(SUMPRODUCT(--ISNUMBER(SEARCH({"32";"35";"36";"44";"45";"47";"50";"51";"52";"53";"54";"55";"57";"58";"59";"60"}, BB126)))&gt;0,
    B126,
    "")</f>
        <v/>
      </c>
      <c r="CN126" s="123" t="str" cm="1">
        <f t="array" ref="CN126">IF(SUMPRODUCT(--ISNUMBER(SEARCH({"61";"62"}, BB126)))&gt;0,
    B126,
    "")</f>
        <v/>
      </c>
      <c r="CO126" s="226" t="str" cm="1">
        <f t="array" ref="CO126">IF(SUMPRODUCT(--ISNUMBER(SEARCH({"68";"69";"70";"71"}, BB126)))&gt;0,
    B126,
    "")</f>
        <v/>
      </c>
      <c r="CP126" s="123" t="str" cm="1">
        <f t="array" ref="CP126">IF(SUMPRODUCT(--ISNUMBER(SEARCH({"72";"73";"74";"75"}, BB126)))&gt;0,
    B126,
    "")</f>
        <v/>
      </c>
      <c r="CQ126" s="123" t="str">
        <f t="shared" si="111"/>
        <v/>
      </c>
      <c r="CR126" s="226" t="str">
        <f t="shared" si="112"/>
        <v>NO</v>
      </c>
      <c r="CS126" s="122" t="str">
        <f t="shared" si="121"/>
        <v/>
      </c>
      <c r="CT126" s="123" t="str">
        <f t="shared" si="122"/>
        <v/>
      </c>
      <c r="CU126" s="123" t="str">
        <f t="shared" si="123"/>
        <v/>
      </c>
      <c r="CV126" s="123" t="str">
        <f t="shared" si="124"/>
        <v/>
      </c>
      <c r="CW126" s="123" t="str">
        <f t="shared" si="125"/>
        <v/>
      </c>
      <c r="CX126" s="123" t="str">
        <f t="shared" si="126"/>
        <v/>
      </c>
      <c r="CY126" s="123" t="str">
        <f t="shared" si="127"/>
        <v/>
      </c>
      <c r="CZ126" s="123" t="str">
        <f t="shared" si="128"/>
        <v/>
      </c>
      <c r="DA126" s="123" t="str">
        <f t="shared" si="129"/>
        <v/>
      </c>
      <c r="DB126" s="124" t="str">
        <f t="shared" si="130"/>
        <v/>
      </c>
      <c r="DC126" s="122" t="str">
        <f t="shared" si="131"/>
        <v/>
      </c>
      <c r="DD126" s="123" t="str">
        <f t="shared" si="132"/>
        <v/>
      </c>
      <c r="DE126" s="123" t="str">
        <f t="shared" si="133"/>
        <v/>
      </c>
      <c r="DF126" s="124" t="str">
        <f t="shared" si="134"/>
        <v/>
      </c>
      <c r="DG126" s="110"/>
    </row>
    <row r="127" spans="2:111" ht="16.2" outlineLevel="2" x14ac:dyDescent="0.4">
      <c r="B127" s="7">
        <v>122</v>
      </c>
      <c r="C127" s="12"/>
      <c r="D127" s="13"/>
      <c r="E127" s="14"/>
      <c r="F127" s="14"/>
      <c r="G127" s="14"/>
      <c r="H127" s="14"/>
      <c r="I127" s="14"/>
      <c r="J127" s="14"/>
      <c r="K127" s="14"/>
      <c r="L127" s="15"/>
      <c r="M127" s="12"/>
      <c r="N127" s="12"/>
      <c r="O127" s="12"/>
      <c r="P127" s="98" t="str">
        <f xml:space="preserve"> IF(ISBLANK(M127),"",VLOOKUP(M127,ComboValue!$D$2:$H$18,5,FALSE))</f>
        <v/>
      </c>
      <c r="Q127" s="12"/>
      <c r="R127" s="252" t="str" cm="1">
        <f t="array" ref="R127">IF(OR(ISNUMBER(SEARCH("SGH05",$D127:$L127)),ISNUMBER(SEARCH("SGH06",$D127:$L127)),ISNUMBER(SEARCH("SGH07",$D127:$L127)),ISNUMBER(SEARCH("SGH08",$D127:$L127)),ISNUMBER(SEARCH("pas de pictogramme",$D127:$L127)),ISNUMBER(SEARCH("SGH09",$D127:$L127)),ISNUMBER(SEARCH("SGH03",$D127:$L127))),"OUI","NON")</f>
        <v>NON</v>
      </c>
      <c r="S127" s="13"/>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212"/>
      <c r="AX127" s="123" t="str" cm="1">
        <f t="array" ref="AX127">_xlfn.TEXTJOIN(",", TRUE, IF(D127:L127="","",VLOOKUP(D127:L127, ComboValue!$A$2:$C$11, 3, FALSE)))</f>
        <v/>
      </c>
      <c r="AY127" s="123" t="str">
        <f t="shared" si="109"/>
        <v>Tous_Fr</v>
      </c>
      <c r="AZ127" s="123" t="str">
        <f>IF(ISBLANK(M127),"",VLOOKUP(M127,ComboValue!$D$2:$F$18,3,FALSE))</f>
        <v/>
      </c>
      <c r="BA127" s="123" t="str">
        <f>IF(ISBLANK(N127),"",VLOOKUP(N127,ComboValue!$J$2:$L$5,3,FALSE))</f>
        <v/>
      </c>
      <c r="BB127" s="130" t="str" cm="1">
        <f t="array" ref="BB127">_xlfn.TEXTJOIN(",", TRUE, IF(S127:AV127="","",VLOOKUP(S127:AV127, ComboValue!$M$2:$O$100, 3, FALSE)))</f>
        <v/>
      </c>
      <c r="BC127" s="124" t="str">
        <f t="shared" si="110"/>
        <v/>
      </c>
      <c r="BD127" s="110"/>
      <c r="BE127" s="122" t="str">
        <f t="shared" si="87"/>
        <v/>
      </c>
      <c r="BF127" s="123" t="str">
        <f t="shared" si="88"/>
        <v/>
      </c>
      <c r="BG127" s="123" t="str">
        <f t="shared" si="89"/>
        <v/>
      </c>
      <c r="BH127" s="123" t="str">
        <f t="shared" si="90"/>
        <v/>
      </c>
      <c r="BI127" s="123" t="str">
        <f t="shared" si="91"/>
        <v/>
      </c>
      <c r="BJ127" s="123" t="str">
        <f t="shared" si="92"/>
        <v/>
      </c>
      <c r="BK127" s="123" t="str">
        <f t="shared" si="93"/>
        <v/>
      </c>
      <c r="BL127" s="123" t="str">
        <f t="shared" si="94"/>
        <v/>
      </c>
      <c r="BM127" s="123" t="str">
        <f t="shared" si="95"/>
        <v/>
      </c>
      <c r="BN127" s="123" t="str">
        <f t="shared" si="96"/>
        <v/>
      </c>
      <c r="BO127" s="123">
        <f t="shared" si="135"/>
        <v>0</v>
      </c>
      <c r="BP127" s="123">
        <f t="shared" si="97"/>
        <v>0</v>
      </c>
      <c r="BQ127" s="123">
        <f t="shared" si="136"/>
        <v>0</v>
      </c>
      <c r="BR127" s="123">
        <f t="shared" si="98"/>
        <v>0</v>
      </c>
      <c r="BS127" s="123">
        <f t="shared" si="99"/>
        <v>0</v>
      </c>
      <c r="BT127" s="123">
        <f t="shared" si="100"/>
        <v>0</v>
      </c>
      <c r="BU127" s="123" t="str">
        <f t="shared" si="113"/>
        <v/>
      </c>
      <c r="BV127" s="123" t="str">
        <f t="shared" si="114"/>
        <v/>
      </c>
      <c r="BW127" s="123" t="str">
        <f t="shared" si="115"/>
        <v/>
      </c>
      <c r="BX127" s="123" t="str">
        <f t="shared" si="101"/>
        <v/>
      </c>
      <c r="BY127" s="123" t="str">
        <f t="shared" si="102"/>
        <v/>
      </c>
      <c r="BZ127" s="123" t="str">
        <f t="shared" si="103"/>
        <v/>
      </c>
      <c r="CA127" s="123" t="str">
        <f t="shared" si="104"/>
        <v/>
      </c>
      <c r="CB127" s="123" t="str">
        <f t="shared" si="105"/>
        <v/>
      </c>
      <c r="CC127" s="123" t="str">
        <f t="shared" si="106"/>
        <v/>
      </c>
      <c r="CD127" s="123" t="str">
        <f t="shared" si="107"/>
        <v/>
      </c>
      <c r="CE127" s="123" t="str">
        <f t="shared" si="108"/>
        <v/>
      </c>
      <c r="CF127" s="123" t="str">
        <f t="shared" si="116"/>
        <v/>
      </c>
      <c r="CG127" s="123" t="str">
        <f t="shared" si="117"/>
        <v/>
      </c>
      <c r="CH127" s="123" t="str">
        <f t="shared" si="118"/>
        <v/>
      </c>
      <c r="CI127" s="123" t="str">
        <f t="shared" si="119"/>
        <v/>
      </c>
      <c r="CJ127" s="131" t="str">
        <f t="shared" si="120"/>
        <v/>
      </c>
      <c r="CK127" s="123" t="str" cm="1">
        <f t="array" ref="CK127">IF(AND(AZ127="C_16",
        SUMPRODUCT(--ISNUMBER(SEARCH({"14","34","38","40","41","42","43","46","48","56","64","65"},BB127)))&gt;0),
    O127-IF(ISNUMBER(CL127),CL127,0),
    "")</f>
        <v/>
      </c>
      <c r="CL127" s="123" t="str" cm="1">
        <f t="array" ref="CL127">IF(AND(AZ127="C_16",
        SUMPRODUCT(--ISNUMBER(SEARCH({"01";"02";"03";"04";"05";"06";"07";"08";"09";"10";"11";"12";"13";"15";"16";"17";"19";"20";"21";"22";"23";"24";"25";"26";"27";"28";"29";"30";"31";"32";"33";"35";"36";"37";"39";"44";"45";"47";"49";"50";"51";"52";"53";"54";"55";"57";"58";"59";"60";"61";"62";"63";"66";"67";"68";"69";"70";"71";"72";"73";"74";"75"}, BB127)))&gt;0),
    O127,
    "")</f>
        <v/>
      </c>
      <c r="CM127" s="131" t="str" cm="1">
        <f t="array" ref="CM127">IF(SUMPRODUCT(--ISNUMBER(SEARCH({"32";"35";"36";"44";"45";"47";"50";"51";"52";"53";"54";"55";"57";"58";"59";"60"}, BB127)))&gt;0,
    B127,
    "")</f>
        <v/>
      </c>
      <c r="CN127" s="123" t="str" cm="1">
        <f t="array" ref="CN127">IF(SUMPRODUCT(--ISNUMBER(SEARCH({"61";"62"}, BB127)))&gt;0,
    B127,
    "")</f>
        <v/>
      </c>
      <c r="CO127" s="226" t="str" cm="1">
        <f t="array" ref="CO127">IF(SUMPRODUCT(--ISNUMBER(SEARCH({"68";"69";"70";"71"}, BB127)))&gt;0,
    B127,
    "")</f>
        <v/>
      </c>
      <c r="CP127" s="123" t="str" cm="1">
        <f t="array" ref="CP127">IF(SUMPRODUCT(--ISNUMBER(SEARCH({"72";"73";"74";"75"}, BB127)))&gt;0,
    B127,
    "")</f>
        <v/>
      </c>
      <c r="CQ127" s="123" t="str">
        <f t="shared" si="111"/>
        <v/>
      </c>
      <c r="CR127" s="226" t="str">
        <f t="shared" si="112"/>
        <v>NO</v>
      </c>
      <c r="CS127" s="122" t="str">
        <f t="shared" si="121"/>
        <v/>
      </c>
      <c r="CT127" s="123" t="str">
        <f t="shared" si="122"/>
        <v/>
      </c>
      <c r="CU127" s="123" t="str">
        <f t="shared" si="123"/>
        <v/>
      </c>
      <c r="CV127" s="123" t="str">
        <f t="shared" si="124"/>
        <v/>
      </c>
      <c r="CW127" s="123" t="str">
        <f t="shared" si="125"/>
        <v/>
      </c>
      <c r="CX127" s="123" t="str">
        <f t="shared" si="126"/>
        <v/>
      </c>
      <c r="CY127" s="123" t="str">
        <f t="shared" si="127"/>
        <v/>
      </c>
      <c r="CZ127" s="123" t="str">
        <f t="shared" si="128"/>
        <v/>
      </c>
      <c r="DA127" s="123" t="str">
        <f t="shared" si="129"/>
        <v/>
      </c>
      <c r="DB127" s="124" t="str">
        <f t="shared" si="130"/>
        <v/>
      </c>
      <c r="DC127" s="122" t="str">
        <f t="shared" si="131"/>
        <v/>
      </c>
      <c r="DD127" s="123" t="str">
        <f t="shared" si="132"/>
        <v/>
      </c>
      <c r="DE127" s="123" t="str">
        <f t="shared" si="133"/>
        <v/>
      </c>
      <c r="DF127" s="124" t="str">
        <f t="shared" si="134"/>
        <v/>
      </c>
      <c r="DG127" s="110"/>
    </row>
    <row r="128" spans="2:111" ht="16.2" outlineLevel="2" x14ac:dyDescent="0.4">
      <c r="B128" s="7">
        <v>123</v>
      </c>
      <c r="C128" s="12"/>
      <c r="D128" s="13"/>
      <c r="E128" s="14"/>
      <c r="F128" s="14"/>
      <c r="G128" s="14"/>
      <c r="H128" s="14"/>
      <c r="I128" s="14"/>
      <c r="J128" s="14"/>
      <c r="K128" s="14"/>
      <c r="L128" s="15"/>
      <c r="M128" s="12"/>
      <c r="N128" s="12"/>
      <c r="O128" s="12"/>
      <c r="P128" s="98" t="str">
        <f xml:space="preserve"> IF(ISBLANK(M128),"",VLOOKUP(M128,ComboValue!$D$2:$H$18,5,FALSE))</f>
        <v/>
      </c>
      <c r="Q128" s="12"/>
      <c r="R128" s="252" t="str" cm="1">
        <f t="array" ref="R128">IF(OR(ISNUMBER(SEARCH("SGH05",$D128:$L128)),ISNUMBER(SEARCH("SGH06",$D128:$L128)),ISNUMBER(SEARCH("SGH07",$D128:$L128)),ISNUMBER(SEARCH("SGH08",$D128:$L128)),ISNUMBER(SEARCH("pas de pictogramme",$D128:$L128)),ISNUMBER(SEARCH("SGH09",$D128:$L128)),ISNUMBER(SEARCH("SGH03",$D128:$L128))),"OUI","NON")</f>
        <v>NON</v>
      </c>
      <c r="S128" s="13"/>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212"/>
      <c r="AX128" s="123" t="str" cm="1">
        <f t="array" ref="AX128">_xlfn.TEXTJOIN(",", TRUE, IF(D128:L128="","",VLOOKUP(D128:L128, ComboValue!$A$2:$C$11, 3, FALSE)))</f>
        <v/>
      </c>
      <c r="AY128" s="123" t="str">
        <f t="shared" si="109"/>
        <v>Tous_Fr</v>
      </c>
      <c r="AZ128" s="123" t="str">
        <f>IF(ISBLANK(M128),"",VLOOKUP(M128,ComboValue!$D$2:$F$18,3,FALSE))</f>
        <v/>
      </c>
      <c r="BA128" s="123" t="str">
        <f>IF(ISBLANK(N128),"",VLOOKUP(N128,ComboValue!$J$2:$L$5,3,FALSE))</f>
        <v/>
      </c>
      <c r="BB128" s="130" t="str" cm="1">
        <f t="array" ref="BB128">_xlfn.TEXTJOIN(",", TRUE, IF(S128:AV128="","",VLOOKUP(S128:AV128, ComboValue!$M$2:$O$100, 3, FALSE)))</f>
        <v/>
      </c>
      <c r="BC128" s="124" t="str">
        <f t="shared" si="110"/>
        <v/>
      </c>
      <c r="BD128" s="110"/>
      <c r="BE128" s="122" t="str">
        <f t="shared" si="87"/>
        <v/>
      </c>
      <c r="BF128" s="123" t="str">
        <f t="shared" si="88"/>
        <v/>
      </c>
      <c r="BG128" s="123" t="str">
        <f t="shared" si="89"/>
        <v/>
      </c>
      <c r="BH128" s="123" t="str">
        <f t="shared" si="90"/>
        <v/>
      </c>
      <c r="BI128" s="123" t="str">
        <f t="shared" si="91"/>
        <v/>
      </c>
      <c r="BJ128" s="123" t="str">
        <f t="shared" si="92"/>
        <v/>
      </c>
      <c r="BK128" s="123" t="str">
        <f t="shared" si="93"/>
        <v/>
      </c>
      <c r="BL128" s="123" t="str">
        <f t="shared" si="94"/>
        <v/>
      </c>
      <c r="BM128" s="123" t="str">
        <f t="shared" si="95"/>
        <v/>
      </c>
      <c r="BN128" s="123" t="str">
        <f t="shared" si="96"/>
        <v/>
      </c>
      <c r="BO128" s="123">
        <f t="shared" si="135"/>
        <v>0</v>
      </c>
      <c r="BP128" s="123">
        <f t="shared" si="97"/>
        <v>0</v>
      </c>
      <c r="BQ128" s="123">
        <f t="shared" si="136"/>
        <v>0</v>
      </c>
      <c r="BR128" s="123">
        <f t="shared" si="98"/>
        <v>0</v>
      </c>
      <c r="BS128" s="123">
        <f t="shared" si="99"/>
        <v>0</v>
      </c>
      <c r="BT128" s="123">
        <f t="shared" si="100"/>
        <v>0</v>
      </c>
      <c r="BU128" s="123" t="str">
        <f t="shared" si="113"/>
        <v/>
      </c>
      <c r="BV128" s="123" t="str">
        <f t="shared" si="114"/>
        <v/>
      </c>
      <c r="BW128" s="123" t="str">
        <f t="shared" si="115"/>
        <v/>
      </c>
      <c r="BX128" s="123" t="str">
        <f t="shared" si="101"/>
        <v/>
      </c>
      <c r="BY128" s="123" t="str">
        <f t="shared" si="102"/>
        <v/>
      </c>
      <c r="BZ128" s="123" t="str">
        <f t="shared" si="103"/>
        <v/>
      </c>
      <c r="CA128" s="123" t="str">
        <f t="shared" si="104"/>
        <v/>
      </c>
      <c r="CB128" s="123" t="str">
        <f t="shared" si="105"/>
        <v/>
      </c>
      <c r="CC128" s="123" t="str">
        <f t="shared" si="106"/>
        <v/>
      </c>
      <c r="CD128" s="123" t="str">
        <f t="shared" si="107"/>
        <v/>
      </c>
      <c r="CE128" s="123" t="str">
        <f t="shared" si="108"/>
        <v/>
      </c>
      <c r="CF128" s="123" t="str">
        <f t="shared" si="116"/>
        <v/>
      </c>
      <c r="CG128" s="123" t="str">
        <f t="shared" si="117"/>
        <v/>
      </c>
      <c r="CH128" s="123" t="str">
        <f t="shared" si="118"/>
        <v/>
      </c>
      <c r="CI128" s="123" t="str">
        <f t="shared" si="119"/>
        <v/>
      </c>
      <c r="CJ128" s="131" t="str">
        <f t="shared" si="120"/>
        <v/>
      </c>
      <c r="CK128" s="123" t="str" cm="1">
        <f t="array" ref="CK128">IF(AND(AZ128="C_16",
        SUMPRODUCT(--ISNUMBER(SEARCH({"14","34","38","40","41","42","43","46","48","56","64","65"},BB128)))&gt;0),
    O128-IF(ISNUMBER(CL128),CL128,0),
    "")</f>
        <v/>
      </c>
      <c r="CL128" s="123" t="str" cm="1">
        <f t="array" ref="CL128">IF(AND(AZ128="C_16",
        SUMPRODUCT(--ISNUMBER(SEARCH({"01";"02";"03";"04";"05";"06";"07";"08";"09";"10";"11";"12";"13";"15";"16";"17";"19";"20";"21";"22";"23";"24";"25";"26";"27";"28";"29";"30";"31";"32";"33";"35";"36";"37";"39";"44";"45";"47";"49";"50";"51";"52";"53";"54";"55";"57";"58";"59";"60";"61";"62";"63";"66";"67";"68";"69";"70";"71";"72";"73";"74";"75"}, BB128)))&gt;0),
    O128,
    "")</f>
        <v/>
      </c>
      <c r="CM128" s="131" t="str" cm="1">
        <f t="array" ref="CM128">IF(SUMPRODUCT(--ISNUMBER(SEARCH({"32";"35";"36";"44";"45";"47";"50";"51";"52";"53";"54";"55";"57";"58";"59";"60"}, BB128)))&gt;0,
    B128,
    "")</f>
        <v/>
      </c>
      <c r="CN128" s="123" t="str" cm="1">
        <f t="array" ref="CN128">IF(SUMPRODUCT(--ISNUMBER(SEARCH({"61";"62"}, BB128)))&gt;0,
    B128,
    "")</f>
        <v/>
      </c>
      <c r="CO128" s="226" t="str" cm="1">
        <f t="array" ref="CO128">IF(SUMPRODUCT(--ISNUMBER(SEARCH({"68";"69";"70";"71"}, BB128)))&gt;0,
    B128,
    "")</f>
        <v/>
      </c>
      <c r="CP128" s="123" t="str" cm="1">
        <f t="array" ref="CP128">IF(SUMPRODUCT(--ISNUMBER(SEARCH({"72";"73";"74";"75"}, BB128)))&gt;0,
    B128,
    "")</f>
        <v/>
      </c>
      <c r="CQ128" s="123" t="str">
        <f t="shared" si="111"/>
        <v/>
      </c>
      <c r="CR128" s="226" t="str">
        <f t="shared" si="112"/>
        <v>NO</v>
      </c>
      <c r="CS128" s="122" t="str">
        <f t="shared" si="121"/>
        <v/>
      </c>
      <c r="CT128" s="123" t="str">
        <f t="shared" si="122"/>
        <v/>
      </c>
      <c r="CU128" s="123" t="str">
        <f t="shared" si="123"/>
        <v/>
      </c>
      <c r="CV128" s="123" t="str">
        <f t="shared" si="124"/>
        <v/>
      </c>
      <c r="CW128" s="123" t="str">
        <f t="shared" si="125"/>
        <v/>
      </c>
      <c r="CX128" s="123" t="str">
        <f t="shared" si="126"/>
        <v/>
      </c>
      <c r="CY128" s="123" t="str">
        <f t="shared" si="127"/>
        <v/>
      </c>
      <c r="CZ128" s="123" t="str">
        <f t="shared" si="128"/>
        <v/>
      </c>
      <c r="DA128" s="123" t="str">
        <f t="shared" si="129"/>
        <v/>
      </c>
      <c r="DB128" s="124" t="str">
        <f t="shared" si="130"/>
        <v/>
      </c>
      <c r="DC128" s="122" t="str">
        <f t="shared" si="131"/>
        <v/>
      </c>
      <c r="DD128" s="123" t="str">
        <f t="shared" si="132"/>
        <v/>
      </c>
      <c r="DE128" s="123" t="str">
        <f t="shared" si="133"/>
        <v/>
      </c>
      <c r="DF128" s="124" t="str">
        <f t="shared" si="134"/>
        <v/>
      </c>
      <c r="DG128" s="110"/>
    </row>
    <row r="129" spans="2:111" ht="16.2" outlineLevel="2" x14ac:dyDescent="0.4">
      <c r="B129" s="7">
        <v>124</v>
      </c>
      <c r="C129" s="12"/>
      <c r="D129" s="13"/>
      <c r="E129" s="14"/>
      <c r="F129" s="14"/>
      <c r="G129" s="14"/>
      <c r="H129" s="14"/>
      <c r="I129" s="14"/>
      <c r="J129" s="14"/>
      <c r="K129" s="14"/>
      <c r="L129" s="15"/>
      <c r="M129" s="12"/>
      <c r="N129" s="12"/>
      <c r="O129" s="12"/>
      <c r="P129" s="98" t="str">
        <f xml:space="preserve"> IF(ISBLANK(M129),"",VLOOKUP(M129,ComboValue!$D$2:$H$18,5,FALSE))</f>
        <v/>
      </c>
      <c r="Q129" s="12"/>
      <c r="R129" s="252" t="str" cm="1">
        <f t="array" ref="R129">IF(OR(ISNUMBER(SEARCH("SGH05",$D129:$L129)),ISNUMBER(SEARCH("SGH06",$D129:$L129)),ISNUMBER(SEARCH("SGH07",$D129:$L129)),ISNUMBER(SEARCH("SGH08",$D129:$L129)),ISNUMBER(SEARCH("pas de pictogramme",$D129:$L129)),ISNUMBER(SEARCH("SGH09",$D129:$L129)),ISNUMBER(SEARCH("SGH03",$D129:$L129))),"OUI","NON")</f>
        <v>NON</v>
      </c>
      <c r="S129" s="13"/>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212"/>
      <c r="AX129" s="123" t="str" cm="1">
        <f t="array" ref="AX129">_xlfn.TEXTJOIN(",", TRUE, IF(D129:L129="","",VLOOKUP(D129:L129, ComboValue!$A$2:$C$11, 3, FALSE)))</f>
        <v/>
      </c>
      <c r="AY129" s="123" t="str">
        <f t="shared" si="109"/>
        <v>Tous_Fr</v>
      </c>
      <c r="AZ129" s="123" t="str">
        <f>IF(ISBLANK(M129),"",VLOOKUP(M129,ComboValue!$D$2:$F$18,3,FALSE))</f>
        <v/>
      </c>
      <c r="BA129" s="123" t="str">
        <f>IF(ISBLANK(N129),"",VLOOKUP(N129,ComboValue!$J$2:$L$5,3,FALSE))</f>
        <v/>
      </c>
      <c r="BB129" s="130" t="str" cm="1">
        <f t="array" ref="BB129">_xlfn.TEXTJOIN(",", TRUE, IF(S129:AV129="","",VLOOKUP(S129:AV129, ComboValue!$M$2:$O$100, 3, FALSE)))</f>
        <v/>
      </c>
      <c r="BC129" s="124" t="str">
        <f t="shared" si="110"/>
        <v/>
      </c>
      <c r="BD129" s="110"/>
      <c r="BE129" s="122" t="str">
        <f t="shared" si="87"/>
        <v/>
      </c>
      <c r="BF129" s="123" t="str">
        <f t="shared" si="88"/>
        <v/>
      </c>
      <c r="BG129" s="123" t="str">
        <f t="shared" si="89"/>
        <v/>
      </c>
      <c r="BH129" s="123" t="str">
        <f t="shared" si="90"/>
        <v/>
      </c>
      <c r="BI129" s="123" t="str">
        <f t="shared" si="91"/>
        <v/>
      </c>
      <c r="BJ129" s="123" t="str">
        <f t="shared" si="92"/>
        <v/>
      </c>
      <c r="BK129" s="123" t="str">
        <f t="shared" si="93"/>
        <v/>
      </c>
      <c r="BL129" s="123" t="str">
        <f t="shared" si="94"/>
        <v/>
      </c>
      <c r="BM129" s="123" t="str">
        <f t="shared" si="95"/>
        <v/>
      </c>
      <c r="BN129" s="123" t="str">
        <f t="shared" si="96"/>
        <v/>
      </c>
      <c r="BO129" s="123">
        <f t="shared" si="135"/>
        <v>0</v>
      </c>
      <c r="BP129" s="123">
        <f t="shared" si="97"/>
        <v>0</v>
      </c>
      <c r="BQ129" s="123">
        <f t="shared" si="136"/>
        <v>0</v>
      </c>
      <c r="BR129" s="123">
        <f t="shared" si="98"/>
        <v>0</v>
      </c>
      <c r="BS129" s="123">
        <f t="shared" si="99"/>
        <v>0</v>
      </c>
      <c r="BT129" s="123">
        <f t="shared" si="100"/>
        <v>0</v>
      </c>
      <c r="BU129" s="123" t="str">
        <f t="shared" si="113"/>
        <v/>
      </c>
      <c r="BV129" s="123" t="str">
        <f t="shared" si="114"/>
        <v/>
      </c>
      <c r="BW129" s="123" t="str">
        <f t="shared" si="115"/>
        <v/>
      </c>
      <c r="BX129" s="123" t="str">
        <f t="shared" si="101"/>
        <v/>
      </c>
      <c r="BY129" s="123" t="str">
        <f t="shared" si="102"/>
        <v/>
      </c>
      <c r="BZ129" s="123" t="str">
        <f t="shared" si="103"/>
        <v/>
      </c>
      <c r="CA129" s="123" t="str">
        <f t="shared" si="104"/>
        <v/>
      </c>
      <c r="CB129" s="123" t="str">
        <f t="shared" si="105"/>
        <v/>
      </c>
      <c r="CC129" s="123" t="str">
        <f t="shared" si="106"/>
        <v/>
      </c>
      <c r="CD129" s="123" t="str">
        <f t="shared" si="107"/>
        <v/>
      </c>
      <c r="CE129" s="123" t="str">
        <f t="shared" si="108"/>
        <v/>
      </c>
      <c r="CF129" s="123" t="str">
        <f t="shared" si="116"/>
        <v/>
      </c>
      <c r="CG129" s="123" t="str">
        <f t="shared" si="117"/>
        <v/>
      </c>
      <c r="CH129" s="123" t="str">
        <f t="shared" si="118"/>
        <v/>
      </c>
      <c r="CI129" s="123" t="str">
        <f t="shared" si="119"/>
        <v/>
      </c>
      <c r="CJ129" s="131" t="str">
        <f t="shared" si="120"/>
        <v/>
      </c>
      <c r="CK129" s="123" t="str" cm="1">
        <f t="array" ref="CK129">IF(AND(AZ129="C_16",
        SUMPRODUCT(--ISNUMBER(SEARCH({"14","34","38","40","41","42","43","46","48","56","64","65"},BB129)))&gt;0),
    O129-IF(ISNUMBER(CL129),CL129,0),
    "")</f>
        <v/>
      </c>
      <c r="CL129" s="123" t="str" cm="1">
        <f t="array" ref="CL129">IF(AND(AZ129="C_16",
        SUMPRODUCT(--ISNUMBER(SEARCH({"01";"02";"03";"04";"05";"06";"07";"08";"09";"10";"11";"12";"13";"15";"16";"17";"19";"20";"21";"22";"23";"24";"25";"26";"27";"28";"29";"30";"31";"32";"33";"35";"36";"37";"39";"44";"45";"47";"49";"50";"51";"52";"53";"54";"55";"57";"58";"59";"60";"61";"62";"63";"66";"67";"68";"69";"70";"71";"72";"73";"74";"75"}, BB129)))&gt;0),
    O129,
    "")</f>
        <v/>
      </c>
      <c r="CM129" s="131" t="str" cm="1">
        <f t="array" ref="CM129">IF(SUMPRODUCT(--ISNUMBER(SEARCH({"32";"35";"36";"44";"45";"47";"50";"51";"52";"53";"54";"55";"57";"58";"59";"60"}, BB129)))&gt;0,
    B129,
    "")</f>
        <v/>
      </c>
      <c r="CN129" s="123" t="str" cm="1">
        <f t="array" ref="CN129">IF(SUMPRODUCT(--ISNUMBER(SEARCH({"61";"62"}, BB129)))&gt;0,
    B129,
    "")</f>
        <v/>
      </c>
      <c r="CO129" s="226" t="str" cm="1">
        <f t="array" ref="CO129">IF(SUMPRODUCT(--ISNUMBER(SEARCH({"68";"69";"70";"71"}, BB129)))&gt;0,
    B129,
    "")</f>
        <v/>
      </c>
      <c r="CP129" s="123" t="str" cm="1">
        <f t="array" ref="CP129">IF(SUMPRODUCT(--ISNUMBER(SEARCH({"72";"73";"74";"75"}, BB129)))&gt;0,
    B129,
    "")</f>
        <v/>
      </c>
      <c r="CQ129" s="123" t="str">
        <f t="shared" si="111"/>
        <v/>
      </c>
      <c r="CR129" s="226" t="str">
        <f t="shared" si="112"/>
        <v>NO</v>
      </c>
      <c r="CS129" s="122" t="str">
        <f t="shared" si="121"/>
        <v/>
      </c>
      <c r="CT129" s="123" t="str">
        <f t="shared" si="122"/>
        <v/>
      </c>
      <c r="CU129" s="123" t="str">
        <f t="shared" si="123"/>
        <v/>
      </c>
      <c r="CV129" s="123" t="str">
        <f t="shared" si="124"/>
        <v/>
      </c>
      <c r="CW129" s="123" t="str">
        <f t="shared" si="125"/>
        <v/>
      </c>
      <c r="CX129" s="123" t="str">
        <f t="shared" si="126"/>
        <v/>
      </c>
      <c r="CY129" s="123" t="str">
        <f t="shared" si="127"/>
        <v/>
      </c>
      <c r="CZ129" s="123" t="str">
        <f t="shared" si="128"/>
        <v/>
      </c>
      <c r="DA129" s="123" t="str">
        <f t="shared" si="129"/>
        <v/>
      </c>
      <c r="DB129" s="124" t="str">
        <f t="shared" si="130"/>
        <v/>
      </c>
      <c r="DC129" s="122" t="str">
        <f t="shared" si="131"/>
        <v/>
      </c>
      <c r="DD129" s="123" t="str">
        <f t="shared" si="132"/>
        <v/>
      </c>
      <c r="DE129" s="123" t="str">
        <f t="shared" si="133"/>
        <v/>
      </c>
      <c r="DF129" s="124" t="str">
        <f t="shared" si="134"/>
        <v/>
      </c>
      <c r="DG129" s="110"/>
    </row>
    <row r="130" spans="2:111" ht="16.2" outlineLevel="2" x14ac:dyDescent="0.4">
      <c r="B130" s="7">
        <v>125</v>
      </c>
      <c r="C130" s="12"/>
      <c r="D130" s="13"/>
      <c r="E130" s="14"/>
      <c r="F130" s="14"/>
      <c r="G130" s="14"/>
      <c r="H130" s="14"/>
      <c r="I130" s="14"/>
      <c r="J130" s="14"/>
      <c r="K130" s="14"/>
      <c r="L130" s="15"/>
      <c r="M130" s="12"/>
      <c r="N130" s="12"/>
      <c r="O130" s="12"/>
      <c r="P130" s="98" t="str">
        <f xml:space="preserve"> IF(ISBLANK(M130),"",VLOOKUP(M130,ComboValue!$D$2:$H$18,5,FALSE))</f>
        <v/>
      </c>
      <c r="Q130" s="12"/>
      <c r="R130" s="252" t="str" cm="1">
        <f t="array" ref="R130">IF(OR(ISNUMBER(SEARCH("SGH05",$D130:$L130)),ISNUMBER(SEARCH("SGH06",$D130:$L130)),ISNUMBER(SEARCH("SGH07",$D130:$L130)),ISNUMBER(SEARCH("SGH08",$D130:$L130)),ISNUMBER(SEARCH("pas de pictogramme",$D130:$L130)),ISNUMBER(SEARCH("SGH09",$D130:$L130)),ISNUMBER(SEARCH("SGH03",$D130:$L130))),"OUI","NON")</f>
        <v>NON</v>
      </c>
      <c r="S130" s="13"/>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212"/>
      <c r="AX130" s="123" t="str" cm="1">
        <f t="array" ref="AX130">_xlfn.TEXTJOIN(",", TRUE, IF(D130:L130="","",VLOOKUP(D130:L130, ComboValue!$A$2:$C$11, 3, FALSE)))</f>
        <v/>
      </c>
      <c r="AY130" s="123" t="str">
        <f t="shared" si="109"/>
        <v>Tous_Fr</v>
      </c>
      <c r="AZ130" s="123" t="str">
        <f>IF(ISBLANK(M130),"",VLOOKUP(M130,ComboValue!$D$2:$F$18,3,FALSE))</f>
        <v/>
      </c>
      <c r="BA130" s="123" t="str">
        <f>IF(ISBLANK(N130),"",VLOOKUP(N130,ComboValue!$J$2:$L$5,3,FALSE))</f>
        <v/>
      </c>
      <c r="BB130" s="130" t="str" cm="1">
        <f t="array" ref="BB130">_xlfn.TEXTJOIN(",", TRUE, IF(S130:AV130="","",VLOOKUP(S130:AV130, ComboValue!$M$2:$O$100, 3, FALSE)))</f>
        <v/>
      </c>
      <c r="BC130" s="124" t="str">
        <f t="shared" si="110"/>
        <v/>
      </c>
      <c r="BD130" s="110"/>
      <c r="BE130" s="122" t="str">
        <f t="shared" si="87"/>
        <v/>
      </c>
      <c r="BF130" s="123" t="str">
        <f t="shared" si="88"/>
        <v/>
      </c>
      <c r="BG130" s="123" t="str">
        <f t="shared" si="89"/>
        <v/>
      </c>
      <c r="BH130" s="123" t="str">
        <f t="shared" si="90"/>
        <v/>
      </c>
      <c r="BI130" s="123" t="str">
        <f t="shared" si="91"/>
        <v/>
      </c>
      <c r="BJ130" s="123" t="str">
        <f t="shared" si="92"/>
        <v/>
      </c>
      <c r="BK130" s="123" t="str">
        <f t="shared" si="93"/>
        <v/>
      </c>
      <c r="BL130" s="123" t="str">
        <f t="shared" si="94"/>
        <v/>
      </c>
      <c r="BM130" s="123" t="str">
        <f t="shared" si="95"/>
        <v/>
      </c>
      <c r="BN130" s="123" t="str">
        <f t="shared" si="96"/>
        <v/>
      </c>
      <c r="BO130" s="123">
        <f t="shared" si="135"/>
        <v>0</v>
      </c>
      <c r="BP130" s="123">
        <f t="shared" si="97"/>
        <v>0</v>
      </c>
      <c r="BQ130" s="123">
        <f t="shared" si="136"/>
        <v>0</v>
      </c>
      <c r="BR130" s="123">
        <f t="shared" si="98"/>
        <v>0</v>
      </c>
      <c r="BS130" s="123">
        <f t="shared" si="99"/>
        <v>0</v>
      </c>
      <c r="BT130" s="123">
        <f t="shared" si="100"/>
        <v>0</v>
      </c>
      <c r="BU130" s="123" t="str">
        <f t="shared" si="113"/>
        <v/>
      </c>
      <c r="BV130" s="123" t="str">
        <f t="shared" si="114"/>
        <v/>
      </c>
      <c r="BW130" s="123" t="str">
        <f t="shared" si="115"/>
        <v/>
      </c>
      <c r="BX130" s="123" t="str">
        <f t="shared" si="101"/>
        <v/>
      </c>
      <c r="BY130" s="123" t="str">
        <f t="shared" si="102"/>
        <v/>
      </c>
      <c r="BZ130" s="123" t="str">
        <f t="shared" si="103"/>
        <v/>
      </c>
      <c r="CA130" s="123" t="str">
        <f t="shared" si="104"/>
        <v/>
      </c>
      <c r="CB130" s="123" t="str">
        <f t="shared" si="105"/>
        <v/>
      </c>
      <c r="CC130" s="123" t="str">
        <f t="shared" si="106"/>
        <v/>
      </c>
      <c r="CD130" s="123" t="str">
        <f t="shared" si="107"/>
        <v/>
      </c>
      <c r="CE130" s="123" t="str">
        <f t="shared" si="108"/>
        <v/>
      </c>
      <c r="CF130" s="123" t="str">
        <f t="shared" si="116"/>
        <v/>
      </c>
      <c r="CG130" s="123" t="str">
        <f t="shared" si="117"/>
        <v/>
      </c>
      <c r="CH130" s="123" t="str">
        <f t="shared" si="118"/>
        <v/>
      </c>
      <c r="CI130" s="123" t="str">
        <f t="shared" si="119"/>
        <v/>
      </c>
      <c r="CJ130" s="131" t="str">
        <f t="shared" si="120"/>
        <v/>
      </c>
      <c r="CK130" s="123" t="str" cm="1">
        <f t="array" ref="CK130">IF(AND(AZ130="C_16",
        SUMPRODUCT(--ISNUMBER(SEARCH({"14","34","38","40","41","42","43","46","48","56","64","65"},BB130)))&gt;0),
    O130-IF(ISNUMBER(CL130),CL130,0),
    "")</f>
        <v/>
      </c>
      <c r="CL130" s="123" t="str" cm="1">
        <f t="array" ref="CL130">IF(AND(AZ130="C_16",
        SUMPRODUCT(--ISNUMBER(SEARCH({"01";"02";"03";"04";"05";"06";"07";"08";"09";"10";"11";"12";"13";"15";"16";"17";"19";"20";"21";"22";"23";"24";"25";"26";"27";"28";"29";"30";"31";"32";"33";"35";"36";"37";"39";"44";"45";"47";"49";"50";"51";"52";"53";"54";"55";"57";"58";"59";"60";"61";"62";"63";"66";"67";"68";"69";"70";"71";"72";"73";"74";"75"}, BB130)))&gt;0),
    O130,
    "")</f>
        <v/>
      </c>
      <c r="CM130" s="131" t="str" cm="1">
        <f t="array" ref="CM130">IF(SUMPRODUCT(--ISNUMBER(SEARCH({"32";"35";"36";"44";"45";"47";"50";"51";"52";"53";"54";"55";"57";"58";"59";"60"}, BB130)))&gt;0,
    B130,
    "")</f>
        <v/>
      </c>
      <c r="CN130" s="123" t="str" cm="1">
        <f t="array" ref="CN130">IF(SUMPRODUCT(--ISNUMBER(SEARCH({"61";"62"}, BB130)))&gt;0,
    B130,
    "")</f>
        <v/>
      </c>
      <c r="CO130" s="226" t="str" cm="1">
        <f t="array" ref="CO130">IF(SUMPRODUCT(--ISNUMBER(SEARCH({"68";"69";"70";"71"}, BB130)))&gt;0,
    B130,
    "")</f>
        <v/>
      </c>
      <c r="CP130" s="123" t="str" cm="1">
        <f t="array" ref="CP130">IF(SUMPRODUCT(--ISNUMBER(SEARCH({"72";"73";"74";"75"}, BB130)))&gt;0,
    B130,
    "")</f>
        <v/>
      </c>
      <c r="CQ130" s="123" t="str">
        <f t="shared" si="111"/>
        <v/>
      </c>
      <c r="CR130" s="226" t="str">
        <f t="shared" si="112"/>
        <v>NO</v>
      </c>
      <c r="CS130" s="122" t="str">
        <f t="shared" si="121"/>
        <v/>
      </c>
      <c r="CT130" s="123" t="str">
        <f t="shared" si="122"/>
        <v/>
      </c>
      <c r="CU130" s="123" t="str">
        <f t="shared" si="123"/>
        <v/>
      </c>
      <c r="CV130" s="123" t="str">
        <f t="shared" si="124"/>
        <v/>
      </c>
      <c r="CW130" s="123" t="str">
        <f t="shared" si="125"/>
        <v/>
      </c>
      <c r="CX130" s="123" t="str">
        <f t="shared" si="126"/>
        <v/>
      </c>
      <c r="CY130" s="123" t="str">
        <f t="shared" si="127"/>
        <v/>
      </c>
      <c r="CZ130" s="123" t="str">
        <f t="shared" si="128"/>
        <v/>
      </c>
      <c r="DA130" s="123" t="str">
        <f t="shared" si="129"/>
        <v/>
      </c>
      <c r="DB130" s="124" t="str">
        <f t="shared" si="130"/>
        <v/>
      </c>
      <c r="DC130" s="122" t="str">
        <f t="shared" si="131"/>
        <v/>
      </c>
      <c r="DD130" s="123" t="str">
        <f t="shared" si="132"/>
        <v/>
      </c>
      <c r="DE130" s="123" t="str">
        <f t="shared" si="133"/>
        <v/>
      </c>
      <c r="DF130" s="124" t="str">
        <f t="shared" si="134"/>
        <v/>
      </c>
      <c r="DG130" s="110"/>
    </row>
    <row r="131" spans="2:111" ht="16.2" outlineLevel="2" x14ac:dyDescent="0.4">
      <c r="B131" s="7">
        <v>126</v>
      </c>
      <c r="C131" s="12"/>
      <c r="D131" s="13"/>
      <c r="E131" s="14"/>
      <c r="F131" s="14"/>
      <c r="G131" s="14"/>
      <c r="H131" s="14"/>
      <c r="I131" s="14"/>
      <c r="J131" s="14"/>
      <c r="K131" s="14"/>
      <c r="L131" s="15"/>
      <c r="M131" s="12"/>
      <c r="N131" s="12"/>
      <c r="O131" s="12"/>
      <c r="P131" s="98" t="str">
        <f xml:space="preserve"> IF(ISBLANK(M131),"",VLOOKUP(M131,ComboValue!$D$2:$H$18,5,FALSE))</f>
        <v/>
      </c>
      <c r="Q131" s="12"/>
      <c r="R131" s="252" t="str" cm="1">
        <f t="array" ref="R131">IF(OR(ISNUMBER(SEARCH("SGH05",$D131:$L131)),ISNUMBER(SEARCH("SGH06",$D131:$L131)),ISNUMBER(SEARCH("SGH07",$D131:$L131)),ISNUMBER(SEARCH("SGH08",$D131:$L131)),ISNUMBER(SEARCH("pas de pictogramme",$D131:$L131)),ISNUMBER(SEARCH("SGH09",$D131:$L131)),ISNUMBER(SEARCH("SGH03",$D131:$L131))),"OUI","NON")</f>
        <v>NON</v>
      </c>
      <c r="S131" s="13"/>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212"/>
      <c r="AX131" s="123" t="str" cm="1">
        <f t="array" ref="AX131">_xlfn.TEXTJOIN(",", TRUE, IF(D131:L131="","",VLOOKUP(D131:L131, ComboValue!$A$2:$C$11, 3, FALSE)))</f>
        <v/>
      </c>
      <c r="AY131" s="123" t="str">
        <f t="shared" si="109"/>
        <v>Tous_Fr</v>
      </c>
      <c r="AZ131" s="123" t="str">
        <f>IF(ISBLANK(M131),"",VLOOKUP(M131,ComboValue!$D$2:$F$18,3,FALSE))</f>
        <v/>
      </c>
      <c r="BA131" s="123" t="str">
        <f>IF(ISBLANK(N131),"",VLOOKUP(N131,ComboValue!$J$2:$L$5,3,FALSE))</f>
        <v/>
      </c>
      <c r="BB131" s="130" t="str" cm="1">
        <f t="array" ref="BB131">_xlfn.TEXTJOIN(",", TRUE, IF(S131:AV131="","",VLOOKUP(S131:AV131, ComboValue!$M$2:$O$100, 3, FALSE)))</f>
        <v/>
      </c>
      <c r="BC131" s="124" t="str">
        <f t="shared" si="110"/>
        <v/>
      </c>
      <c r="BD131" s="110"/>
      <c r="BE131" s="122" t="str">
        <f t="shared" si="87"/>
        <v/>
      </c>
      <c r="BF131" s="123" t="str">
        <f t="shared" si="88"/>
        <v/>
      </c>
      <c r="BG131" s="123" t="str">
        <f t="shared" si="89"/>
        <v/>
      </c>
      <c r="BH131" s="123" t="str">
        <f t="shared" si="90"/>
        <v/>
      </c>
      <c r="BI131" s="123" t="str">
        <f t="shared" si="91"/>
        <v/>
      </c>
      <c r="BJ131" s="123" t="str">
        <f t="shared" si="92"/>
        <v/>
      </c>
      <c r="BK131" s="123" t="str">
        <f t="shared" si="93"/>
        <v/>
      </c>
      <c r="BL131" s="123" t="str">
        <f t="shared" si="94"/>
        <v/>
      </c>
      <c r="BM131" s="123" t="str">
        <f t="shared" si="95"/>
        <v/>
      </c>
      <c r="BN131" s="123" t="str">
        <f t="shared" si="96"/>
        <v/>
      </c>
      <c r="BO131" s="123">
        <f t="shared" si="135"/>
        <v>0</v>
      </c>
      <c r="BP131" s="123">
        <f t="shared" si="97"/>
        <v>0</v>
      </c>
      <c r="BQ131" s="123">
        <f t="shared" si="136"/>
        <v>0</v>
      </c>
      <c r="BR131" s="123">
        <f t="shared" si="98"/>
        <v>0</v>
      </c>
      <c r="BS131" s="123">
        <f t="shared" si="99"/>
        <v>0</v>
      </c>
      <c r="BT131" s="123">
        <f t="shared" si="100"/>
        <v>0</v>
      </c>
      <c r="BU131" s="123" t="str">
        <f t="shared" si="113"/>
        <v/>
      </c>
      <c r="BV131" s="123" t="str">
        <f t="shared" si="114"/>
        <v/>
      </c>
      <c r="BW131" s="123" t="str">
        <f t="shared" si="115"/>
        <v/>
      </c>
      <c r="BX131" s="123" t="str">
        <f t="shared" si="101"/>
        <v/>
      </c>
      <c r="BY131" s="123" t="str">
        <f t="shared" si="102"/>
        <v/>
      </c>
      <c r="BZ131" s="123" t="str">
        <f t="shared" si="103"/>
        <v/>
      </c>
      <c r="CA131" s="123" t="str">
        <f t="shared" si="104"/>
        <v/>
      </c>
      <c r="CB131" s="123" t="str">
        <f t="shared" si="105"/>
        <v/>
      </c>
      <c r="CC131" s="123" t="str">
        <f t="shared" si="106"/>
        <v/>
      </c>
      <c r="CD131" s="123" t="str">
        <f t="shared" si="107"/>
        <v/>
      </c>
      <c r="CE131" s="123" t="str">
        <f t="shared" si="108"/>
        <v/>
      </c>
      <c r="CF131" s="123" t="str">
        <f t="shared" si="116"/>
        <v/>
      </c>
      <c r="CG131" s="123" t="str">
        <f t="shared" si="117"/>
        <v/>
      </c>
      <c r="CH131" s="123" t="str">
        <f t="shared" si="118"/>
        <v/>
      </c>
      <c r="CI131" s="123" t="str">
        <f t="shared" si="119"/>
        <v/>
      </c>
      <c r="CJ131" s="131" t="str">
        <f t="shared" si="120"/>
        <v/>
      </c>
      <c r="CK131" s="123" t="str" cm="1">
        <f t="array" ref="CK131">IF(AND(AZ131="C_16",
        SUMPRODUCT(--ISNUMBER(SEARCH({"14","34","38","40","41","42","43","46","48","56","64","65"},BB131)))&gt;0),
    O131-IF(ISNUMBER(CL131),CL131,0),
    "")</f>
        <v/>
      </c>
      <c r="CL131" s="123" t="str" cm="1">
        <f t="array" ref="CL131">IF(AND(AZ131="C_16",
        SUMPRODUCT(--ISNUMBER(SEARCH({"01";"02";"03";"04";"05";"06";"07";"08";"09";"10";"11";"12";"13";"15";"16";"17";"19";"20";"21";"22";"23";"24";"25";"26";"27";"28";"29";"30";"31";"32";"33";"35";"36";"37";"39";"44";"45";"47";"49";"50";"51";"52";"53";"54";"55";"57";"58";"59";"60";"61";"62";"63";"66";"67";"68";"69";"70";"71";"72";"73";"74";"75"}, BB131)))&gt;0),
    O131,
    "")</f>
        <v/>
      </c>
      <c r="CM131" s="131" t="str" cm="1">
        <f t="array" ref="CM131">IF(SUMPRODUCT(--ISNUMBER(SEARCH({"32";"35";"36";"44";"45";"47";"50";"51";"52";"53";"54";"55";"57";"58";"59";"60"}, BB131)))&gt;0,
    B131,
    "")</f>
        <v/>
      </c>
      <c r="CN131" s="123" t="str" cm="1">
        <f t="array" ref="CN131">IF(SUMPRODUCT(--ISNUMBER(SEARCH({"61";"62"}, BB131)))&gt;0,
    B131,
    "")</f>
        <v/>
      </c>
      <c r="CO131" s="226" t="str" cm="1">
        <f t="array" ref="CO131">IF(SUMPRODUCT(--ISNUMBER(SEARCH({"68";"69";"70";"71"}, BB131)))&gt;0,
    B131,
    "")</f>
        <v/>
      </c>
      <c r="CP131" s="123" t="str" cm="1">
        <f t="array" ref="CP131">IF(SUMPRODUCT(--ISNUMBER(SEARCH({"72";"73";"74";"75"}, BB131)))&gt;0,
    B131,
    "")</f>
        <v/>
      </c>
      <c r="CQ131" s="123" t="str">
        <f t="shared" si="111"/>
        <v/>
      </c>
      <c r="CR131" s="226" t="str">
        <f t="shared" si="112"/>
        <v>NO</v>
      </c>
      <c r="CS131" s="122" t="str">
        <f t="shared" si="121"/>
        <v/>
      </c>
      <c r="CT131" s="123" t="str">
        <f t="shared" si="122"/>
        <v/>
      </c>
      <c r="CU131" s="123" t="str">
        <f t="shared" si="123"/>
        <v/>
      </c>
      <c r="CV131" s="123" t="str">
        <f t="shared" si="124"/>
        <v/>
      </c>
      <c r="CW131" s="123" t="str">
        <f t="shared" si="125"/>
        <v/>
      </c>
      <c r="CX131" s="123" t="str">
        <f t="shared" si="126"/>
        <v/>
      </c>
      <c r="CY131" s="123" t="str">
        <f t="shared" si="127"/>
        <v/>
      </c>
      <c r="CZ131" s="123" t="str">
        <f t="shared" si="128"/>
        <v/>
      </c>
      <c r="DA131" s="123" t="str">
        <f t="shared" si="129"/>
        <v/>
      </c>
      <c r="DB131" s="124" t="str">
        <f t="shared" si="130"/>
        <v/>
      </c>
      <c r="DC131" s="122" t="str">
        <f t="shared" si="131"/>
        <v/>
      </c>
      <c r="DD131" s="123" t="str">
        <f t="shared" si="132"/>
        <v/>
      </c>
      <c r="DE131" s="123" t="str">
        <f t="shared" si="133"/>
        <v/>
      </c>
      <c r="DF131" s="124" t="str">
        <f t="shared" si="134"/>
        <v/>
      </c>
      <c r="DG131" s="110"/>
    </row>
    <row r="132" spans="2:111" ht="16.2" outlineLevel="2" x14ac:dyDescent="0.4">
      <c r="B132" s="7">
        <v>127</v>
      </c>
      <c r="C132" s="12"/>
      <c r="D132" s="13"/>
      <c r="E132" s="14"/>
      <c r="F132" s="14"/>
      <c r="G132" s="14"/>
      <c r="H132" s="14"/>
      <c r="I132" s="14"/>
      <c r="J132" s="14"/>
      <c r="K132" s="14"/>
      <c r="L132" s="15"/>
      <c r="M132" s="12"/>
      <c r="N132" s="12"/>
      <c r="O132" s="12"/>
      <c r="P132" s="98" t="str">
        <f xml:space="preserve"> IF(ISBLANK(M132),"",VLOOKUP(M132,ComboValue!$D$2:$H$18,5,FALSE))</f>
        <v/>
      </c>
      <c r="Q132" s="12"/>
      <c r="R132" s="252" t="str" cm="1">
        <f t="array" ref="R132">IF(OR(ISNUMBER(SEARCH("SGH05",$D132:$L132)),ISNUMBER(SEARCH("SGH06",$D132:$L132)),ISNUMBER(SEARCH("SGH07",$D132:$L132)),ISNUMBER(SEARCH("SGH08",$D132:$L132)),ISNUMBER(SEARCH("pas de pictogramme",$D132:$L132)),ISNUMBER(SEARCH("SGH09",$D132:$L132)),ISNUMBER(SEARCH("SGH03",$D132:$L132))),"OUI","NON")</f>
        <v>NON</v>
      </c>
      <c r="S132" s="13"/>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212"/>
      <c r="AX132" s="123" t="str" cm="1">
        <f t="array" ref="AX132">_xlfn.TEXTJOIN(",", TRUE, IF(D132:L132="","",VLOOKUP(D132:L132, ComboValue!$A$2:$C$11, 3, FALSE)))</f>
        <v/>
      </c>
      <c r="AY132" s="123" t="str">
        <f t="shared" si="109"/>
        <v>Tous_Fr</v>
      </c>
      <c r="AZ132" s="123" t="str">
        <f>IF(ISBLANK(M132),"",VLOOKUP(M132,ComboValue!$D$2:$F$18,3,FALSE))</f>
        <v/>
      </c>
      <c r="BA132" s="123" t="str">
        <f>IF(ISBLANK(N132),"",VLOOKUP(N132,ComboValue!$J$2:$L$5,3,FALSE))</f>
        <v/>
      </c>
      <c r="BB132" s="130" t="str" cm="1">
        <f t="array" ref="BB132">_xlfn.TEXTJOIN(",", TRUE, IF(S132:AV132="","",VLOOKUP(S132:AV132, ComboValue!$M$2:$O$100, 3, FALSE)))</f>
        <v/>
      </c>
      <c r="BC132" s="124" t="str">
        <f t="shared" si="110"/>
        <v/>
      </c>
      <c r="BD132" s="110"/>
      <c r="BE132" s="122" t="str">
        <f t="shared" si="87"/>
        <v/>
      </c>
      <c r="BF132" s="123" t="str">
        <f t="shared" si="88"/>
        <v/>
      </c>
      <c r="BG132" s="123" t="str">
        <f t="shared" si="89"/>
        <v/>
      </c>
      <c r="BH132" s="123" t="str">
        <f t="shared" si="90"/>
        <v/>
      </c>
      <c r="BI132" s="123" t="str">
        <f t="shared" si="91"/>
        <v/>
      </c>
      <c r="BJ132" s="123" t="str">
        <f t="shared" si="92"/>
        <v/>
      </c>
      <c r="BK132" s="123" t="str">
        <f t="shared" si="93"/>
        <v/>
      </c>
      <c r="BL132" s="123" t="str">
        <f t="shared" si="94"/>
        <v/>
      </c>
      <c r="BM132" s="123" t="str">
        <f t="shared" si="95"/>
        <v/>
      </c>
      <c r="BN132" s="123" t="str">
        <f t="shared" si="96"/>
        <v/>
      </c>
      <c r="BO132" s="123">
        <f t="shared" si="135"/>
        <v>0</v>
      </c>
      <c r="BP132" s="123">
        <f t="shared" si="97"/>
        <v>0</v>
      </c>
      <c r="BQ132" s="123">
        <f t="shared" si="136"/>
        <v>0</v>
      </c>
      <c r="BR132" s="123">
        <f t="shared" si="98"/>
        <v>0</v>
      </c>
      <c r="BS132" s="123">
        <f t="shared" si="99"/>
        <v>0</v>
      </c>
      <c r="BT132" s="123">
        <f t="shared" si="100"/>
        <v>0</v>
      </c>
      <c r="BU132" s="123" t="str">
        <f t="shared" si="113"/>
        <v/>
      </c>
      <c r="BV132" s="123" t="str">
        <f t="shared" si="114"/>
        <v/>
      </c>
      <c r="BW132" s="123" t="str">
        <f t="shared" si="115"/>
        <v/>
      </c>
      <c r="BX132" s="123" t="str">
        <f t="shared" si="101"/>
        <v/>
      </c>
      <c r="BY132" s="123" t="str">
        <f t="shared" si="102"/>
        <v/>
      </c>
      <c r="BZ132" s="123" t="str">
        <f t="shared" si="103"/>
        <v/>
      </c>
      <c r="CA132" s="123" t="str">
        <f t="shared" si="104"/>
        <v/>
      </c>
      <c r="CB132" s="123" t="str">
        <f t="shared" si="105"/>
        <v/>
      </c>
      <c r="CC132" s="123" t="str">
        <f t="shared" si="106"/>
        <v/>
      </c>
      <c r="CD132" s="123" t="str">
        <f t="shared" si="107"/>
        <v/>
      </c>
      <c r="CE132" s="123" t="str">
        <f t="shared" si="108"/>
        <v/>
      </c>
      <c r="CF132" s="123" t="str">
        <f t="shared" si="116"/>
        <v/>
      </c>
      <c r="CG132" s="123" t="str">
        <f t="shared" si="117"/>
        <v/>
      </c>
      <c r="CH132" s="123" t="str">
        <f t="shared" si="118"/>
        <v/>
      </c>
      <c r="CI132" s="123" t="str">
        <f t="shared" si="119"/>
        <v/>
      </c>
      <c r="CJ132" s="131" t="str">
        <f t="shared" si="120"/>
        <v/>
      </c>
      <c r="CK132" s="123" t="str" cm="1">
        <f t="array" ref="CK132">IF(AND(AZ132="C_16",
        SUMPRODUCT(--ISNUMBER(SEARCH({"14","34","38","40","41","42","43","46","48","56","64","65"},BB132)))&gt;0),
    O132-IF(ISNUMBER(CL132),CL132,0),
    "")</f>
        <v/>
      </c>
      <c r="CL132" s="123" t="str" cm="1">
        <f t="array" ref="CL132">IF(AND(AZ132="C_16",
        SUMPRODUCT(--ISNUMBER(SEARCH({"01";"02";"03";"04";"05";"06";"07";"08";"09";"10";"11";"12";"13";"15";"16";"17";"19";"20";"21";"22";"23";"24";"25";"26";"27";"28";"29";"30";"31";"32";"33";"35";"36";"37";"39";"44";"45";"47";"49";"50";"51";"52";"53";"54";"55";"57";"58";"59";"60";"61";"62";"63";"66";"67";"68";"69";"70";"71";"72";"73";"74";"75"}, BB132)))&gt;0),
    O132,
    "")</f>
        <v/>
      </c>
      <c r="CM132" s="131" t="str" cm="1">
        <f t="array" ref="CM132">IF(SUMPRODUCT(--ISNUMBER(SEARCH({"32";"35";"36";"44";"45";"47";"50";"51";"52";"53";"54";"55";"57";"58";"59";"60"}, BB132)))&gt;0,
    B132,
    "")</f>
        <v/>
      </c>
      <c r="CN132" s="123" t="str" cm="1">
        <f t="array" ref="CN132">IF(SUMPRODUCT(--ISNUMBER(SEARCH({"61";"62"}, BB132)))&gt;0,
    B132,
    "")</f>
        <v/>
      </c>
      <c r="CO132" s="226" t="str" cm="1">
        <f t="array" ref="CO132">IF(SUMPRODUCT(--ISNUMBER(SEARCH({"68";"69";"70";"71"}, BB132)))&gt;0,
    B132,
    "")</f>
        <v/>
      </c>
      <c r="CP132" s="123" t="str" cm="1">
        <f t="array" ref="CP132">IF(SUMPRODUCT(--ISNUMBER(SEARCH({"72";"73";"74";"75"}, BB132)))&gt;0,
    B132,
    "")</f>
        <v/>
      </c>
      <c r="CQ132" s="123" t="str">
        <f t="shared" si="111"/>
        <v/>
      </c>
      <c r="CR132" s="226" t="str">
        <f t="shared" si="112"/>
        <v>NO</v>
      </c>
      <c r="CS132" s="122" t="str">
        <f t="shared" si="121"/>
        <v/>
      </c>
      <c r="CT132" s="123" t="str">
        <f t="shared" si="122"/>
        <v/>
      </c>
      <c r="CU132" s="123" t="str">
        <f t="shared" si="123"/>
        <v/>
      </c>
      <c r="CV132" s="123" t="str">
        <f t="shared" si="124"/>
        <v/>
      </c>
      <c r="CW132" s="123" t="str">
        <f t="shared" si="125"/>
        <v/>
      </c>
      <c r="CX132" s="123" t="str">
        <f t="shared" si="126"/>
        <v/>
      </c>
      <c r="CY132" s="123" t="str">
        <f t="shared" si="127"/>
        <v/>
      </c>
      <c r="CZ132" s="123" t="str">
        <f t="shared" si="128"/>
        <v/>
      </c>
      <c r="DA132" s="123" t="str">
        <f t="shared" si="129"/>
        <v/>
      </c>
      <c r="DB132" s="124" t="str">
        <f t="shared" si="130"/>
        <v/>
      </c>
      <c r="DC132" s="122" t="str">
        <f t="shared" si="131"/>
        <v/>
      </c>
      <c r="DD132" s="123" t="str">
        <f t="shared" si="132"/>
        <v/>
      </c>
      <c r="DE132" s="123" t="str">
        <f t="shared" si="133"/>
        <v/>
      </c>
      <c r="DF132" s="124" t="str">
        <f t="shared" si="134"/>
        <v/>
      </c>
      <c r="DG132" s="110"/>
    </row>
    <row r="133" spans="2:111" ht="16.2" outlineLevel="2" x14ac:dyDescent="0.4">
      <c r="B133" s="7">
        <v>128</v>
      </c>
      <c r="C133" s="12"/>
      <c r="D133" s="13"/>
      <c r="E133" s="14"/>
      <c r="F133" s="14"/>
      <c r="G133" s="14"/>
      <c r="H133" s="14"/>
      <c r="I133" s="14"/>
      <c r="J133" s="14"/>
      <c r="K133" s="14"/>
      <c r="L133" s="15"/>
      <c r="M133" s="12"/>
      <c r="N133" s="12"/>
      <c r="O133" s="12"/>
      <c r="P133" s="98" t="str">
        <f xml:space="preserve"> IF(ISBLANK(M133),"",VLOOKUP(M133,ComboValue!$D$2:$H$18,5,FALSE))</f>
        <v/>
      </c>
      <c r="Q133" s="12"/>
      <c r="R133" s="252" t="str" cm="1">
        <f t="array" ref="R133">IF(OR(ISNUMBER(SEARCH("SGH05",$D133:$L133)),ISNUMBER(SEARCH("SGH06",$D133:$L133)),ISNUMBER(SEARCH("SGH07",$D133:$L133)),ISNUMBER(SEARCH("SGH08",$D133:$L133)),ISNUMBER(SEARCH("pas de pictogramme",$D133:$L133)),ISNUMBER(SEARCH("SGH09",$D133:$L133)),ISNUMBER(SEARCH("SGH03",$D133:$L133))),"OUI","NON")</f>
        <v>NON</v>
      </c>
      <c r="S133" s="13"/>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212"/>
      <c r="AX133" s="123" t="str" cm="1">
        <f t="array" ref="AX133">_xlfn.TEXTJOIN(",", TRUE, IF(D133:L133="","",VLOOKUP(D133:L133, ComboValue!$A$2:$C$11, 3, FALSE)))</f>
        <v/>
      </c>
      <c r="AY133" s="123" t="str">
        <f t="shared" si="109"/>
        <v>Tous_Fr</v>
      </c>
      <c r="AZ133" s="123" t="str">
        <f>IF(ISBLANK(M133),"",VLOOKUP(M133,ComboValue!$D$2:$F$18,3,FALSE))</f>
        <v/>
      </c>
      <c r="BA133" s="123" t="str">
        <f>IF(ISBLANK(N133),"",VLOOKUP(N133,ComboValue!$J$2:$L$5,3,FALSE))</f>
        <v/>
      </c>
      <c r="BB133" s="130" t="str" cm="1">
        <f t="array" ref="BB133">_xlfn.TEXTJOIN(",", TRUE, IF(S133:AV133="","",VLOOKUP(S133:AV133, ComboValue!$M$2:$O$100, 3, FALSE)))</f>
        <v/>
      </c>
      <c r="BC133" s="124" t="str">
        <f t="shared" si="110"/>
        <v/>
      </c>
      <c r="BD133" s="110"/>
      <c r="BE133" s="122" t="str">
        <f t="shared" si="87"/>
        <v/>
      </c>
      <c r="BF133" s="123" t="str">
        <f t="shared" si="88"/>
        <v/>
      </c>
      <c r="BG133" s="123" t="str">
        <f t="shared" si="89"/>
        <v/>
      </c>
      <c r="BH133" s="123" t="str">
        <f t="shared" si="90"/>
        <v/>
      </c>
      <c r="BI133" s="123" t="str">
        <f t="shared" si="91"/>
        <v/>
      </c>
      <c r="BJ133" s="123" t="str">
        <f t="shared" si="92"/>
        <v/>
      </c>
      <c r="BK133" s="123" t="str">
        <f t="shared" si="93"/>
        <v/>
      </c>
      <c r="BL133" s="123" t="str">
        <f t="shared" si="94"/>
        <v/>
      </c>
      <c r="BM133" s="123" t="str">
        <f t="shared" si="95"/>
        <v/>
      </c>
      <c r="BN133" s="123" t="str">
        <f t="shared" si="96"/>
        <v/>
      </c>
      <c r="BO133" s="123">
        <f t="shared" si="135"/>
        <v>0</v>
      </c>
      <c r="BP133" s="123">
        <f t="shared" si="97"/>
        <v>0</v>
      </c>
      <c r="BQ133" s="123">
        <f t="shared" si="136"/>
        <v>0</v>
      </c>
      <c r="BR133" s="123">
        <f t="shared" si="98"/>
        <v>0</v>
      </c>
      <c r="BS133" s="123">
        <f t="shared" si="99"/>
        <v>0</v>
      </c>
      <c r="BT133" s="123">
        <f t="shared" si="100"/>
        <v>0</v>
      </c>
      <c r="BU133" s="123" t="str">
        <f t="shared" si="113"/>
        <v/>
      </c>
      <c r="BV133" s="123" t="str">
        <f t="shared" si="114"/>
        <v/>
      </c>
      <c r="BW133" s="123" t="str">
        <f t="shared" si="115"/>
        <v/>
      </c>
      <c r="BX133" s="123" t="str">
        <f t="shared" si="101"/>
        <v/>
      </c>
      <c r="BY133" s="123" t="str">
        <f t="shared" si="102"/>
        <v/>
      </c>
      <c r="BZ133" s="123" t="str">
        <f t="shared" si="103"/>
        <v/>
      </c>
      <c r="CA133" s="123" t="str">
        <f t="shared" si="104"/>
        <v/>
      </c>
      <c r="CB133" s="123" t="str">
        <f t="shared" si="105"/>
        <v/>
      </c>
      <c r="CC133" s="123" t="str">
        <f t="shared" si="106"/>
        <v/>
      </c>
      <c r="CD133" s="123" t="str">
        <f t="shared" si="107"/>
        <v/>
      </c>
      <c r="CE133" s="123" t="str">
        <f t="shared" si="108"/>
        <v/>
      </c>
      <c r="CF133" s="123" t="str">
        <f t="shared" si="116"/>
        <v/>
      </c>
      <c r="CG133" s="123" t="str">
        <f t="shared" si="117"/>
        <v/>
      </c>
      <c r="CH133" s="123" t="str">
        <f t="shared" si="118"/>
        <v/>
      </c>
      <c r="CI133" s="123" t="str">
        <f t="shared" si="119"/>
        <v/>
      </c>
      <c r="CJ133" s="131" t="str">
        <f t="shared" si="120"/>
        <v/>
      </c>
      <c r="CK133" s="123" t="str" cm="1">
        <f t="array" ref="CK133">IF(AND(AZ133="C_16",
        SUMPRODUCT(--ISNUMBER(SEARCH({"14","34","38","40","41","42","43","46","48","56","64","65"},BB133)))&gt;0),
    O133-IF(ISNUMBER(CL133),CL133,0),
    "")</f>
        <v/>
      </c>
      <c r="CL133" s="123" t="str" cm="1">
        <f t="array" ref="CL133">IF(AND(AZ133="C_16",
        SUMPRODUCT(--ISNUMBER(SEARCH({"01";"02";"03";"04";"05";"06";"07";"08";"09";"10";"11";"12";"13";"15";"16";"17";"19";"20";"21";"22";"23";"24";"25";"26";"27";"28";"29";"30";"31";"32";"33";"35";"36";"37";"39";"44";"45";"47";"49";"50";"51";"52";"53";"54";"55";"57";"58";"59";"60";"61";"62";"63";"66";"67";"68";"69";"70";"71";"72";"73";"74";"75"}, BB133)))&gt;0),
    O133,
    "")</f>
        <v/>
      </c>
      <c r="CM133" s="131" t="str" cm="1">
        <f t="array" ref="CM133">IF(SUMPRODUCT(--ISNUMBER(SEARCH({"32";"35";"36";"44";"45";"47";"50";"51";"52";"53";"54";"55";"57";"58";"59";"60"}, BB133)))&gt;0,
    B133,
    "")</f>
        <v/>
      </c>
      <c r="CN133" s="123" t="str" cm="1">
        <f t="array" ref="CN133">IF(SUMPRODUCT(--ISNUMBER(SEARCH({"61";"62"}, BB133)))&gt;0,
    B133,
    "")</f>
        <v/>
      </c>
      <c r="CO133" s="226" t="str" cm="1">
        <f t="array" ref="CO133">IF(SUMPRODUCT(--ISNUMBER(SEARCH({"68";"69";"70";"71"}, BB133)))&gt;0,
    B133,
    "")</f>
        <v/>
      </c>
      <c r="CP133" s="123" t="str" cm="1">
        <f t="array" ref="CP133">IF(SUMPRODUCT(--ISNUMBER(SEARCH({"72";"73";"74";"75"}, BB133)))&gt;0,
    B133,
    "")</f>
        <v/>
      </c>
      <c r="CQ133" s="123" t="str">
        <f t="shared" si="111"/>
        <v/>
      </c>
      <c r="CR133" s="226" t="str">
        <f t="shared" si="112"/>
        <v>NO</v>
      </c>
      <c r="CS133" s="122" t="str">
        <f t="shared" si="121"/>
        <v/>
      </c>
      <c r="CT133" s="123" t="str">
        <f t="shared" si="122"/>
        <v/>
      </c>
      <c r="CU133" s="123" t="str">
        <f t="shared" si="123"/>
        <v/>
      </c>
      <c r="CV133" s="123" t="str">
        <f t="shared" si="124"/>
        <v/>
      </c>
      <c r="CW133" s="123" t="str">
        <f t="shared" si="125"/>
        <v/>
      </c>
      <c r="CX133" s="123" t="str">
        <f t="shared" si="126"/>
        <v/>
      </c>
      <c r="CY133" s="123" t="str">
        <f t="shared" si="127"/>
        <v/>
      </c>
      <c r="CZ133" s="123" t="str">
        <f t="shared" si="128"/>
        <v/>
      </c>
      <c r="DA133" s="123" t="str">
        <f t="shared" si="129"/>
        <v/>
      </c>
      <c r="DB133" s="124" t="str">
        <f t="shared" si="130"/>
        <v/>
      </c>
      <c r="DC133" s="122" t="str">
        <f t="shared" si="131"/>
        <v/>
      </c>
      <c r="DD133" s="123" t="str">
        <f t="shared" si="132"/>
        <v/>
      </c>
      <c r="DE133" s="123" t="str">
        <f t="shared" si="133"/>
        <v/>
      </c>
      <c r="DF133" s="124" t="str">
        <f t="shared" si="134"/>
        <v/>
      </c>
      <c r="DG133" s="110"/>
    </row>
    <row r="134" spans="2:111" ht="16.2" outlineLevel="2" x14ac:dyDescent="0.4">
      <c r="B134" s="7">
        <v>129</v>
      </c>
      <c r="C134" s="12"/>
      <c r="D134" s="13"/>
      <c r="E134" s="14"/>
      <c r="F134" s="14"/>
      <c r="G134" s="14"/>
      <c r="H134" s="14"/>
      <c r="I134" s="14"/>
      <c r="J134" s="14"/>
      <c r="K134" s="14"/>
      <c r="L134" s="15"/>
      <c r="M134" s="12"/>
      <c r="N134" s="12"/>
      <c r="O134" s="12"/>
      <c r="P134" s="98" t="str">
        <f xml:space="preserve"> IF(ISBLANK(M134),"",VLOOKUP(M134,ComboValue!$D$2:$H$18,5,FALSE))</f>
        <v/>
      </c>
      <c r="Q134" s="12"/>
      <c r="R134" s="252" t="str" cm="1">
        <f t="array" ref="R134">IF(OR(ISNUMBER(SEARCH("SGH05",$D134:$L134)),ISNUMBER(SEARCH("SGH06",$D134:$L134)),ISNUMBER(SEARCH("SGH07",$D134:$L134)),ISNUMBER(SEARCH("SGH08",$D134:$L134)),ISNUMBER(SEARCH("pas de pictogramme",$D134:$L134)),ISNUMBER(SEARCH("SGH09",$D134:$L134)),ISNUMBER(SEARCH("SGH03",$D134:$L134))),"OUI","NON")</f>
        <v>NON</v>
      </c>
      <c r="S134" s="13"/>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212"/>
      <c r="AX134" s="123" t="str" cm="1">
        <f t="array" ref="AX134">_xlfn.TEXTJOIN(",", TRUE, IF(D134:L134="","",VLOOKUP(D134:L134, ComboValue!$A$2:$C$11, 3, FALSE)))</f>
        <v/>
      </c>
      <c r="AY134" s="123" t="str">
        <f t="shared" si="109"/>
        <v>Tous_Fr</v>
      </c>
      <c r="AZ134" s="123" t="str">
        <f>IF(ISBLANK(M134),"",VLOOKUP(M134,ComboValue!$D$2:$F$18,3,FALSE))</f>
        <v/>
      </c>
      <c r="BA134" s="123" t="str">
        <f>IF(ISBLANK(N134),"",VLOOKUP(N134,ComboValue!$J$2:$L$5,3,FALSE))</f>
        <v/>
      </c>
      <c r="BB134" s="130" t="str" cm="1">
        <f t="array" ref="BB134">_xlfn.TEXTJOIN(",", TRUE, IF(S134:AV134="","",VLOOKUP(S134:AV134, ComboValue!$M$2:$O$100, 3, FALSE)))</f>
        <v/>
      </c>
      <c r="BC134" s="124" t="str">
        <f t="shared" si="110"/>
        <v/>
      </c>
      <c r="BD134" s="110"/>
      <c r="BE134" s="122" t="str">
        <f t="shared" ref="BE134:BE197" si="137">IF(ISNUMBER(SEARCH("01",AX134)),O134,"")</f>
        <v/>
      </c>
      <c r="BF134" s="123" t="str">
        <f t="shared" ref="BF134:BF197" si="138">IF(ISNUMBER(SEARCH("02",AX134)),O134,"")</f>
        <v/>
      </c>
      <c r="BG134" s="123" t="str">
        <f t="shared" ref="BG134:BG197" si="139">IF(ISNUMBER(SEARCH("03",AX134)),O134,"")</f>
        <v/>
      </c>
      <c r="BH134" s="123" t="str">
        <f t="shared" ref="BH134:BH197" si="140">IF(ISNUMBER(SEARCH("04",AX134)),O134,"")</f>
        <v/>
      </c>
      <c r="BI134" s="123" t="str">
        <f t="shared" ref="BI134:BI197" si="141">IF(ISNUMBER(SEARCH("05",AX134)),O134,"")</f>
        <v/>
      </c>
      <c r="BJ134" s="123" t="str">
        <f t="shared" ref="BJ134:BJ197" si="142">IF(ISNUMBER(SEARCH("06",AX134)),O134,"")</f>
        <v/>
      </c>
      <c r="BK134" s="123" t="str">
        <f t="shared" ref="BK134:BK197" si="143">IF(ISNUMBER(SEARCH("07",AX134)),O134,"")</f>
        <v/>
      </c>
      <c r="BL134" s="123" t="str">
        <f t="shared" ref="BL134:BL197" si="144">IF(ISNUMBER(SEARCH("08",AX134)),O134,"")</f>
        <v/>
      </c>
      <c r="BM134" s="123" t="str">
        <f t="shared" ref="BM134:BM197" si="145">IF(ISNUMBER(SEARCH("09",AX134)),O134,"")</f>
        <v/>
      </c>
      <c r="BN134" s="123" t="str">
        <f t="shared" ref="BN134:BN197" si="146">IF(ISNUMBER(SEARCH("10",AX134)),O134,"")</f>
        <v/>
      </c>
      <c r="BO134" s="123">
        <f t="shared" si="135"/>
        <v>0</v>
      </c>
      <c r="BP134" s="123">
        <f t="shared" ref="BP134:BP197" si="147">IF(BI134="",0,BI134-BQ134-BO134)</f>
        <v>0</v>
      </c>
      <c r="BQ134" s="123">
        <f t="shared" si="136"/>
        <v>0</v>
      </c>
      <c r="BR134" s="123">
        <f t="shared" ref="BR134:BR197" si="148">IF(BK134="",0,BK134-BS134-BP134-BQ134-BO134)</f>
        <v>0</v>
      </c>
      <c r="BS134" s="123">
        <f t="shared" ref="BS134:BS197" si="149">IF(BK134="",0,BK134-BP134-BQ134-BO134)</f>
        <v>0</v>
      </c>
      <c r="BT134" s="123">
        <f t="shared" ref="BT134:BT197" si="150">IF(BL134="",0,BL134-BR134-BS134-BP134-BQ134-BO134)</f>
        <v>0</v>
      </c>
      <c r="BU134" s="123" t="str">
        <f t="shared" si="113"/>
        <v/>
      </c>
      <c r="BV134" s="123" t="str">
        <f t="shared" si="114"/>
        <v/>
      </c>
      <c r="BW134" s="123" t="str">
        <f t="shared" si="115"/>
        <v/>
      </c>
      <c r="BX134" s="123" t="str">
        <f t="shared" ref="BX134:BX197" si="151">IF(AZ134="C_03",O134,"")</f>
        <v/>
      </c>
      <c r="BY134" s="123" t="str">
        <f t="shared" ref="BY134:BY197" si="152">IF(AND(OR(AZ134="C_04",AZ134="C_06"),BA134="01"),O134,"")</f>
        <v/>
      </c>
      <c r="BZ134" s="123" t="str">
        <f t="shared" ref="BZ134:BZ197" si="153">IF(AND(OR(AZ134="C_05",AZ134="C_07"),BA134="01"),O134,"")</f>
        <v/>
      </c>
      <c r="CA134" s="123" t="str">
        <f t="shared" ref="CA134:CA197" si="154">IF(AND(AZ134="C_06",BA134="02"),O134,"")</f>
        <v/>
      </c>
      <c r="CB134" s="123" t="str">
        <f t="shared" ref="CB134:CB197" si="155">IF(AND(AZ134="C_07",BA134="02"),O134,"")</f>
        <v/>
      </c>
      <c r="CC134" s="123" t="str">
        <f t="shared" ref="CC134:CC197" si="156">IF(AND(OR(AZ134="C_06",AZ134="C_08"),BA134="03"),O134,"")</f>
        <v/>
      </c>
      <c r="CD134" s="123" t="str">
        <f t="shared" ref="CD134:CD197" si="157">IF(AND(OR(AZ134="C_07",AZ134="C_09"),BA134="03"),O134,"")</f>
        <v/>
      </c>
      <c r="CE134" s="123" t="str">
        <f t="shared" ref="CE134:CE197" si="158">IF(AZ134="C_10",O134,"")</f>
        <v/>
      </c>
      <c r="CF134" s="123" t="str">
        <f t="shared" si="116"/>
        <v/>
      </c>
      <c r="CG134" s="123" t="str">
        <f t="shared" si="117"/>
        <v/>
      </c>
      <c r="CH134" s="123" t="str">
        <f t="shared" si="118"/>
        <v/>
      </c>
      <c r="CI134" s="123" t="str">
        <f t="shared" si="119"/>
        <v/>
      </c>
      <c r="CJ134" s="131" t="str">
        <f t="shared" si="120"/>
        <v/>
      </c>
      <c r="CK134" s="123" t="str" cm="1">
        <f t="array" ref="CK134">IF(AND(AZ134="C_16",
        SUMPRODUCT(--ISNUMBER(SEARCH({"14","34","38","40","41","42","43","46","48","56","64","65"},BB134)))&gt;0),
    O134-IF(ISNUMBER(CL134),CL134,0),
    "")</f>
        <v/>
      </c>
      <c r="CL134" s="123" t="str" cm="1">
        <f t="array" ref="CL134">IF(AND(AZ134="C_16",
        SUMPRODUCT(--ISNUMBER(SEARCH({"01";"02";"03";"04";"05";"06";"07";"08";"09";"10";"11";"12";"13";"15";"16";"17";"19";"20";"21";"22";"23";"24";"25";"26";"27";"28";"29";"30";"31";"32";"33";"35";"36";"37";"39";"44";"45";"47";"49";"50";"51";"52";"53";"54";"55";"57";"58";"59";"60";"61";"62";"63";"66";"67";"68";"69";"70";"71";"72";"73";"74";"75"}, BB134)))&gt;0),
    O134,
    "")</f>
        <v/>
      </c>
      <c r="CM134" s="131" t="str" cm="1">
        <f t="array" ref="CM134">IF(SUMPRODUCT(--ISNUMBER(SEARCH({"32";"35";"36";"44";"45";"47";"50";"51";"52";"53";"54";"55";"57";"58";"59";"60"}, BB134)))&gt;0,
    B134,
    "")</f>
        <v/>
      </c>
      <c r="CN134" s="123" t="str" cm="1">
        <f t="array" ref="CN134">IF(SUMPRODUCT(--ISNUMBER(SEARCH({"61";"62"}, BB134)))&gt;0,
    B134,
    "")</f>
        <v/>
      </c>
      <c r="CO134" s="226" t="str" cm="1">
        <f t="array" ref="CO134">IF(SUMPRODUCT(--ISNUMBER(SEARCH({"68";"69";"70";"71"}, BB134)))&gt;0,
    B134,
    "")</f>
        <v/>
      </c>
      <c r="CP134" s="123" t="str" cm="1">
        <f t="array" ref="CP134">IF(SUMPRODUCT(--ISNUMBER(SEARCH({"72";"73";"74";"75"}, BB134)))&gt;0,
    B134,
    "")</f>
        <v/>
      </c>
      <c r="CQ134" s="123" t="str">
        <f t="shared" si="111"/>
        <v/>
      </c>
      <c r="CR134" s="226" t="str">
        <f t="shared" si="112"/>
        <v>NO</v>
      </c>
      <c r="CS134" s="122" t="str">
        <f t="shared" si="121"/>
        <v/>
      </c>
      <c r="CT134" s="123" t="str">
        <f t="shared" si="122"/>
        <v/>
      </c>
      <c r="CU134" s="123" t="str">
        <f t="shared" si="123"/>
        <v/>
      </c>
      <c r="CV134" s="123" t="str">
        <f t="shared" si="124"/>
        <v/>
      </c>
      <c r="CW134" s="123" t="str">
        <f t="shared" si="125"/>
        <v/>
      </c>
      <c r="CX134" s="123" t="str">
        <f t="shared" si="126"/>
        <v/>
      </c>
      <c r="CY134" s="123" t="str">
        <f t="shared" si="127"/>
        <v/>
      </c>
      <c r="CZ134" s="123" t="str">
        <f t="shared" si="128"/>
        <v/>
      </c>
      <c r="DA134" s="123" t="str">
        <f t="shared" si="129"/>
        <v/>
      </c>
      <c r="DB134" s="124" t="str">
        <f t="shared" si="130"/>
        <v/>
      </c>
      <c r="DC134" s="122" t="str">
        <f t="shared" si="131"/>
        <v/>
      </c>
      <c r="DD134" s="123" t="str">
        <f t="shared" si="132"/>
        <v/>
      </c>
      <c r="DE134" s="123" t="str">
        <f t="shared" si="133"/>
        <v/>
      </c>
      <c r="DF134" s="124" t="str">
        <f t="shared" si="134"/>
        <v/>
      </c>
      <c r="DG134" s="110"/>
    </row>
    <row r="135" spans="2:111" ht="16.2" outlineLevel="2" x14ac:dyDescent="0.4">
      <c r="B135" s="7">
        <v>130</v>
      </c>
      <c r="C135" s="12"/>
      <c r="D135" s="13"/>
      <c r="E135" s="14"/>
      <c r="F135" s="14"/>
      <c r="G135" s="14"/>
      <c r="H135" s="14"/>
      <c r="I135" s="14"/>
      <c r="J135" s="14"/>
      <c r="K135" s="14"/>
      <c r="L135" s="15"/>
      <c r="M135" s="12"/>
      <c r="N135" s="12"/>
      <c r="O135" s="12"/>
      <c r="P135" s="98" t="str">
        <f xml:space="preserve"> IF(ISBLANK(M135),"",VLOOKUP(M135,ComboValue!$D$2:$H$18,5,FALSE))</f>
        <v/>
      </c>
      <c r="Q135" s="12"/>
      <c r="R135" s="252" t="str" cm="1">
        <f t="array" ref="R135">IF(OR(ISNUMBER(SEARCH("SGH05",$D135:$L135)),ISNUMBER(SEARCH("SGH06",$D135:$L135)),ISNUMBER(SEARCH("SGH07",$D135:$L135)),ISNUMBER(SEARCH("SGH08",$D135:$L135)),ISNUMBER(SEARCH("pas de pictogramme",$D135:$L135)),ISNUMBER(SEARCH("SGH09",$D135:$L135)),ISNUMBER(SEARCH("SGH03",$D135:$L135))),"OUI","NON")</f>
        <v>NON</v>
      </c>
      <c r="S135" s="13"/>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212"/>
      <c r="AX135" s="123" t="str" cm="1">
        <f t="array" ref="AX135">_xlfn.TEXTJOIN(",", TRUE, IF(D135:L135="","",VLOOKUP(D135:L135, ComboValue!$A$2:$C$11, 3, FALSE)))</f>
        <v/>
      </c>
      <c r="AY135" s="123" t="str">
        <f t="shared" ref="AY135:AY198" si="159">IF(ISNUMBER(SEARCH("04",AX135)),"Gaz_Fr","Tous_Fr")</f>
        <v>Tous_Fr</v>
      </c>
      <c r="AZ135" s="123" t="str">
        <f>IF(ISBLANK(M135),"",VLOOKUP(M135,ComboValue!$D$2:$F$18,3,FALSE))</f>
        <v/>
      </c>
      <c r="BA135" s="123" t="str">
        <f>IF(ISBLANK(N135),"",VLOOKUP(N135,ComboValue!$J$2:$L$5,3,FALSE))</f>
        <v/>
      </c>
      <c r="BB135" s="130" t="str" cm="1">
        <f t="array" ref="BB135">_xlfn.TEXTJOIN(",", TRUE, IF(S135:AV135="","",VLOOKUP(S135:AV135, ComboValue!$M$2:$O$100, 3, FALSE)))</f>
        <v/>
      </c>
      <c r="BC135" s="124" t="str">
        <f t="shared" ref="BC135:BC198" si="160">IF(AND(ISNUMBER(SEARCH("04",AX135)),NOT(OR("C_01"=AZ135,"C_01b"=AZ135,"C_02"=AZ135,"C_03"=AZ135))),"01,","") &amp; IF(OR(AND("C_01"=AZ135,NOT("04"=BA135)),AND("C_02"=AZ135,NOT("04"=BA135)),AND("C_03"=AZ135,NOT("04"=BA135)),AND("C_04"=AZ135,NOT("01"=BA135)),AND("C_05"=AZ135,NOT("01"=BA135)),AND("C_06"=AZ135,OR("04"=BA135,BA135="")),AND("C_07"=AZ135,OR("04"=BA135,BA135="")),AND("C_08"=AZ135,NOT("03"=BA135)),AND("C_09"=AZ135,NOT("03"=BA135)),AND("C_10"=AZ135,NOT("04"=BA135)),AND("C_11"=AZ135,NOT("04"=BA135)),AND("C_12"=AZ135,NOT("04"=BA135)),AND("C_13"=AZ135,NOT("04"=BA135)),AND("C_14"=AZ135,NOT("04"=BA135))),"02,","") &amp; IF(AND(OR(ISNUMBER(SEARCH("11",BB135)),ISNUMBER(SEARCH("12",BB135))),NOT("01"=BA135)),"03,","") &amp; IF(AND(ISNUMBER(SEARCH("13",BB135)),NOT("02"=BA135)),"04,","")</f>
        <v/>
      </c>
      <c r="BD135" s="110"/>
      <c r="BE135" s="122" t="str">
        <f t="shared" si="137"/>
        <v/>
      </c>
      <c r="BF135" s="123" t="str">
        <f t="shared" si="138"/>
        <v/>
      </c>
      <c r="BG135" s="123" t="str">
        <f t="shared" si="139"/>
        <v/>
      </c>
      <c r="BH135" s="123" t="str">
        <f t="shared" si="140"/>
        <v/>
      </c>
      <c r="BI135" s="123" t="str">
        <f t="shared" si="141"/>
        <v/>
      </c>
      <c r="BJ135" s="123" t="str">
        <f t="shared" si="142"/>
        <v/>
      </c>
      <c r="BK135" s="123" t="str">
        <f t="shared" si="143"/>
        <v/>
      </c>
      <c r="BL135" s="123" t="str">
        <f t="shared" si="144"/>
        <v/>
      </c>
      <c r="BM135" s="123" t="str">
        <f t="shared" si="145"/>
        <v/>
      </c>
      <c r="BN135" s="123" t="str">
        <f t="shared" si="146"/>
        <v/>
      </c>
      <c r="BO135" s="123">
        <f t="shared" si="135"/>
        <v>0</v>
      </c>
      <c r="BP135" s="123">
        <f t="shared" si="147"/>
        <v>0</v>
      </c>
      <c r="BQ135" s="123">
        <f t="shared" si="136"/>
        <v>0</v>
      </c>
      <c r="BR135" s="123">
        <f t="shared" si="148"/>
        <v>0</v>
      </c>
      <c r="BS135" s="123">
        <f t="shared" si="149"/>
        <v>0</v>
      </c>
      <c r="BT135" s="123">
        <f t="shared" si="150"/>
        <v>0</v>
      </c>
      <c r="BU135" s="123" t="str">
        <f t="shared" si="113"/>
        <v/>
      </c>
      <c r="BV135" s="123" t="str">
        <f t="shared" si="114"/>
        <v/>
      </c>
      <c r="BW135" s="123" t="str">
        <f t="shared" si="115"/>
        <v/>
      </c>
      <c r="BX135" s="123" t="str">
        <f t="shared" si="151"/>
        <v/>
      </c>
      <c r="BY135" s="123" t="str">
        <f t="shared" si="152"/>
        <v/>
      </c>
      <c r="BZ135" s="123" t="str">
        <f t="shared" si="153"/>
        <v/>
      </c>
      <c r="CA135" s="123" t="str">
        <f t="shared" si="154"/>
        <v/>
      </c>
      <c r="CB135" s="123" t="str">
        <f t="shared" si="155"/>
        <v/>
      </c>
      <c r="CC135" s="123" t="str">
        <f t="shared" si="156"/>
        <v/>
      </c>
      <c r="CD135" s="123" t="str">
        <f t="shared" si="157"/>
        <v/>
      </c>
      <c r="CE135" s="123" t="str">
        <f t="shared" si="158"/>
        <v/>
      </c>
      <c r="CF135" s="123" t="str">
        <f t="shared" si="116"/>
        <v/>
      </c>
      <c r="CG135" s="123" t="str">
        <f t="shared" si="117"/>
        <v/>
      </c>
      <c r="CH135" s="123" t="str">
        <f t="shared" si="118"/>
        <v/>
      </c>
      <c r="CI135" s="123" t="str">
        <f t="shared" si="119"/>
        <v/>
      </c>
      <c r="CJ135" s="131" t="str">
        <f t="shared" si="120"/>
        <v/>
      </c>
      <c r="CK135" s="123" t="str" cm="1">
        <f t="array" ref="CK135">IF(AND(AZ135="C_16",
        SUMPRODUCT(--ISNUMBER(SEARCH({"14","34","38","40","41","42","43","46","48","56","64","65"},BB135)))&gt;0),
    O135-IF(ISNUMBER(CL135),CL135,0),
    "")</f>
        <v/>
      </c>
      <c r="CL135" s="123" t="str" cm="1">
        <f t="array" ref="CL135">IF(AND(AZ135="C_16",
        SUMPRODUCT(--ISNUMBER(SEARCH({"01";"02";"03";"04";"05";"06";"07";"08";"09";"10";"11";"12";"13";"15";"16";"17";"19";"20";"21";"22";"23";"24";"25";"26";"27";"28";"29";"30";"31";"32";"33";"35";"36";"37";"39";"44";"45";"47";"49";"50";"51";"52";"53";"54";"55";"57";"58";"59";"60";"61";"62";"63";"66";"67";"68";"69";"70";"71";"72";"73";"74";"75"}, BB135)))&gt;0),
    O135,
    "")</f>
        <v/>
      </c>
      <c r="CM135" s="131" t="str" cm="1">
        <f t="array" ref="CM135">IF(SUMPRODUCT(--ISNUMBER(SEARCH({"32";"35";"36";"44";"45";"47";"50";"51";"52";"53";"54";"55";"57";"58";"59";"60"}, BB135)))&gt;0,
    B135,
    "")</f>
        <v/>
      </c>
      <c r="CN135" s="123" t="str" cm="1">
        <f t="array" ref="CN135">IF(SUMPRODUCT(--ISNUMBER(SEARCH({"61";"62"}, BB135)))&gt;0,
    B135,
    "")</f>
        <v/>
      </c>
      <c r="CO135" s="226" t="str" cm="1">
        <f t="array" ref="CO135">IF(SUMPRODUCT(--ISNUMBER(SEARCH({"68";"69";"70";"71"}, BB135)))&gt;0,
    B135,
    "")</f>
        <v/>
      </c>
      <c r="CP135" s="123" t="str" cm="1">
        <f t="array" ref="CP135">IF(SUMPRODUCT(--ISNUMBER(SEARCH({"72";"73";"74";"75"}, BB135)))&gt;0,
    B135,
    "")</f>
        <v/>
      </c>
      <c r="CQ135" s="123" t="str">
        <f t="shared" ref="CQ135:CQ198" si="161">IF(ISNUMBER(SEARCH("REACH",M135)),B135,"")</f>
        <v/>
      </c>
      <c r="CR135" s="226" t="str">
        <f t="shared" ref="CR135:CR198" si="162">IF(OR(AZ135="C_15", CM135&lt;&gt;"",CN135&lt;&gt;"",CO135&lt;&gt;"",CP135&lt;&gt;""), "YES", "NO")</f>
        <v>NO</v>
      </c>
      <c r="CS135" s="122" t="str">
        <f t="shared" si="121"/>
        <v/>
      </c>
      <c r="CT135" s="123" t="str">
        <f t="shared" si="122"/>
        <v/>
      </c>
      <c r="CU135" s="123" t="str">
        <f t="shared" si="123"/>
        <v/>
      </c>
      <c r="CV135" s="123" t="str">
        <f t="shared" si="124"/>
        <v/>
      </c>
      <c r="CW135" s="123" t="str">
        <f t="shared" si="125"/>
        <v/>
      </c>
      <c r="CX135" s="123" t="str">
        <f t="shared" si="126"/>
        <v/>
      </c>
      <c r="CY135" s="123" t="str">
        <f t="shared" si="127"/>
        <v/>
      </c>
      <c r="CZ135" s="123" t="str">
        <f t="shared" si="128"/>
        <v/>
      </c>
      <c r="DA135" s="123" t="str">
        <f t="shared" si="129"/>
        <v/>
      </c>
      <c r="DB135" s="124" t="str">
        <f t="shared" si="130"/>
        <v/>
      </c>
      <c r="DC135" s="122" t="str">
        <f t="shared" si="131"/>
        <v/>
      </c>
      <c r="DD135" s="123" t="str">
        <f t="shared" si="132"/>
        <v/>
      </c>
      <c r="DE135" s="123" t="str">
        <f t="shared" si="133"/>
        <v/>
      </c>
      <c r="DF135" s="124" t="str">
        <f t="shared" si="134"/>
        <v/>
      </c>
      <c r="DG135" s="110"/>
    </row>
    <row r="136" spans="2:111" ht="16.2" outlineLevel="2" x14ac:dyDescent="0.4">
      <c r="B136" s="7">
        <v>131</v>
      </c>
      <c r="C136" s="12"/>
      <c r="D136" s="13"/>
      <c r="E136" s="14"/>
      <c r="F136" s="14"/>
      <c r="G136" s="14"/>
      <c r="H136" s="14"/>
      <c r="I136" s="14"/>
      <c r="J136" s="14"/>
      <c r="K136" s="14"/>
      <c r="L136" s="15"/>
      <c r="M136" s="12"/>
      <c r="N136" s="12"/>
      <c r="O136" s="12"/>
      <c r="P136" s="98" t="str">
        <f xml:space="preserve"> IF(ISBLANK(M136),"",VLOOKUP(M136,ComboValue!$D$2:$H$18,5,FALSE))</f>
        <v/>
      </c>
      <c r="Q136" s="12"/>
      <c r="R136" s="252" t="str" cm="1">
        <f t="array" ref="R136">IF(OR(ISNUMBER(SEARCH("SGH05",$D136:$L136)),ISNUMBER(SEARCH("SGH06",$D136:$L136)),ISNUMBER(SEARCH("SGH07",$D136:$L136)),ISNUMBER(SEARCH("SGH08",$D136:$L136)),ISNUMBER(SEARCH("pas de pictogramme",$D136:$L136)),ISNUMBER(SEARCH("SGH09",$D136:$L136)),ISNUMBER(SEARCH("SGH03",$D136:$L136))),"OUI","NON")</f>
        <v>NON</v>
      </c>
      <c r="S136" s="13"/>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212"/>
      <c r="AX136" s="123" t="str" cm="1">
        <f t="array" ref="AX136">_xlfn.TEXTJOIN(",", TRUE, IF(D136:L136="","",VLOOKUP(D136:L136, ComboValue!$A$2:$C$11, 3, FALSE)))</f>
        <v/>
      </c>
      <c r="AY136" s="123" t="str">
        <f t="shared" si="159"/>
        <v>Tous_Fr</v>
      </c>
      <c r="AZ136" s="123" t="str">
        <f>IF(ISBLANK(M136),"",VLOOKUP(M136,ComboValue!$D$2:$F$18,3,FALSE))</f>
        <v/>
      </c>
      <c r="BA136" s="123" t="str">
        <f>IF(ISBLANK(N136),"",VLOOKUP(N136,ComboValue!$J$2:$L$5,3,FALSE))</f>
        <v/>
      </c>
      <c r="BB136" s="130" t="str" cm="1">
        <f t="array" ref="BB136">_xlfn.TEXTJOIN(",", TRUE, IF(S136:AV136="","",VLOOKUP(S136:AV136, ComboValue!$M$2:$O$100, 3, FALSE)))</f>
        <v/>
      </c>
      <c r="BC136" s="124" t="str">
        <f t="shared" si="160"/>
        <v/>
      </c>
      <c r="BD136" s="110"/>
      <c r="BE136" s="122" t="str">
        <f t="shared" si="137"/>
        <v/>
      </c>
      <c r="BF136" s="123" t="str">
        <f t="shared" si="138"/>
        <v/>
      </c>
      <c r="BG136" s="123" t="str">
        <f t="shared" si="139"/>
        <v/>
      </c>
      <c r="BH136" s="123" t="str">
        <f t="shared" si="140"/>
        <v/>
      </c>
      <c r="BI136" s="123" t="str">
        <f t="shared" si="141"/>
        <v/>
      </c>
      <c r="BJ136" s="123" t="str">
        <f t="shared" si="142"/>
        <v/>
      </c>
      <c r="BK136" s="123" t="str">
        <f t="shared" si="143"/>
        <v/>
      </c>
      <c r="BL136" s="123" t="str">
        <f t="shared" si="144"/>
        <v/>
      </c>
      <c r="BM136" s="123" t="str">
        <f t="shared" si="145"/>
        <v/>
      </c>
      <c r="BN136" s="123" t="str">
        <f t="shared" si="146"/>
        <v/>
      </c>
      <c r="BO136" s="123">
        <f t="shared" si="135"/>
        <v>0</v>
      </c>
      <c r="BP136" s="123">
        <f t="shared" si="147"/>
        <v>0</v>
      </c>
      <c r="BQ136" s="123">
        <f t="shared" si="136"/>
        <v>0</v>
      </c>
      <c r="BR136" s="123">
        <f t="shared" si="148"/>
        <v>0</v>
      </c>
      <c r="BS136" s="123">
        <f t="shared" si="149"/>
        <v>0</v>
      </c>
      <c r="BT136" s="123">
        <f t="shared" si="150"/>
        <v>0</v>
      </c>
      <c r="BU136" s="123" t="str">
        <f t="shared" ref="BU136:BU199" si="163">IF(AZ136="C_01",O136,"")</f>
        <v/>
      </c>
      <c r="BV136" s="123" t="str">
        <f t="shared" ref="BV136:BV199" si="164">IF(AZ136="C_01b",O136,"")</f>
        <v/>
      </c>
      <c r="BW136" s="123" t="str">
        <f t="shared" ref="BW136:BW199" si="165">IF(AZ136="C_02",O136,"")</f>
        <v/>
      </c>
      <c r="BX136" s="123" t="str">
        <f t="shared" si="151"/>
        <v/>
      </c>
      <c r="BY136" s="123" t="str">
        <f t="shared" si="152"/>
        <v/>
      </c>
      <c r="BZ136" s="123" t="str">
        <f t="shared" si="153"/>
        <v/>
      </c>
      <c r="CA136" s="123" t="str">
        <f t="shared" si="154"/>
        <v/>
      </c>
      <c r="CB136" s="123" t="str">
        <f t="shared" si="155"/>
        <v/>
      </c>
      <c r="CC136" s="123" t="str">
        <f t="shared" si="156"/>
        <v/>
      </c>
      <c r="CD136" s="123" t="str">
        <f t="shared" si="157"/>
        <v/>
      </c>
      <c r="CE136" s="123" t="str">
        <f t="shared" si="158"/>
        <v/>
      </c>
      <c r="CF136" s="123" t="str">
        <f t="shared" ref="CF136:CF199" si="166">IF(AZ136="C_11",O136,"")</f>
        <v/>
      </c>
      <c r="CG136" s="123" t="str">
        <f t="shared" ref="CG136:CG199" si="167">IF(AZ136="C_12",O136,"")</f>
        <v/>
      </c>
      <c r="CH136" s="123" t="str">
        <f t="shared" ref="CH136:CH199" si="168">IF(AZ136="C_13",O136,"")</f>
        <v/>
      </c>
      <c r="CI136" s="123" t="str">
        <f t="shared" ref="CI136:CI199" si="169">IF(AZ136="C_14",O136,"")</f>
        <v/>
      </c>
      <c r="CJ136" s="131" t="str">
        <f t="shared" ref="CJ136:CJ199" si="170">IF(AZ136="C_15",O136,"")</f>
        <v/>
      </c>
      <c r="CK136" s="123" t="str" cm="1">
        <f t="array" ref="CK136">IF(AND(AZ136="C_16",
        SUMPRODUCT(--ISNUMBER(SEARCH({"14","34","38","40","41","42","43","46","48","56","64","65"},BB136)))&gt;0),
    O136-IF(ISNUMBER(CL136),CL136,0),
    "")</f>
        <v/>
      </c>
      <c r="CL136" s="123" t="str" cm="1">
        <f t="array" ref="CL136">IF(AND(AZ136="C_16",
        SUMPRODUCT(--ISNUMBER(SEARCH({"01";"02";"03";"04";"05";"06";"07";"08";"09";"10";"11";"12";"13";"15";"16";"17";"19";"20";"21";"22";"23";"24";"25";"26";"27";"28";"29";"30";"31";"32";"33";"35";"36";"37";"39";"44";"45";"47";"49";"50";"51";"52";"53";"54";"55";"57";"58";"59";"60";"61";"62";"63";"66";"67";"68";"69";"70";"71";"72";"73";"74";"75"}, BB136)))&gt;0),
    O136,
    "")</f>
        <v/>
      </c>
      <c r="CM136" s="131" t="str" cm="1">
        <f t="array" ref="CM136">IF(SUMPRODUCT(--ISNUMBER(SEARCH({"32";"35";"36";"44";"45";"47";"50";"51";"52";"53";"54";"55";"57";"58";"59";"60"}, BB136)))&gt;0,
    B136,
    "")</f>
        <v/>
      </c>
      <c r="CN136" s="123" t="str" cm="1">
        <f t="array" ref="CN136">IF(SUMPRODUCT(--ISNUMBER(SEARCH({"61";"62"}, BB136)))&gt;0,
    B136,
    "")</f>
        <v/>
      </c>
      <c r="CO136" s="226" t="str" cm="1">
        <f t="array" ref="CO136">IF(SUMPRODUCT(--ISNUMBER(SEARCH({"68";"69";"70";"71"}, BB136)))&gt;0,
    B136,
    "")</f>
        <v/>
      </c>
      <c r="CP136" s="123" t="str" cm="1">
        <f t="array" ref="CP136">IF(SUMPRODUCT(--ISNUMBER(SEARCH({"72";"73";"74";"75"}, BB136)))&gt;0,
    B136,
    "")</f>
        <v/>
      </c>
      <c r="CQ136" s="123" t="str">
        <f t="shared" si="161"/>
        <v/>
      </c>
      <c r="CR136" s="226" t="str">
        <f t="shared" si="162"/>
        <v>NO</v>
      </c>
      <c r="CS136" s="122" t="str">
        <f t="shared" ref="CS136:CS199" si="171">IF(ISNUMBER(SEARCH("01",AX136)),B136,"")</f>
        <v/>
      </c>
      <c r="CT136" s="123" t="str">
        <f t="shared" ref="CT136:CT199" si="172">IF(ISNUMBER(SEARCH("02",AX136)),B136,"")</f>
        <v/>
      </c>
      <c r="CU136" s="123" t="str">
        <f t="shared" ref="CU136:CU199" si="173">IF(ISNUMBER(SEARCH("03",AX136)),B136,"")</f>
        <v/>
      </c>
      <c r="CV136" s="123" t="str">
        <f t="shared" ref="CV136:CV199" si="174">IF(ISNUMBER(SEARCH("04",AX136)),B136,"")</f>
        <v/>
      </c>
      <c r="CW136" s="123" t="str">
        <f t="shared" ref="CW136:CW199" si="175">IF(ISNUMBER(SEARCH("05",AX136)),B136,"")</f>
        <v/>
      </c>
      <c r="CX136" s="123" t="str">
        <f t="shared" ref="CX136:CX199" si="176">IF(ISNUMBER(SEARCH("06",AX136)),B136,"")</f>
        <v/>
      </c>
      <c r="CY136" s="123" t="str">
        <f t="shared" ref="CY136:CY199" si="177">IF(ISNUMBER(SEARCH("07",AX136)),B136,"")</f>
        <v/>
      </c>
      <c r="CZ136" s="123" t="str">
        <f t="shared" ref="CZ136:CZ199" si="178">IF(ISNUMBER(SEARCH("08",AX136)),B136,"")</f>
        <v/>
      </c>
      <c r="DA136" s="123" t="str">
        <f t="shared" ref="DA136:DA199" si="179">IF(ISNUMBER(SEARCH("09",AX136)),B136,"")</f>
        <v/>
      </c>
      <c r="DB136" s="124" t="str">
        <f t="shared" ref="DB136:DB199" si="180">IF(ISNUMBER(SEARCH("10",AX136)),B136,"")</f>
        <v/>
      </c>
      <c r="DC136" s="122" t="str">
        <f t="shared" ref="DC136:DC199" si="181">IF(ISNUMBER(SEARCH("01",BC136)),B136,"")</f>
        <v/>
      </c>
      <c r="DD136" s="123" t="str">
        <f t="shared" ref="DD136:DD199" si="182">IF(ISNUMBER(SEARCH("02",BC136)),B136,"")</f>
        <v/>
      </c>
      <c r="DE136" s="123" t="str">
        <f t="shared" ref="DE136:DE199" si="183">IF(ISNUMBER(SEARCH("03",BC136)),B136,"")</f>
        <v/>
      </c>
      <c r="DF136" s="124" t="str">
        <f t="shared" ref="DF136:DF199" si="184">IF(ISNUMBER(SEARCH("04",BC136)),B136,"")</f>
        <v/>
      </c>
      <c r="DG136" s="110"/>
    </row>
    <row r="137" spans="2:111" ht="16.2" outlineLevel="2" x14ac:dyDescent="0.4">
      <c r="B137" s="7">
        <v>132</v>
      </c>
      <c r="C137" s="12"/>
      <c r="D137" s="13"/>
      <c r="E137" s="14"/>
      <c r="F137" s="14"/>
      <c r="G137" s="14"/>
      <c r="H137" s="14"/>
      <c r="I137" s="14"/>
      <c r="J137" s="14"/>
      <c r="K137" s="14"/>
      <c r="L137" s="15"/>
      <c r="M137" s="12"/>
      <c r="N137" s="12"/>
      <c r="O137" s="12"/>
      <c r="P137" s="98" t="str">
        <f xml:space="preserve"> IF(ISBLANK(M137),"",VLOOKUP(M137,ComboValue!$D$2:$H$18,5,FALSE))</f>
        <v/>
      </c>
      <c r="Q137" s="12"/>
      <c r="R137" s="252" t="str" cm="1">
        <f t="array" ref="R137">IF(OR(ISNUMBER(SEARCH("SGH05",$D137:$L137)),ISNUMBER(SEARCH("SGH06",$D137:$L137)),ISNUMBER(SEARCH("SGH07",$D137:$L137)),ISNUMBER(SEARCH("SGH08",$D137:$L137)),ISNUMBER(SEARCH("pas de pictogramme",$D137:$L137)),ISNUMBER(SEARCH("SGH09",$D137:$L137)),ISNUMBER(SEARCH("SGH03",$D137:$L137))),"OUI","NON")</f>
        <v>NON</v>
      </c>
      <c r="S137" s="13"/>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212"/>
      <c r="AX137" s="123" t="str" cm="1">
        <f t="array" ref="AX137">_xlfn.TEXTJOIN(",", TRUE, IF(D137:L137="","",VLOOKUP(D137:L137, ComboValue!$A$2:$C$11, 3, FALSE)))</f>
        <v/>
      </c>
      <c r="AY137" s="123" t="str">
        <f t="shared" si="159"/>
        <v>Tous_Fr</v>
      </c>
      <c r="AZ137" s="123" t="str">
        <f>IF(ISBLANK(M137),"",VLOOKUP(M137,ComboValue!$D$2:$F$18,3,FALSE))</f>
        <v/>
      </c>
      <c r="BA137" s="123" t="str">
        <f>IF(ISBLANK(N137),"",VLOOKUP(N137,ComboValue!$J$2:$L$5,3,FALSE))</f>
        <v/>
      </c>
      <c r="BB137" s="130" t="str" cm="1">
        <f t="array" ref="BB137">_xlfn.TEXTJOIN(",", TRUE, IF(S137:AV137="","",VLOOKUP(S137:AV137, ComboValue!$M$2:$O$100, 3, FALSE)))</f>
        <v/>
      </c>
      <c r="BC137" s="124" t="str">
        <f t="shared" si="160"/>
        <v/>
      </c>
      <c r="BD137" s="110"/>
      <c r="BE137" s="122" t="str">
        <f t="shared" si="137"/>
        <v/>
      </c>
      <c r="BF137" s="123" t="str">
        <f t="shared" si="138"/>
        <v/>
      </c>
      <c r="BG137" s="123" t="str">
        <f t="shared" si="139"/>
        <v/>
      </c>
      <c r="BH137" s="123" t="str">
        <f t="shared" si="140"/>
        <v/>
      </c>
      <c r="BI137" s="123" t="str">
        <f t="shared" si="141"/>
        <v/>
      </c>
      <c r="BJ137" s="123" t="str">
        <f t="shared" si="142"/>
        <v/>
      </c>
      <c r="BK137" s="123" t="str">
        <f t="shared" si="143"/>
        <v/>
      </c>
      <c r="BL137" s="123" t="str">
        <f t="shared" si="144"/>
        <v/>
      </c>
      <c r="BM137" s="123" t="str">
        <f t="shared" si="145"/>
        <v/>
      </c>
      <c r="BN137" s="123" t="str">
        <f t="shared" si="146"/>
        <v/>
      </c>
      <c r="BO137" s="123">
        <f t="shared" si="135"/>
        <v>0</v>
      </c>
      <c r="BP137" s="123">
        <f t="shared" si="147"/>
        <v>0</v>
      </c>
      <c r="BQ137" s="123">
        <f t="shared" si="136"/>
        <v>0</v>
      </c>
      <c r="BR137" s="123">
        <f t="shared" si="148"/>
        <v>0</v>
      </c>
      <c r="BS137" s="123">
        <f t="shared" si="149"/>
        <v>0</v>
      </c>
      <c r="BT137" s="123">
        <f t="shared" si="150"/>
        <v>0</v>
      </c>
      <c r="BU137" s="123" t="str">
        <f t="shared" si="163"/>
        <v/>
      </c>
      <c r="BV137" s="123" t="str">
        <f t="shared" si="164"/>
        <v/>
      </c>
      <c r="BW137" s="123" t="str">
        <f t="shared" si="165"/>
        <v/>
      </c>
      <c r="BX137" s="123" t="str">
        <f t="shared" si="151"/>
        <v/>
      </c>
      <c r="BY137" s="123" t="str">
        <f t="shared" si="152"/>
        <v/>
      </c>
      <c r="BZ137" s="123" t="str">
        <f t="shared" si="153"/>
        <v/>
      </c>
      <c r="CA137" s="123" t="str">
        <f t="shared" si="154"/>
        <v/>
      </c>
      <c r="CB137" s="123" t="str">
        <f t="shared" si="155"/>
        <v/>
      </c>
      <c r="CC137" s="123" t="str">
        <f t="shared" si="156"/>
        <v/>
      </c>
      <c r="CD137" s="123" t="str">
        <f t="shared" si="157"/>
        <v/>
      </c>
      <c r="CE137" s="123" t="str">
        <f t="shared" si="158"/>
        <v/>
      </c>
      <c r="CF137" s="123" t="str">
        <f t="shared" si="166"/>
        <v/>
      </c>
      <c r="CG137" s="123" t="str">
        <f t="shared" si="167"/>
        <v/>
      </c>
      <c r="CH137" s="123" t="str">
        <f t="shared" si="168"/>
        <v/>
      </c>
      <c r="CI137" s="123" t="str">
        <f t="shared" si="169"/>
        <v/>
      </c>
      <c r="CJ137" s="131" t="str">
        <f t="shared" si="170"/>
        <v/>
      </c>
      <c r="CK137" s="123" t="str" cm="1">
        <f t="array" ref="CK137">IF(AND(AZ137="C_16",
        SUMPRODUCT(--ISNUMBER(SEARCH({"14","34","38","40","41","42","43","46","48","56","64","65"},BB137)))&gt;0),
    O137-IF(ISNUMBER(CL137),CL137,0),
    "")</f>
        <v/>
      </c>
      <c r="CL137" s="123" t="str" cm="1">
        <f t="array" ref="CL137">IF(AND(AZ137="C_16",
        SUMPRODUCT(--ISNUMBER(SEARCH({"01";"02";"03";"04";"05";"06";"07";"08";"09";"10";"11";"12";"13";"15";"16";"17";"19";"20";"21";"22";"23";"24";"25";"26";"27";"28";"29";"30";"31";"32";"33";"35";"36";"37";"39";"44";"45";"47";"49";"50";"51";"52";"53";"54";"55";"57";"58";"59";"60";"61";"62";"63";"66";"67";"68";"69";"70";"71";"72";"73";"74";"75"}, BB137)))&gt;0),
    O137,
    "")</f>
        <v/>
      </c>
      <c r="CM137" s="131" t="str" cm="1">
        <f t="array" ref="CM137">IF(SUMPRODUCT(--ISNUMBER(SEARCH({"32";"35";"36";"44";"45";"47";"50";"51";"52";"53";"54";"55";"57";"58";"59";"60"}, BB137)))&gt;0,
    B137,
    "")</f>
        <v/>
      </c>
      <c r="CN137" s="123" t="str" cm="1">
        <f t="array" ref="CN137">IF(SUMPRODUCT(--ISNUMBER(SEARCH({"61";"62"}, BB137)))&gt;0,
    B137,
    "")</f>
        <v/>
      </c>
      <c r="CO137" s="226" t="str" cm="1">
        <f t="array" ref="CO137">IF(SUMPRODUCT(--ISNUMBER(SEARCH({"68";"69";"70";"71"}, BB137)))&gt;0,
    B137,
    "")</f>
        <v/>
      </c>
      <c r="CP137" s="123" t="str" cm="1">
        <f t="array" ref="CP137">IF(SUMPRODUCT(--ISNUMBER(SEARCH({"72";"73";"74";"75"}, BB137)))&gt;0,
    B137,
    "")</f>
        <v/>
      </c>
      <c r="CQ137" s="123" t="str">
        <f t="shared" si="161"/>
        <v/>
      </c>
      <c r="CR137" s="226" t="str">
        <f t="shared" si="162"/>
        <v>NO</v>
      </c>
      <c r="CS137" s="122" t="str">
        <f t="shared" si="171"/>
        <v/>
      </c>
      <c r="CT137" s="123" t="str">
        <f t="shared" si="172"/>
        <v/>
      </c>
      <c r="CU137" s="123" t="str">
        <f t="shared" si="173"/>
        <v/>
      </c>
      <c r="CV137" s="123" t="str">
        <f t="shared" si="174"/>
        <v/>
      </c>
      <c r="CW137" s="123" t="str">
        <f t="shared" si="175"/>
        <v/>
      </c>
      <c r="CX137" s="123" t="str">
        <f t="shared" si="176"/>
        <v/>
      </c>
      <c r="CY137" s="123" t="str">
        <f t="shared" si="177"/>
        <v/>
      </c>
      <c r="CZ137" s="123" t="str">
        <f t="shared" si="178"/>
        <v/>
      </c>
      <c r="DA137" s="123" t="str">
        <f t="shared" si="179"/>
        <v/>
      </c>
      <c r="DB137" s="124" t="str">
        <f t="shared" si="180"/>
        <v/>
      </c>
      <c r="DC137" s="122" t="str">
        <f t="shared" si="181"/>
        <v/>
      </c>
      <c r="DD137" s="123" t="str">
        <f t="shared" si="182"/>
        <v/>
      </c>
      <c r="DE137" s="123" t="str">
        <f t="shared" si="183"/>
        <v/>
      </c>
      <c r="DF137" s="124" t="str">
        <f t="shared" si="184"/>
        <v/>
      </c>
      <c r="DG137" s="110"/>
    </row>
    <row r="138" spans="2:111" ht="16.2" outlineLevel="2" x14ac:dyDescent="0.4">
      <c r="B138" s="7">
        <v>133</v>
      </c>
      <c r="C138" s="12"/>
      <c r="D138" s="13"/>
      <c r="E138" s="14"/>
      <c r="F138" s="14"/>
      <c r="G138" s="14"/>
      <c r="H138" s="14"/>
      <c r="I138" s="14"/>
      <c r="J138" s="14"/>
      <c r="K138" s="14"/>
      <c r="L138" s="15"/>
      <c r="M138" s="12"/>
      <c r="N138" s="12"/>
      <c r="O138" s="12"/>
      <c r="P138" s="98" t="str">
        <f xml:space="preserve"> IF(ISBLANK(M138),"",VLOOKUP(M138,ComboValue!$D$2:$H$18,5,FALSE))</f>
        <v/>
      </c>
      <c r="Q138" s="12"/>
      <c r="R138" s="252" t="str" cm="1">
        <f t="array" ref="R138">IF(OR(ISNUMBER(SEARCH("SGH05",$D138:$L138)),ISNUMBER(SEARCH("SGH06",$D138:$L138)),ISNUMBER(SEARCH("SGH07",$D138:$L138)),ISNUMBER(SEARCH("SGH08",$D138:$L138)),ISNUMBER(SEARCH("pas de pictogramme",$D138:$L138)),ISNUMBER(SEARCH("SGH09",$D138:$L138)),ISNUMBER(SEARCH("SGH03",$D138:$L138))),"OUI","NON")</f>
        <v>NON</v>
      </c>
      <c r="S138" s="13"/>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212"/>
      <c r="AX138" s="123" t="str" cm="1">
        <f t="array" ref="AX138">_xlfn.TEXTJOIN(",", TRUE, IF(D138:L138="","",VLOOKUP(D138:L138, ComboValue!$A$2:$C$11, 3, FALSE)))</f>
        <v/>
      </c>
      <c r="AY138" s="123" t="str">
        <f t="shared" si="159"/>
        <v>Tous_Fr</v>
      </c>
      <c r="AZ138" s="123" t="str">
        <f>IF(ISBLANK(M138),"",VLOOKUP(M138,ComboValue!$D$2:$F$18,3,FALSE))</f>
        <v/>
      </c>
      <c r="BA138" s="123" t="str">
        <f>IF(ISBLANK(N138),"",VLOOKUP(N138,ComboValue!$J$2:$L$5,3,FALSE))</f>
        <v/>
      </c>
      <c r="BB138" s="130" t="str" cm="1">
        <f t="array" ref="BB138">_xlfn.TEXTJOIN(",", TRUE, IF(S138:AV138="","",VLOOKUP(S138:AV138, ComboValue!$M$2:$O$100, 3, FALSE)))</f>
        <v/>
      </c>
      <c r="BC138" s="124" t="str">
        <f t="shared" si="160"/>
        <v/>
      </c>
      <c r="BD138" s="110"/>
      <c r="BE138" s="122" t="str">
        <f t="shared" si="137"/>
        <v/>
      </c>
      <c r="BF138" s="123" t="str">
        <f t="shared" si="138"/>
        <v/>
      </c>
      <c r="BG138" s="123" t="str">
        <f t="shared" si="139"/>
        <v/>
      </c>
      <c r="BH138" s="123" t="str">
        <f t="shared" si="140"/>
        <v/>
      </c>
      <c r="BI138" s="123" t="str">
        <f t="shared" si="141"/>
        <v/>
      </c>
      <c r="BJ138" s="123" t="str">
        <f t="shared" si="142"/>
        <v/>
      </c>
      <c r="BK138" s="123" t="str">
        <f t="shared" si="143"/>
        <v/>
      </c>
      <c r="BL138" s="123" t="str">
        <f t="shared" si="144"/>
        <v/>
      </c>
      <c r="BM138" s="123" t="str">
        <f t="shared" si="145"/>
        <v/>
      </c>
      <c r="BN138" s="123" t="str">
        <f t="shared" si="146"/>
        <v/>
      </c>
      <c r="BO138" s="123">
        <f t="shared" si="135"/>
        <v>0</v>
      </c>
      <c r="BP138" s="123">
        <f t="shared" si="147"/>
        <v>0</v>
      </c>
      <c r="BQ138" s="123">
        <f t="shared" si="136"/>
        <v>0</v>
      </c>
      <c r="BR138" s="123">
        <f t="shared" si="148"/>
        <v>0</v>
      </c>
      <c r="BS138" s="123">
        <f t="shared" si="149"/>
        <v>0</v>
      </c>
      <c r="BT138" s="123">
        <f t="shared" si="150"/>
        <v>0</v>
      </c>
      <c r="BU138" s="123" t="str">
        <f t="shared" si="163"/>
        <v/>
      </c>
      <c r="BV138" s="123" t="str">
        <f t="shared" si="164"/>
        <v/>
      </c>
      <c r="BW138" s="123" t="str">
        <f t="shared" si="165"/>
        <v/>
      </c>
      <c r="BX138" s="123" t="str">
        <f t="shared" si="151"/>
        <v/>
      </c>
      <c r="BY138" s="123" t="str">
        <f t="shared" si="152"/>
        <v/>
      </c>
      <c r="BZ138" s="123" t="str">
        <f t="shared" si="153"/>
        <v/>
      </c>
      <c r="CA138" s="123" t="str">
        <f t="shared" si="154"/>
        <v/>
      </c>
      <c r="CB138" s="123" t="str">
        <f t="shared" si="155"/>
        <v/>
      </c>
      <c r="CC138" s="123" t="str">
        <f t="shared" si="156"/>
        <v/>
      </c>
      <c r="CD138" s="123" t="str">
        <f t="shared" si="157"/>
        <v/>
      </c>
      <c r="CE138" s="123" t="str">
        <f t="shared" si="158"/>
        <v/>
      </c>
      <c r="CF138" s="123" t="str">
        <f t="shared" si="166"/>
        <v/>
      </c>
      <c r="CG138" s="123" t="str">
        <f t="shared" si="167"/>
        <v/>
      </c>
      <c r="CH138" s="123" t="str">
        <f t="shared" si="168"/>
        <v/>
      </c>
      <c r="CI138" s="123" t="str">
        <f t="shared" si="169"/>
        <v/>
      </c>
      <c r="CJ138" s="131" t="str">
        <f t="shared" si="170"/>
        <v/>
      </c>
      <c r="CK138" s="123" t="str" cm="1">
        <f t="array" ref="CK138">IF(AND(AZ138="C_16",
        SUMPRODUCT(--ISNUMBER(SEARCH({"14","34","38","40","41","42","43","46","48","56","64","65"},BB138)))&gt;0),
    O138-IF(ISNUMBER(CL138),CL138,0),
    "")</f>
        <v/>
      </c>
      <c r="CL138" s="123" t="str" cm="1">
        <f t="array" ref="CL138">IF(AND(AZ138="C_16",
        SUMPRODUCT(--ISNUMBER(SEARCH({"01";"02";"03";"04";"05";"06";"07";"08";"09";"10";"11";"12";"13";"15";"16";"17";"19";"20";"21";"22";"23";"24";"25";"26";"27";"28";"29";"30";"31";"32";"33";"35";"36";"37";"39";"44";"45";"47";"49";"50";"51";"52";"53";"54";"55";"57";"58";"59";"60";"61";"62";"63";"66";"67";"68";"69";"70";"71";"72";"73";"74";"75"}, BB138)))&gt;0),
    O138,
    "")</f>
        <v/>
      </c>
      <c r="CM138" s="131" t="str" cm="1">
        <f t="array" ref="CM138">IF(SUMPRODUCT(--ISNUMBER(SEARCH({"32";"35";"36";"44";"45";"47";"50";"51";"52";"53";"54";"55";"57";"58";"59";"60"}, BB138)))&gt;0,
    B138,
    "")</f>
        <v/>
      </c>
      <c r="CN138" s="123" t="str" cm="1">
        <f t="array" ref="CN138">IF(SUMPRODUCT(--ISNUMBER(SEARCH({"61";"62"}, BB138)))&gt;0,
    B138,
    "")</f>
        <v/>
      </c>
      <c r="CO138" s="226" t="str" cm="1">
        <f t="array" ref="CO138">IF(SUMPRODUCT(--ISNUMBER(SEARCH({"68";"69";"70";"71"}, BB138)))&gt;0,
    B138,
    "")</f>
        <v/>
      </c>
      <c r="CP138" s="123" t="str" cm="1">
        <f t="array" ref="CP138">IF(SUMPRODUCT(--ISNUMBER(SEARCH({"72";"73";"74";"75"}, BB138)))&gt;0,
    B138,
    "")</f>
        <v/>
      </c>
      <c r="CQ138" s="123" t="str">
        <f t="shared" si="161"/>
        <v/>
      </c>
      <c r="CR138" s="226" t="str">
        <f t="shared" si="162"/>
        <v>NO</v>
      </c>
      <c r="CS138" s="122" t="str">
        <f t="shared" si="171"/>
        <v/>
      </c>
      <c r="CT138" s="123" t="str">
        <f t="shared" si="172"/>
        <v/>
      </c>
      <c r="CU138" s="123" t="str">
        <f t="shared" si="173"/>
        <v/>
      </c>
      <c r="CV138" s="123" t="str">
        <f t="shared" si="174"/>
        <v/>
      </c>
      <c r="CW138" s="123" t="str">
        <f t="shared" si="175"/>
        <v/>
      </c>
      <c r="CX138" s="123" t="str">
        <f t="shared" si="176"/>
        <v/>
      </c>
      <c r="CY138" s="123" t="str">
        <f t="shared" si="177"/>
        <v/>
      </c>
      <c r="CZ138" s="123" t="str">
        <f t="shared" si="178"/>
        <v/>
      </c>
      <c r="DA138" s="123" t="str">
        <f t="shared" si="179"/>
        <v/>
      </c>
      <c r="DB138" s="124" t="str">
        <f t="shared" si="180"/>
        <v/>
      </c>
      <c r="DC138" s="122" t="str">
        <f t="shared" si="181"/>
        <v/>
      </c>
      <c r="DD138" s="123" t="str">
        <f t="shared" si="182"/>
        <v/>
      </c>
      <c r="DE138" s="123" t="str">
        <f t="shared" si="183"/>
        <v/>
      </c>
      <c r="DF138" s="124" t="str">
        <f t="shared" si="184"/>
        <v/>
      </c>
      <c r="DG138" s="110"/>
    </row>
    <row r="139" spans="2:111" ht="16.2" outlineLevel="2" x14ac:dyDescent="0.4">
      <c r="B139" s="7">
        <v>134</v>
      </c>
      <c r="C139" s="12"/>
      <c r="D139" s="13"/>
      <c r="E139" s="14"/>
      <c r="F139" s="14"/>
      <c r="G139" s="14"/>
      <c r="H139" s="14"/>
      <c r="I139" s="14"/>
      <c r="J139" s="14"/>
      <c r="K139" s="14"/>
      <c r="L139" s="15"/>
      <c r="M139" s="12"/>
      <c r="N139" s="12"/>
      <c r="O139" s="12"/>
      <c r="P139" s="98" t="str">
        <f xml:space="preserve"> IF(ISBLANK(M139),"",VLOOKUP(M139,ComboValue!$D$2:$H$18,5,FALSE))</f>
        <v/>
      </c>
      <c r="Q139" s="12"/>
      <c r="R139" s="252" t="str" cm="1">
        <f t="array" ref="R139">IF(OR(ISNUMBER(SEARCH("SGH05",$D139:$L139)),ISNUMBER(SEARCH("SGH06",$D139:$L139)),ISNUMBER(SEARCH("SGH07",$D139:$L139)),ISNUMBER(SEARCH("SGH08",$D139:$L139)),ISNUMBER(SEARCH("pas de pictogramme",$D139:$L139)),ISNUMBER(SEARCH("SGH09",$D139:$L139)),ISNUMBER(SEARCH("SGH03",$D139:$L139))),"OUI","NON")</f>
        <v>NON</v>
      </c>
      <c r="S139" s="13"/>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212"/>
      <c r="AX139" s="123" t="str" cm="1">
        <f t="array" ref="AX139">_xlfn.TEXTJOIN(",", TRUE, IF(D139:L139="","",VLOOKUP(D139:L139, ComboValue!$A$2:$C$11, 3, FALSE)))</f>
        <v/>
      </c>
      <c r="AY139" s="123" t="str">
        <f t="shared" si="159"/>
        <v>Tous_Fr</v>
      </c>
      <c r="AZ139" s="123" t="str">
        <f>IF(ISBLANK(M139),"",VLOOKUP(M139,ComboValue!$D$2:$F$18,3,FALSE))</f>
        <v/>
      </c>
      <c r="BA139" s="123" t="str">
        <f>IF(ISBLANK(N139),"",VLOOKUP(N139,ComboValue!$J$2:$L$5,3,FALSE))</f>
        <v/>
      </c>
      <c r="BB139" s="130" t="str" cm="1">
        <f t="array" ref="BB139">_xlfn.TEXTJOIN(",", TRUE, IF(S139:AV139="","",VLOOKUP(S139:AV139, ComboValue!$M$2:$O$100, 3, FALSE)))</f>
        <v/>
      </c>
      <c r="BC139" s="124" t="str">
        <f t="shared" si="160"/>
        <v/>
      </c>
      <c r="BD139" s="110"/>
      <c r="BE139" s="122" t="str">
        <f t="shared" si="137"/>
        <v/>
      </c>
      <c r="BF139" s="123" t="str">
        <f t="shared" si="138"/>
        <v/>
      </c>
      <c r="BG139" s="123" t="str">
        <f t="shared" si="139"/>
        <v/>
      </c>
      <c r="BH139" s="123" t="str">
        <f t="shared" si="140"/>
        <v/>
      </c>
      <c r="BI139" s="123" t="str">
        <f t="shared" si="141"/>
        <v/>
      </c>
      <c r="BJ139" s="123" t="str">
        <f t="shared" si="142"/>
        <v/>
      </c>
      <c r="BK139" s="123" t="str">
        <f t="shared" si="143"/>
        <v/>
      </c>
      <c r="BL139" s="123" t="str">
        <f t="shared" si="144"/>
        <v/>
      </c>
      <c r="BM139" s="123" t="str">
        <f t="shared" si="145"/>
        <v/>
      </c>
      <c r="BN139" s="123" t="str">
        <f t="shared" si="146"/>
        <v/>
      </c>
      <c r="BO139" s="123">
        <f t="shared" si="135"/>
        <v>0</v>
      </c>
      <c r="BP139" s="123">
        <f t="shared" si="147"/>
        <v>0</v>
      </c>
      <c r="BQ139" s="123">
        <f t="shared" si="136"/>
        <v>0</v>
      </c>
      <c r="BR139" s="123">
        <f t="shared" si="148"/>
        <v>0</v>
      </c>
      <c r="BS139" s="123">
        <f t="shared" si="149"/>
        <v>0</v>
      </c>
      <c r="BT139" s="123">
        <f t="shared" si="150"/>
        <v>0</v>
      </c>
      <c r="BU139" s="123" t="str">
        <f t="shared" si="163"/>
        <v/>
      </c>
      <c r="BV139" s="123" t="str">
        <f t="shared" si="164"/>
        <v/>
      </c>
      <c r="BW139" s="123" t="str">
        <f t="shared" si="165"/>
        <v/>
      </c>
      <c r="BX139" s="123" t="str">
        <f t="shared" si="151"/>
        <v/>
      </c>
      <c r="BY139" s="123" t="str">
        <f t="shared" si="152"/>
        <v/>
      </c>
      <c r="BZ139" s="123" t="str">
        <f t="shared" si="153"/>
        <v/>
      </c>
      <c r="CA139" s="123" t="str">
        <f t="shared" si="154"/>
        <v/>
      </c>
      <c r="CB139" s="123" t="str">
        <f t="shared" si="155"/>
        <v/>
      </c>
      <c r="CC139" s="123" t="str">
        <f t="shared" si="156"/>
        <v/>
      </c>
      <c r="CD139" s="123" t="str">
        <f t="shared" si="157"/>
        <v/>
      </c>
      <c r="CE139" s="123" t="str">
        <f t="shared" si="158"/>
        <v/>
      </c>
      <c r="CF139" s="123" t="str">
        <f t="shared" si="166"/>
        <v/>
      </c>
      <c r="CG139" s="123" t="str">
        <f t="shared" si="167"/>
        <v/>
      </c>
      <c r="CH139" s="123" t="str">
        <f t="shared" si="168"/>
        <v/>
      </c>
      <c r="CI139" s="123" t="str">
        <f t="shared" si="169"/>
        <v/>
      </c>
      <c r="CJ139" s="131" t="str">
        <f t="shared" si="170"/>
        <v/>
      </c>
      <c r="CK139" s="123" t="str" cm="1">
        <f t="array" ref="CK139">IF(AND(AZ139="C_16",
        SUMPRODUCT(--ISNUMBER(SEARCH({"14","34","38","40","41","42","43","46","48","56","64","65"},BB139)))&gt;0),
    O139-IF(ISNUMBER(CL139),CL139,0),
    "")</f>
        <v/>
      </c>
      <c r="CL139" s="123" t="str" cm="1">
        <f t="array" ref="CL139">IF(AND(AZ139="C_16",
        SUMPRODUCT(--ISNUMBER(SEARCH({"01";"02";"03";"04";"05";"06";"07";"08";"09";"10";"11";"12";"13";"15";"16";"17";"19";"20";"21";"22";"23";"24";"25";"26";"27";"28";"29";"30";"31";"32";"33";"35";"36";"37";"39";"44";"45";"47";"49";"50";"51";"52";"53";"54";"55";"57";"58";"59";"60";"61";"62";"63";"66";"67";"68";"69";"70";"71";"72";"73";"74";"75"}, BB139)))&gt;0),
    O139,
    "")</f>
        <v/>
      </c>
      <c r="CM139" s="131" t="str" cm="1">
        <f t="array" ref="CM139">IF(SUMPRODUCT(--ISNUMBER(SEARCH({"32";"35";"36";"44";"45";"47";"50";"51";"52";"53";"54";"55";"57";"58";"59";"60"}, BB139)))&gt;0,
    B139,
    "")</f>
        <v/>
      </c>
      <c r="CN139" s="123" t="str" cm="1">
        <f t="array" ref="CN139">IF(SUMPRODUCT(--ISNUMBER(SEARCH({"61";"62"}, BB139)))&gt;0,
    B139,
    "")</f>
        <v/>
      </c>
      <c r="CO139" s="226" t="str" cm="1">
        <f t="array" ref="CO139">IF(SUMPRODUCT(--ISNUMBER(SEARCH({"68";"69";"70";"71"}, BB139)))&gt;0,
    B139,
    "")</f>
        <v/>
      </c>
      <c r="CP139" s="123" t="str" cm="1">
        <f t="array" ref="CP139">IF(SUMPRODUCT(--ISNUMBER(SEARCH({"72";"73";"74";"75"}, BB139)))&gt;0,
    B139,
    "")</f>
        <v/>
      </c>
      <c r="CQ139" s="123" t="str">
        <f t="shared" si="161"/>
        <v/>
      </c>
      <c r="CR139" s="226" t="str">
        <f t="shared" si="162"/>
        <v>NO</v>
      </c>
      <c r="CS139" s="122" t="str">
        <f t="shared" si="171"/>
        <v/>
      </c>
      <c r="CT139" s="123" t="str">
        <f t="shared" si="172"/>
        <v/>
      </c>
      <c r="CU139" s="123" t="str">
        <f t="shared" si="173"/>
        <v/>
      </c>
      <c r="CV139" s="123" t="str">
        <f t="shared" si="174"/>
        <v/>
      </c>
      <c r="CW139" s="123" t="str">
        <f t="shared" si="175"/>
        <v/>
      </c>
      <c r="CX139" s="123" t="str">
        <f t="shared" si="176"/>
        <v/>
      </c>
      <c r="CY139" s="123" t="str">
        <f t="shared" si="177"/>
        <v/>
      </c>
      <c r="CZ139" s="123" t="str">
        <f t="shared" si="178"/>
        <v/>
      </c>
      <c r="DA139" s="123" t="str">
        <f t="shared" si="179"/>
        <v/>
      </c>
      <c r="DB139" s="124" t="str">
        <f t="shared" si="180"/>
        <v/>
      </c>
      <c r="DC139" s="122" t="str">
        <f t="shared" si="181"/>
        <v/>
      </c>
      <c r="DD139" s="123" t="str">
        <f t="shared" si="182"/>
        <v/>
      </c>
      <c r="DE139" s="123" t="str">
        <f t="shared" si="183"/>
        <v/>
      </c>
      <c r="DF139" s="124" t="str">
        <f t="shared" si="184"/>
        <v/>
      </c>
      <c r="DG139" s="110"/>
    </row>
    <row r="140" spans="2:111" ht="16.2" outlineLevel="2" x14ac:dyDescent="0.4">
      <c r="B140" s="7">
        <v>135</v>
      </c>
      <c r="C140" s="12"/>
      <c r="D140" s="13"/>
      <c r="E140" s="14"/>
      <c r="F140" s="14"/>
      <c r="G140" s="14"/>
      <c r="H140" s="14"/>
      <c r="I140" s="14"/>
      <c r="J140" s="14"/>
      <c r="K140" s="14"/>
      <c r="L140" s="15"/>
      <c r="M140" s="12"/>
      <c r="N140" s="12"/>
      <c r="O140" s="12"/>
      <c r="P140" s="98" t="str">
        <f xml:space="preserve"> IF(ISBLANK(M140),"",VLOOKUP(M140,ComboValue!$D$2:$H$18,5,FALSE))</f>
        <v/>
      </c>
      <c r="Q140" s="12"/>
      <c r="R140" s="252" t="str" cm="1">
        <f t="array" ref="R140">IF(OR(ISNUMBER(SEARCH("SGH05",$D140:$L140)),ISNUMBER(SEARCH("SGH06",$D140:$L140)),ISNUMBER(SEARCH("SGH07",$D140:$L140)),ISNUMBER(SEARCH("SGH08",$D140:$L140)),ISNUMBER(SEARCH("pas de pictogramme",$D140:$L140)),ISNUMBER(SEARCH("SGH09",$D140:$L140)),ISNUMBER(SEARCH("SGH03",$D140:$L140))),"OUI","NON")</f>
        <v>NON</v>
      </c>
      <c r="S140" s="13"/>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212"/>
      <c r="AX140" s="123" t="str" cm="1">
        <f t="array" ref="AX140">_xlfn.TEXTJOIN(",", TRUE, IF(D140:L140="","",VLOOKUP(D140:L140, ComboValue!$A$2:$C$11, 3, FALSE)))</f>
        <v/>
      </c>
      <c r="AY140" s="123" t="str">
        <f t="shared" si="159"/>
        <v>Tous_Fr</v>
      </c>
      <c r="AZ140" s="123" t="str">
        <f>IF(ISBLANK(M140),"",VLOOKUP(M140,ComboValue!$D$2:$F$18,3,FALSE))</f>
        <v/>
      </c>
      <c r="BA140" s="123" t="str">
        <f>IF(ISBLANK(N140),"",VLOOKUP(N140,ComboValue!$J$2:$L$5,3,FALSE))</f>
        <v/>
      </c>
      <c r="BB140" s="130" t="str" cm="1">
        <f t="array" ref="BB140">_xlfn.TEXTJOIN(",", TRUE, IF(S140:AV140="","",VLOOKUP(S140:AV140, ComboValue!$M$2:$O$100, 3, FALSE)))</f>
        <v/>
      </c>
      <c r="BC140" s="124" t="str">
        <f t="shared" si="160"/>
        <v/>
      </c>
      <c r="BD140" s="110"/>
      <c r="BE140" s="122" t="str">
        <f t="shared" si="137"/>
        <v/>
      </c>
      <c r="BF140" s="123" t="str">
        <f t="shared" si="138"/>
        <v/>
      </c>
      <c r="BG140" s="123" t="str">
        <f t="shared" si="139"/>
        <v/>
      </c>
      <c r="BH140" s="123" t="str">
        <f t="shared" si="140"/>
        <v/>
      </c>
      <c r="BI140" s="123" t="str">
        <f t="shared" si="141"/>
        <v/>
      </c>
      <c r="BJ140" s="123" t="str">
        <f t="shared" si="142"/>
        <v/>
      </c>
      <c r="BK140" s="123" t="str">
        <f t="shared" si="143"/>
        <v/>
      </c>
      <c r="BL140" s="123" t="str">
        <f t="shared" si="144"/>
        <v/>
      </c>
      <c r="BM140" s="123" t="str">
        <f t="shared" si="145"/>
        <v/>
      </c>
      <c r="BN140" s="123" t="str">
        <f t="shared" si="146"/>
        <v/>
      </c>
      <c r="BO140" s="123">
        <f t="shared" si="135"/>
        <v>0</v>
      </c>
      <c r="BP140" s="123">
        <f t="shared" si="147"/>
        <v>0</v>
      </c>
      <c r="BQ140" s="123">
        <f t="shared" si="136"/>
        <v>0</v>
      </c>
      <c r="BR140" s="123">
        <f t="shared" si="148"/>
        <v>0</v>
      </c>
      <c r="BS140" s="123">
        <f t="shared" si="149"/>
        <v>0</v>
      </c>
      <c r="BT140" s="123">
        <f t="shared" si="150"/>
        <v>0</v>
      </c>
      <c r="BU140" s="123" t="str">
        <f t="shared" si="163"/>
        <v/>
      </c>
      <c r="BV140" s="123" t="str">
        <f t="shared" si="164"/>
        <v/>
      </c>
      <c r="BW140" s="123" t="str">
        <f t="shared" si="165"/>
        <v/>
      </c>
      <c r="BX140" s="123" t="str">
        <f t="shared" si="151"/>
        <v/>
      </c>
      <c r="BY140" s="123" t="str">
        <f t="shared" si="152"/>
        <v/>
      </c>
      <c r="BZ140" s="123" t="str">
        <f t="shared" si="153"/>
        <v/>
      </c>
      <c r="CA140" s="123" t="str">
        <f t="shared" si="154"/>
        <v/>
      </c>
      <c r="CB140" s="123" t="str">
        <f t="shared" si="155"/>
        <v/>
      </c>
      <c r="CC140" s="123" t="str">
        <f t="shared" si="156"/>
        <v/>
      </c>
      <c r="CD140" s="123" t="str">
        <f t="shared" si="157"/>
        <v/>
      </c>
      <c r="CE140" s="123" t="str">
        <f t="shared" si="158"/>
        <v/>
      </c>
      <c r="CF140" s="123" t="str">
        <f t="shared" si="166"/>
        <v/>
      </c>
      <c r="CG140" s="123" t="str">
        <f t="shared" si="167"/>
        <v/>
      </c>
      <c r="CH140" s="123" t="str">
        <f t="shared" si="168"/>
        <v/>
      </c>
      <c r="CI140" s="123" t="str">
        <f t="shared" si="169"/>
        <v/>
      </c>
      <c r="CJ140" s="131" t="str">
        <f t="shared" si="170"/>
        <v/>
      </c>
      <c r="CK140" s="123" t="str" cm="1">
        <f t="array" ref="CK140">IF(AND(AZ140="C_16",
        SUMPRODUCT(--ISNUMBER(SEARCH({"14","34","38","40","41","42","43","46","48","56","64","65"},BB140)))&gt;0),
    O140-IF(ISNUMBER(CL140),CL140,0),
    "")</f>
        <v/>
      </c>
      <c r="CL140" s="123" t="str" cm="1">
        <f t="array" ref="CL140">IF(AND(AZ140="C_16",
        SUMPRODUCT(--ISNUMBER(SEARCH({"01";"02";"03";"04";"05";"06";"07";"08";"09";"10";"11";"12";"13";"15";"16";"17";"19";"20";"21";"22";"23";"24";"25";"26";"27";"28";"29";"30";"31";"32";"33";"35";"36";"37";"39";"44";"45";"47";"49";"50";"51";"52";"53";"54";"55";"57";"58";"59";"60";"61";"62";"63";"66";"67";"68";"69";"70";"71";"72";"73";"74";"75"}, BB140)))&gt;0),
    O140,
    "")</f>
        <v/>
      </c>
      <c r="CM140" s="131" t="str" cm="1">
        <f t="array" ref="CM140">IF(SUMPRODUCT(--ISNUMBER(SEARCH({"32";"35";"36";"44";"45";"47";"50";"51";"52";"53";"54";"55";"57";"58";"59";"60"}, BB140)))&gt;0,
    B140,
    "")</f>
        <v/>
      </c>
      <c r="CN140" s="123" t="str" cm="1">
        <f t="array" ref="CN140">IF(SUMPRODUCT(--ISNUMBER(SEARCH({"61";"62"}, BB140)))&gt;0,
    B140,
    "")</f>
        <v/>
      </c>
      <c r="CO140" s="226" t="str" cm="1">
        <f t="array" ref="CO140">IF(SUMPRODUCT(--ISNUMBER(SEARCH({"68";"69";"70";"71"}, BB140)))&gt;0,
    B140,
    "")</f>
        <v/>
      </c>
      <c r="CP140" s="123" t="str" cm="1">
        <f t="array" ref="CP140">IF(SUMPRODUCT(--ISNUMBER(SEARCH({"72";"73";"74";"75"}, BB140)))&gt;0,
    B140,
    "")</f>
        <v/>
      </c>
      <c r="CQ140" s="123" t="str">
        <f t="shared" si="161"/>
        <v/>
      </c>
      <c r="CR140" s="226" t="str">
        <f t="shared" si="162"/>
        <v>NO</v>
      </c>
      <c r="CS140" s="122" t="str">
        <f t="shared" si="171"/>
        <v/>
      </c>
      <c r="CT140" s="123" t="str">
        <f t="shared" si="172"/>
        <v/>
      </c>
      <c r="CU140" s="123" t="str">
        <f t="shared" si="173"/>
        <v/>
      </c>
      <c r="CV140" s="123" t="str">
        <f t="shared" si="174"/>
        <v/>
      </c>
      <c r="CW140" s="123" t="str">
        <f t="shared" si="175"/>
        <v/>
      </c>
      <c r="CX140" s="123" t="str">
        <f t="shared" si="176"/>
        <v/>
      </c>
      <c r="CY140" s="123" t="str">
        <f t="shared" si="177"/>
        <v/>
      </c>
      <c r="CZ140" s="123" t="str">
        <f t="shared" si="178"/>
        <v/>
      </c>
      <c r="DA140" s="123" t="str">
        <f t="shared" si="179"/>
        <v/>
      </c>
      <c r="DB140" s="124" t="str">
        <f t="shared" si="180"/>
        <v/>
      </c>
      <c r="DC140" s="122" t="str">
        <f t="shared" si="181"/>
        <v/>
      </c>
      <c r="DD140" s="123" t="str">
        <f t="shared" si="182"/>
        <v/>
      </c>
      <c r="DE140" s="123" t="str">
        <f t="shared" si="183"/>
        <v/>
      </c>
      <c r="DF140" s="124" t="str">
        <f t="shared" si="184"/>
        <v/>
      </c>
      <c r="DG140" s="110"/>
    </row>
    <row r="141" spans="2:111" ht="16.2" outlineLevel="2" x14ac:dyDescent="0.4">
      <c r="B141" s="7">
        <v>136</v>
      </c>
      <c r="C141" s="12"/>
      <c r="D141" s="13"/>
      <c r="E141" s="14"/>
      <c r="F141" s="14"/>
      <c r="G141" s="14"/>
      <c r="H141" s="14"/>
      <c r="I141" s="14"/>
      <c r="J141" s="14"/>
      <c r="K141" s="14"/>
      <c r="L141" s="15"/>
      <c r="M141" s="12"/>
      <c r="N141" s="12"/>
      <c r="O141" s="12"/>
      <c r="P141" s="98" t="str">
        <f xml:space="preserve"> IF(ISBLANK(M141),"",VLOOKUP(M141,ComboValue!$D$2:$H$18,5,FALSE))</f>
        <v/>
      </c>
      <c r="Q141" s="12"/>
      <c r="R141" s="252" t="str" cm="1">
        <f t="array" ref="R141">IF(OR(ISNUMBER(SEARCH("SGH05",$D141:$L141)),ISNUMBER(SEARCH("SGH06",$D141:$L141)),ISNUMBER(SEARCH("SGH07",$D141:$L141)),ISNUMBER(SEARCH("SGH08",$D141:$L141)),ISNUMBER(SEARCH("pas de pictogramme",$D141:$L141)),ISNUMBER(SEARCH("SGH09",$D141:$L141)),ISNUMBER(SEARCH("SGH03",$D141:$L141))),"OUI","NON")</f>
        <v>NON</v>
      </c>
      <c r="S141" s="13"/>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212"/>
      <c r="AX141" s="123" t="str" cm="1">
        <f t="array" ref="AX141">_xlfn.TEXTJOIN(",", TRUE, IF(D141:L141="","",VLOOKUP(D141:L141, ComboValue!$A$2:$C$11, 3, FALSE)))</f>
        <v/>
      </c>
      <c r="AY141" s="123" t="str">
        <f t="shared" si="159"/>
        <v>Tous_Fr</v>
      </c>
      <c r="AZ141" s="123" t="str">
        <f>IF(ISBLANK(M141),"",VLOOKUP(M141,ComboValue!$D$2:$F$18,3,FALSE))</f>
        <v/>
      </c>
      <c r="BA141" s="123" t="str">
        <f>IF(ISBLANK(N141),"",VLOOKUP(N141,ComboValue!$J$2:$L$5,3,FALSE))</f>
        <v/>
      </c>
      <c r="BB141" s="130" t="str" cm="1">
        <f t="array" ref="BB141">_xlfn.TEXTJOIN(",", TRUE, IF(S141:AV141="","",VLOOKUP(S141:AV141, ComboValue!$M$2:$O$100, 3, FALSE)))</f>
        <v/>
      </c>
      <c r="BC141" s="124" t="str">
        <f t="shared" si="160"/>
        <v/>
      </c>
      <c r="BD141" s="110"/>
      <c r="BE141" s="122" t="str">
        <f t="shared" si="137"/>
        <v/>
      </c>
      <c r="BF141" s="123" t="str">
        <f t="shared" si="138"/>
        <v/>
      </c>
      <c r="BG141" s="123" t="str">
        <f t="shared" si="139"/>
        <v/>
      </c>
      <c r="BH141" s="123" t="str">
        <f t="shared" si="140"/>
        <v/>
      </c>
      <c r="BI141" s="123" t="str">
        <f t="shared" si="141"/>
        <v/>
      </c>
      <c r="BJ141" s="123" t="str">
        <f t="shared" si="142"/>
        <v/>
      </c>
      <c r="BK141" s="123" t="str">
        <f t="shared" si="143"/>
        <v/>
      </c>
      <c r="BL141" s="123" t="str">
        <f t="shared" si="144"/>
        <v/>
      </c>
      <c r="BM141" s="123" t="str">
        <f t="shared" si="145"/>
        <v/>
      </c>
      <c r="BN141" s="123" t="str">
        <f t="shared" si="146"/>
        <v/>
      </c>
      <c r="BO141" s="123">
        <f t="shared" si="135"/>
        <v>0</v>
      </c>
      <c r="BP141" s="123">
        <f t="shared" si="147"/>
        <v>0</v>
      </c>
      <c r="BQ141" s="123">
        <f t="shared" si="136"/>
        <v>0</v>
      </c>
      <c r="BR141" s="123">
        <f t="shared" si="148"/>
        <v>0</v>
      </c>
      <c r="BS141" s="123">
        <f t="shared" si="149"/>
        <v>0</v>
      </c>
      <c r="BT141" s="123">
        <f t="shared" si="150"/>
        <v>0</v>
      </c>
      <c r="BU141" s="123" t="str">
        <f t="shared" si="163"/>
        <v/>
      </c>
      <c r="BV141" s="123" t="str">
        <f t="shared" si="164"/>
        <v/>
      </c>
      <c r="BW141" s="123" t="str">
        <f t="shared" si="165"/>
        <v/>
      </c>
      <c r="BX141" s="123" t="str">
        <f t="shared" si="151"/>
        <v/>
      </c>
      <c r="BY141" s="123" t="str">
        <f t="shared" si="152"/>
        <v/>
      </c>
      <c r="BZ141" s="123" t="str">
        <f t="shared" si="153"/>
        <v/>
      </c>
      <c r="CA141" s="123" t="str">
        <f t="shared" si="154"/>
        <v/>
      </c>
      <c r="CB141" s="123" t="str">
        <f t="shared" si="155"/>
        <v/>
      </c>
      <c r="CC141" s="123" t="str">
        <f t="shared" si="156"/>
        <v/>
      </c>
      <c r="CD141" s="123" t="str">
        <f t="shared" si="157"/>
        <v/>
      </c>
      <c r="CE141" s="123" t="str">
        <f t="shared" si="158"/>
        <v/>
      </c>
      <c r="CF141" s="123" t="str">
        <f t="shared" si="166"/>
        <v/>
      </c>
      <c r="CG141" s="123" t="str">
        <f t="shared" si="167"/>
        <v/>
      </c>
      <c r="CH141" s="123" t="str">
        <f t="shared" si="168"/>
        <v/>
      </c>
      <c r="CI141" s="123" t="str">
        <f t="shared" si="169"/>
        <v/>
      </c>
      <c r="CJ141" s="131" t="str">
        <f t="shared" si="170"/>
        <v/>
      </c>
      <c r="CK141" s="123" t="str" cm="1">
        <f t="array" ref="CK141">IF(AND(AZ141="C_16",
        SUMPRODUCT(--ISNUMBER(SEARCH({"14","34","38","40","41","42","43","46","48","56","64","65"},BB141)))&gt;0),
    O141-IF(ISNUMBER(CL141),CL141,0),
    "")</f>
        <v/>
      </c>
      <c r="CL141" s="123" t="str" cm="1">
        <f t="array" ref="CL141">IF(AND(AZ141="C_16",
        SUMPRODUCT(--ISNUMBER(SEARCH({"01";"02";"03";"04";"05";"06";"07";"08";"09";"10";"11";"12";"13";"15";"16";"17";"19";"20";"21";"22";"23";"24";"25";"26";"27";"28";"29";"30";"31";"32";"33";"35";"36";"37";"39";"44";"45";"47";"49";"50";"51";"52";"53";"54";"55";"57";"58";"59";"60";"61";"62";"63";"66";"67";"68";"69";"70";"71";"72";"73";"74";"75"}, BB141)))&gt;0),
    O141,
    "")</f>
        <v/>
      </c>
      <c r="CM141" s="131" t="str" cm="1">
        <f t="array" ref="CM141">IF(SUMPRODUCT(--ISNUMBER(SEARCH({"32";"35";"36";"44";"45";"47";"50";"51";"52";"53";"54";"55";"57";"58";"59";"60"}, BB141)))&gt;0,
    B141,
    "")</f>
        <v/>
      </c>
      <c r="CN141" s="123" t="str" cm="1">
        <f t="array" ref="CN141">IF(SUMPRODUCT(--ISNUMBER(SEARCH({"61";"62"}, BB141)))&gt;0,
    B141,
    "")</f>
        <v/>
      </c>
      <c r="CO141" s="226" t="str" cm="1">
        <f t="array" ref="CO141">IF(SUMPRODUCT(--ISNUMBER(SEARCH({"68";"69";"70";"71"}, BB141)))&gt;0,
    B141,
    "")</f>
        <v/>
      </c>
      <c r="CP141" s="123" t="str" cm="1">
        <f t="array" ref="CP141">IF(SUMPRODUCT(--ISNUMBER(SEARCH({"72";"73";"74";"75"}, BB141)))&gt;0,
    B141,
    "")</f>
        <v/>
      </c>
      <c r="CQ141" s="123" t="str">
        <f t="shared" si="161"/>
        <v/>
      </c>
      <c r="CR141" s="226" t="str">
        <f t="shared" si="162"/>
        <v>NO</v>
      </c>
      <c r="CS141" s="122" t="str">
        <f t="shared" si="171"/>
        <v/>
      </c>
      <c r="CT141" s="123" t="str">
        <f t="shared" si="172"/>
        <v/>
      </c>
      <c r="CU141" s="123" t="str">
        <f t="shared" si="173"/>
        <v/>
      </c>
      <c r="CV141" s="123" t="str">
        <f t="shared" si="174"/>
        <v/>
      </c>
      <c r="CW141" s="123" t="str">
        <f t="shared" si="175"/>
        <v/>
      </c>
      <c r="CX141" s="123" t="str">
        <f t="shared" si="176"/>
        <v/>
      </c>
      <c r="CY141" s="123" t="str">
        <f t="shared" si="177"/>
        <v/>
      </c>
      <c r="CZ141" s="123" t="str">
        <f t="shared" si="178"/>
        <v/>
      </c>
      <c r="DA141" s="123" t="str">
        <f t="shared" si="179"/>
        <v/>
      </c>
      <c r="DB141" s="124" t="str">
        <f t="shared" si="180"/>
        <v/>
      </c>
      <c r="DC141" s="122" t="str">
        <f t="shared" si="181"/>
        <v/>
      </c>
      <c r="DD141" s="123" t="str">
        <f t="shared" si="182"/>
        <v/>
      </c>
      <c r="DE141" s="123" t="str">
        <f t="shared" si="183"/>
        <v/>
      </c>
      <c r="DF141" s="124" t="str">
        <f t="shared" si="184"/>
        <v/>
      </c>
      <c r="DG141" s="110"/>
    </row>
    <row r="142" spans="2:111" ht="16.2" outlineLevel="2" x14ac:dyDescent="0.4">
      <c r="B142" s="7">
        <v>137</v>
      </c>
      <c r="C142" s="12"/>
      <c r="D142" s="13"/>
      <c r="E142" s="14"/>
      <c r="F142" s="14"/>
      <c r="G142" s="14"/>
      <c r="H142" s="14"/>
      <c r="I142" s="14"/>
      <c r="J142" s="14"/>
      <c r="K142" s="14"/>
      <c r="L142" s="15"/>
      <c r="M142" s="12"/>
      <c r="N142" s="12"/>
      <c r="O142" s="12"/>
      <c r="P142" s="98" t="str">
        <f xml:space="preserve"> IF(ISBLANK(M142),"",VLOOKUP(M142,ComboValue!$D$2:$H$18,5,FALSE))</f>
        <v/>
      </c>
      <c r="Q142" s="12"/>
      <c r="R142" s="252" t="str" cm="1">
        <f t="array" ref="R142">IF(OR(ISNUMBER(SEARCH("SGH05",$D142:$L142)),ISNUMBER(SEARCH("SGH06",$D142:$L142)),ISNUMBER(SEARCH("SGH07",$D142:$L142)),ISNUMBER(SEARCH("SGH08",$D142:$L142)),ISNUMBER(SEARCH("pas de pictogramme",$D142:$L142)),ISNUMBER(SEARCH("SGH09",$D142:$L142)),ISNUMBER(SEARCH("SGH03",$D142:$L142))),"OUI","NON")</f>
        <v>NON</v>
      </c>
      <c r="S142" s="13"/>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212"/>
      <c r="AX142" s="123" t="str" cm="1">
        <f t="array" ref="AX142">_xlfn.TEXTJOIN(",", TRUE, IF(D142:L142="","",VLOOKUP(D142:L142, ComboValue!$A$2:$C$11, 3, FALSE)))</f>
        <v/>
      </c>
      <c r="AY142" s="123" t="str">
        <f t="shared" si="159"/>
        <v>Tous_Fr</v>
      </c>
      <c r="AZ142" s="123" t="str">
        <f>IF(ISBLANK(M142),"",VLOOKUP(M142,ComboValue!$D$2:$F$18,3,FALSE))</f>
        <v/>
      </c>
      <c r="BA142" s="123" t="str">
        <f>IF(ISBLANK(N142),"",VLOOKUP(N142,ComboValue!$J$2:$L$5,3,FALSE))</f>
        <v/>
      </c>
      <c r="BB142" s="130" t="str" cm="1">
        <f t="array" ref="BB142">_xlfn.TEXTJOIN(",", TRUE, IF(S142:AV142="","",VLOOKUP(S142:AV142, ComboValue!$M$2:$O$100, 3, FALSE)))</f>
        <v/>
      </c>
      <c r="BC142" s="124" t="str">
        <f t="shared" si="160"/>
        <v/>
      </c>
      <c r="BD142" s="110"/>
      <c r="BE142" s="122" t="str">
        <f t="shared" si="137"/>
        <v/>
      </c>
      <c r="BF142" s="123" t="str">
        <f t="shared" si="138"/>
        <v/>
      </c>
      <c r="BG142" s="123" t="str">
        <f t="shared" si="139"/>
        <v/>
      </c>
      <c r="BH142" s="123" t="str">
        <f t="shared" si="140"/>
        <v/>
      </c>
      <c r="BI142" s="123" t="str">
        <f t="shared" si="141"/>
        <v/>
      </c>
      <c r="BJ142" s="123" t="str">
        <f t="shared" si="142"/>
        <v/>
      </c>
      <c r="BK142" s="123" t="str">
        <f t="shared" si="143"/>
        <v/>
      </c>
      <c r="BL142" s="123" t="str">
        <f t="shared" si="144"/>
        <v/>
      </c>
      <c r="BM142" s="123" t="str">
        <f t="shared" si="145"/>
        <v/>
      </c>
      <c r="BN142" s="123" t="str">
        <f t="shared" si="146"/>
        <v/>
      </c>
      <c r="BO142" s="123">
        <f t="shared" si="135"/>
        <v>0</v>
      </c>
      <c r="BP142" s="123">
        <f t="shared" si="147"/>
        <v>0</v>
      </c>
      <c r="BQ142" s="123">
        <f t="shared" si="136"/>
        <v>0</v>
      </c>
      <c r="BR142" s="123">
        <f t="shared" si="148"/>
        <v>0</v>
      </c>
      <c r="BS142" s="123">
        <f t="shared" si="149"/>
        <v>0</v>
      </c>
      <c r="BT142" s="123">
        <f t="shared" si="150"/>
        <v>0</v>
      </c>
      <c r="BU142" s="123" t="str">
        <f t="shared" si="163"/>
        <v/>
      </c>
      <c r="BV142" s="123" t="str">
        <f t="shared" si="164"/>
        <v/>
      </c>
      <c r="BW142" s="123" t="str">
        <f t="shared" si="165"/>
        <v/>
      </c>
      <c r="BX142" s="123" t="str">
        <f t="shared" si="151"/>
        <v/>
      </c>
      <c r="BY142" s="123" t="str">
        <f t="shared" si="152"/>
        <v/>
      </c>
      <c r="BZ142" s="123" t="str">
        <f t="shared" si="153"/>
        <v/>
      </c>
      <c r="CA142" s="123" t="str">
        <f t="shared" si="154"/>
        <v/>
      </c>
      <c r="CB142" s="123" t="str">
        <f t="shared" si="155"/>
        <v/>
      </c>
      <c r="CC142" s="123" t="str">
        <f t="shared" si="156"/>
        <v/>
      </c>
      <c r="CD142" s="123" t="str">
        <f t="shared" si="157"/>
        <v/>
      </c>
      <c r="CE142" s="123" t="str">
        <f t="shared" si="158"/>
        <v/>
      </c>
      <c r="CF142" s="123" t="str">
        <f t="shared" si="166"/>
        <v/>
      </c>
      <c r="CG142" s="123" t="str">
        <f t="shared" si="167"/>
        <v/>
      </c>
      <c r="CH142" s="123" t="str">
        <f t="shared" si="168"/>
        <v/>
      </c>
      <c r="CI142" s="123" t="str">
        <f t="shared" si="169"/>
        <v/>
      </c>
      <c r="CJ142" s="131" t="str">
        <f t="shared" si="170"/>
        <v/>
      </c>
      <c r="CK142" s="123" t="str" cm="1">
        <f t="array" ref="CK142">IF(AND(AZ142="C_16",
        SUMPRODUCT(--ISNUMBER(SEARCH({"14","34","38","40","41","42","43","46","48","56","64","65"},BB142)))&gt;0),
    O142-IF(ISNUMBER(CL142),CL142,0),
    "")</f>
        <v/>
      </c>
      <c r="CL142" s="123" t="str" cm="1">
        <f t="array" ref="CL142">IF(AND(AZ142="C_16",
        SUMPRODUCT(--ISNUMBER(SEARCH({"01";"02";"03";"04";"05";"06";"07";"08";"09";"10";"11";"12";"13";"15";"16";"17";"19";"20";"21";"22";"23";"24";"25";"26";"27";"28";"29";"30";"31";"32";"33";"35";"36";"37";"39";"44";"45";"47";"49";"50";"51";"52";"53";"54";"55";"57";"58";"59";"60";"61";"62";"63";"66";"67";"68";"69";"70";"71";"72";"73";"74";"75"}, BB142)))&gt;0),
    O142,
    "")</f>
        <v/>
      </c>
      <c r="CM142" s="131" t="str" cm="1">
        <f t="array" ref="CM142">IF(SUMPRODUCT(--ISNUMBER(SEARCH({"32";"35";"36";"44";"45";"47";"50";"51";"52";"53";"54";"55";"57";"58";"59";"60"}, BB142)))&gt;0,
    B142,
    "")</f>
        <v/>
      </c>
      <c r="CN142" s="123" t="str" cm="1">
        <f t="array" ref="CN142">IF(SUMPRODUCT(--ISNUMBER(SEARCH({"61";"62"}, BB142)))&gt;0,
    B142,
    "")</f>
        <v/>
      </c>
      <c r="CO142" s="226" t="str" cm="1">
        <f t="array" ref="CO142">IF(SUMPRODUCT(--ISNUMBER(SEARCH({"68";"69";"70";"71"}, BB142)))&gt;0,
    B142,
    "")</f>
        <v/>
      </c>
      <c r="CP142" s="123" t="str" cm="1">
        <f t="array" ref="CP142">IF(SUMPRODUCT(--ISNUMBER(SEARCH({"72";"73";"74";"75"}, BB142)))&gt;0,
    B142,
    "")</f>
        <v/>
      </c>
      <c r="CQ142" s="123" t="str">
        <f t="shared" si="161"/>
        <v/>
      </c>
      <c r="CR142" s="226" t="str">
        <f t="shared" si="162"/>
        <v>NO</v>
      </c>
      <c r="CS142" s="122" t="str">
        <f t="shared" si="171"/>
        <v/>
      </c>
      <c r="CT142" s="123" t="str">
        <f t="shared" si="172"/>
        <v/>
      </c>
      <c r="CU142" s="123" t="str">
        <f t="shared" si="173"/>
        <v/>
      </c>
      <c r="CV142" s="123" t="str">
        <f t="shared" si="174"/>
        <v/>
      </c>
      <c r="CW142" s="123" t="str">
        <f t="shared" si="175"/>
        <v/>
      </c>
      <c r="CX142" s="123" t="str">
        <f t="shared" si="176"/>
        <v/>
      </c>
      <c r="CY142" s="123" t="str">
        <f t="shared" si="177"/>
        <v/>
      </c>
      <c r="CZ142" s="123" t="str">
        <f t="shared" si="178"/>
        <v/>
      </c>
      <c r="DA142" s="123" t="str">
        <f t="shared" si="179"/>
        <v/>
      </c>
      <c r="DB142" s="124" t="str">
        <f t="shared" si="180"/>
        <v/>
      </c>
      <c r="DC142" s="122" t="str">
        <f t="shared" si="181"/>
        <v/>
      </c>
      <c r="DD142" s="123" t="str">
        <f t="shared" si="182"/>
        <v/>
      </c>
      <c r="DE142" s="123" t="str">
        <f t="shared" si="183"/>
        <v/>
      </c>
      <c r="DF142" s="124" t="str">
        <f t="shared" si="184"/>
        <v/>
      </c>
      <c r="DG142" s="110"/>
    </row>
    <row r="143" spans="2:111" ht="16.2" outlineLevel="2" x14ac:dyDescent="0.4">
      <c r="B143" s="7">
        <v>138</v>
      </c>
      <c r="C143" s="12"/>
      <c r="D143" s="13"/>
      <c r="E143" s="14"/>
      <c r="F143" s="14"/>
      <c r="G143" s="14"/>
      <c r="H143" s="14"/>
      <c r="I143" s="14"/>
      <c r="J143" s="14"/>
      <c r="K143" s="14"/>
      <c r="L143" s="15"/>
      <c r="M143" s="12"/>
      <c r="N143" s="12"/>
      <c r="O143" s="12"/>
      <c r="P143" s="98" t="str">
        <f xml:space="preserve"> IF(ISBLANK(M143),"",VLOOKUP(M143,ComboValue!$D$2:$H$18,5,FALSE))</f>
        <v/>
      </c>
      <c r="Q143" s="12"/>
      <c r="R143" s="252" t="str" cm="1">
        <f t="array" ref="R143">IF(OR(ISNUMBER(SEARCH("SGH05",$D143:$L143)),ISNUMBER(SEARCH("SGH06",$D143:$L143)),ISNUMBER(SEARCH("SGH07",$D143:$L143)),ISNUMBER(SEARCH("SGH08",$D143:$L143)),ISNUMBER(SEARCH("pas de pictogramme",$D143:$L143)),ISNUMBER(SEARCH("SGH09",$D143:$L143)),ISNUMBER(SEARCH("SGH03",$D143:$L143))),"OUI","NON")</f>
        <v>NON</v>
      </c>
      <c r="S143" s="13"/>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212"/>
      <c r="AX143" s="123" t="str" cm="1">
        <f t="array" ref="AX143">_xlfn.TEXTJOIN(",", TRUE, IF(D143:L143="","",VLOOKUP(D143:L143, ComboValue!$A$2:$C$11, 3, FALSE)))</f>
        <v/>
      </c>
      <c r="AY143" s="123" t="str">
        <f t="shared" si="159"/>
        <v>Tous_Fr</v>
      </c>
      <c r="AZ143" s="123" t="str">
        <f>IF(ISBLANK(M143),"",VLOOKUP(M143,ComboValue!$D$2:$F$18,3,FALSE))</f>
        <v/>
      </c>
      <c r="BA143" s="123" t="str">
        <f>IF(ISBLANK(N143),"",VLOOKUP(N143,ComboValue!$J$2:$L$5,3,FALSE))</f>
        <v/>
      </c>
      <c r="BB143" s="130" t="str" cm="1">
        <f t="array" ref="BB143">_xlfn.TEXTJOIN(",", TRUE, IF(S143:AV143="","",VLOOKUP(S143:AV143, ComboValue!$M$2:$O$100, 3, FALSE)))</f>
        <v/>
      </c>
      <c r="BC143" s="124" t="str">
        <f t="shared" si="160"/>
        <v/>
      </c>
      <c r="BD143" s="110"/>
      <c r="BE143" s="122" t="str">
        <f t="shared" si="137"/>
        <v/>
      </c>
      <c r="BF143" s="123" t="str">
        <f t="shared" si="138"/>
        <v/>
      </c>
      <c r="BG143" s="123" t="str">
        <f t="shared" si="139"/>
        <v/>
      </c>
      <c r="BH143" s="123" t="str">
        <f t="shared" si="140"/>
        <v/>
      </c>
      <c r="BI143" s="123" t="str">
        <f t="shared" si="141"/>
        <v/>
      </c>
      <c r="BJ143" s="123" t="str">
        <f t="shared" si="142"/>
        <v/>
      </c>
      <c r="BK143" s="123" t="str">
        <f t="shared" si="143"/>
        <v/>
      </c>
      <c r="BL143" s="123" t="str">
        <f t="shared" si="144"/>
        <v/>
      </c>
      <c r="BM143" s="123" t="str">
        <f t="shared" si="145"/>
        <v/>
      </c>
      <c r="BN143" s="123" t="str">
        <f t="shared" si="146"/>
        <v/>
      </c>
      <c r="BO143" s="123">
        <f t="shared" ref="BO143:BO206" si="185">IF(BF143="",0,BF143)</f>
        <v>0</v>
      </c>
      <c r="BP143" s="123">
        <f t="shared" si="147"/>
        <v>0</v>
      </c>
      <c r="BQ143" s="123">
        <f t="shared" ref="BQ143:BQ206" si="186">IF(BJ143="",0,BJ143-BO143)</f>
        <v>0</v>
      </c>
      <c r="BR143" s="123">
        <f t="shared" si="148"/>
        <v>0</v>
      </c>
      <c r="BS143" s="123">
        <f t="shared" si="149"/>
        <v>0</v>
      </c>
      <c r="BT143" s="123">
        <f t="shared" si="150"/>
        <v>0</v>
      </c>
      <c r="BU143" s="123" t="str">
        <f t="shared" si="163"/>
        <v/>
      </c>
      <c r="BV143" s="123" t="str">
        <f t="shared" si="164"/>
        <v/>
      </c>
      <c r="BW143" s="123" t="str">
        <f t="shared" si="165"/>
        <v/>
      </c>
      <c r="BX143" s="123" t="str">
        <f t="shared" si="151"/>
        <v/>
      </c>
      <c r="BY143" s="123" t="str">
        <f t="shared" si="152"/>
        <v/>
      </c>
      <c r="BZ143" s="123" t="str">
        <f t="shared" si="153"/>
        <v/>
      </c>
      <c r="CA143" s="123" t="str">
        <f t="shared" si="154"/>
        <v/>
      </c>
      <c r="CB143" s="123" t="str">
        <f t="shared" si="155"/>
        <v/>
      </c>
      <c r="CC143" s="123" t="str">
        <f t="shared" si="156"/>
        <v/>
      </c>
      <c r="CD143" s="123" t="str">
        <f t="shared" si="157"/>
        <v/>
      </c>
      <c r="CE143" s="123" t="str">
        <f t="shared" si="158"/>
        <v/>
      </c>
      <c r="CF143" s="123" t="str">
        <f t="shared" si="166"/>
        <v/>
      </c>
      <c r="CG143" s="123" t="str">
        <f t="shared" si="167"/>
        <v/>
      </c>
      <c r="CH143" s="123" t="str">
        <f t="shared" si="168"/>
        <v/>
      </c>
      <c r="CI143" s="123" t="str">
        <f t="shared" si="169"/>
        <v/>
      </c>
      <c r="CJ143" s="131" t="str">
        <f t="shared" si="170"/>
        <v/>
      </c>
      <c r="CK143" s="123" t="str" cm="1">
        <f t="array" ref="CK143">IF(AND(AZ143="C_16",
        SUMPRODUCT(--ISNUMBER(SEARCH({"14","34","38","40","41","42","43","46","48","56","64","65"},BB143)))&gt;0),
    O143-IF(ISNUMBER(CL143),CL143,0),
    "")</f>
        <v/>
      </c>
      <c r="CL143" s="123" t="str" cm="1">
        <f t="array" ref="CL143">IF(AND(AZ143="C_16",
        SUMPRODUCT(--ISNUMBER(SEARCH({"01";"02";"03";"04";"05";"06";"07";"08";"09";"10";"11";"12";"13";"15";"16";"17";"19";"20";"21";"22";"23";"24";"25";"26";"27";"28";"29";"30";"31";"32";"33";"35";"36";"37";"39";"44";"45";"47";"49";"50";"51";"52";"53";"54";"55";"57";"58";"59";"60";"61";"62";"63";"66";"67";"68";"69";"70";"71";"72";"73";"74";"75"}, BB143)))&gt;0),
    O143,
    "")</f>
        <v/>
      </c>
      <c r="CM143" s="131" t="str" cm="1">
        <f t="array" ref="CM143">IF(SUMPRODUCT(--ISNUMBER(SEARCH({"32";"35";"36";"44";"45";"47";"50";"51";"52";"53";"54";"55";"57";"58";"59";"60"}, BB143)))&gt;0,
    B143,
    "")</f>
        <v/>
      </c>
      <c r="CN143" s="123" t="str" cm="1">
        <f t="array" ref="CN143">IF(SUMPRODUCT(--ISNUMBER(SEARCH({"61";"62"}, BB143)))&gt;0,
    B143,
    "")</f>
        <v/>
      </c>
      <c r="CO143" s="226" t="str" cm="1">
        <f t="array" ref="CO143">IF(SUMPRODUCT(--ISNUMBER(SEARCH({"68";"69";"70";"71"}, BB143)))&gt;0,
    B143,
    "")</f>
        <v/>
      </c>
      <c r="CP143" s="123" t="str" cm="1">
        <f t="array" ref="CP143">IF(SUMPRODUCT(--ISNUMBER(SEARCH({"72";"73";"74";"75"}, BB143)))&gt;0,
    B143,
    "")</f>
        <v/>
      </c>
      <c r="CQ143" s="123" t="str">
        <f t="shared" si="161"/>
        <v/>
      </c>
      <c r="CR143" s="226" t="str">
        <f t="shared" si="162"/>
        <v>NO</v>
      </c>
      <c r="CS143" s="122" t="str">
        <f t="shared" si="171"/>
        <v/>
      </c>
      <c r="CT143" s="123" t="str">
        <f t="shared" si="172"/>
        <v/>
      </c>
      <c r="CU143" s="123" t="str">
        <f t="shared" si="173"/>
        <v/>
      </c>
      <c r="CV143" s="123" t="str">
        <f t="shared" si="174"/>
        <v/>
      </c>
      <c r="CW143" s="123" t="str">
        <f t="shared" si="175"/>
        <v/>
      </c>
      <c r="CX143" s="123" t="str">
        <f t="shared" si="176"/>
        <v/>
      </c>
      <c r="CY143" s="123" t="str">
        <f t="shared" si="177"/>
        <v/>
      </c>
      <c r="CZ143" s="123" t="str">
        <f t="shared" si="178"/>
        <v/>
      </c>
      <c r="DA143" s="123" t="str">
        <f t="shared" si="179"/>
        <v/>
      </c>
      <c r="DB143" s="124" t="str">
        <f t="shared" si="180"/>
        <v/>
      </c>
      <c r="DC143" s="122" t="str">
        <f t="shared" si="181"/>
        <v/>
      </c>
      <c r="DD143" s="123" t="str">
        <f t="shared" si="182"/>
        <v/>
      </c>
      <c r="DE143" s="123" t="str">
        <f t="shared" si="183"/>
        <v/>
      </c>
      <c r="DF143" s="124" t="str">
        <f t="shared" si="184"/>
        <v/>
      </c>
      <c r="DG143" s="110"/>
    </row>
    <row r="144" spans="2:111" ht="16.2" outlineLevel="2" x14ac:dyDescent="0.4">
      <c r="B144" s="7">
        <v>139</v>
      </c>
      <c r="C144" s="12"/>
      <c r="D144" s="13"/>
      <c r="E144" s="14"/>
      <c r="F144" s="14"/>
      <c r="G144" s="14"/>
      <c r="H144" s="14"/>
      <c r="I144" s="14"/>
      <c r="J144" s="14"/>
      <c r="K144" s="14"/>
      <c r="L144" s="15"/>
      <c r="M144" s="12"/>
      <c r="N144" s="12"/>
      <c r="O144" s="12"/>
      <c r="P144" s="98" t="str">
        <f xml:space="preserve"> IF(ISBLANK(M144),"",VLOOKUP(M144,ComboValue!$D$2:$H$18,5,FALSE))</f>
        <v/>
      </c>
      <c r="Q144" s="12"/>
      <c r="R144" s="252" t="str" cm="1">
        <f t="array" ref="R144">IF(OR(ISNUMBER(SEARCH("SGH05",$D144:$L144)),ISNUMBER(SEARCH("SGH06",$D144:$L144)),ISNUMBER(SEARCH("SGH07",$D144:$L144)),ISNUMBER(SEARCH("SGH08",$D144:$L144)),ISNUMBER(SEARCH("pas de pictogramme",$D144:$L144)),ISNUMBER(SEARCH("SGH09",$D144:$L144)),ISNUMBER(SEARCH("SGH03",$D144:$L144))),"OUI","NON")</f>
        <v>NON</v>
      </c>
      <c r="S144" s="13"/>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212"/>
      <c r="AX144" s="123" t="str" cm="1">
        <f t="array" ref="AX144">_xlfn.TEXTJOIN(",", TRUE, IF(D144:L144="","",VLOOKUP(D144:L144, ComboValue!$A$2:$C$11, 3, FALSE)))</f>
        <v/>
      </c>
      <c r="AY144" s="123" t="str">
        <f t="shared" si="159"/>
        <v>Tous_Fr</v>
      </c>
      <c r="AZ144" s="123" t="str">
        <f>IF(ISBLANK(M144),"",VLOOKUP(M144,ComboValue!$D$2:$F$18,3,FALSE))</f>
        <v/>
      </c>
      <c r="BA144" s="123" t="str">
        <f>IF(ISBLANK(N144),"",VLOOKUP(N144,ComboValue!$J$2:$L$5,3,FALSE))</f>
        <v/>
      </c>
      <c r="BB144" s="130" t="str" cm="1">
        <f t="array" ref="BB144">_xlfn.TEXTJOIN(",", TRUE, IF(S144:AV144="","",VLOOKUP(S144:AV144, ComboValue!$M$2:$O$100, 3, FALSE)))</f>
        <v/>
      </c>
      <c r="BC144" s="124" t="str">
        <f t="shared" si="160"/>
        <v/>
      </c>
      <c r="BD144" s="110"/>
      <c r="BE144" s="122" t="str">
        <f t="shared" si="137"/>
        <v/>
      </c>
      <c r="BF144" s="123" t="str">
        <f t="shared" si="138"/>
        <v/>
      </c>
      <c r="BG144" s="123" t="str">
        <f t="shared" si="139"/>
        <v/>
      </c>
      <c r="BH144" s="123" t="str">
        <f t="shared" si="140"/>
        <v/>
      </c>
      <c r="BI144" s="123" t="str">
        <f t="shared" si="141"/>
        <v/>
      </c>
      <c r="BJ144" s="123" t="str">
        <f t="shared" si="142"/>
        <v/>
      </c>
      <c r="BK144" s="123" t="str">
        <f t="shared" si="143"/>
        <v/>
      </c>
      <c r="BL144" s="123" t="str">
        <f t="shared" si="144"/>
        <v/>
      </c>
      <c r="BM144" s="123" t="str">
        <f t="shared" si="145"/>
        <v/>
      </c>
      <c r="BN144" s="123" t="str">
        <f t="shared" si="146"/>
        <v/>
      </c>
      <c r="BO144" s="123">
        <f t="shared" si="185"/>
        <v>0</v>
      </c>
      <c r="BP144" s="123">
        <f t="shared" si="147"/>
        <v>0</v>
      </c>
      <c r="BQ144" s="123">
        <f t="shared" si="186"/>
        <v>0</v>
      </c>
      <c r="BR144" s="123">
        <f t="shared" si="148"/>
        <v>0</v>
      </c>
      <c r="BS144" s="123">
        <f t="shared" si="149"/>
        <v>0</v>
      </c>
      <c r="BT144" s="123">
        <f t="shared" si="150"/>
        <v>0</v>
      </c>
      <c r="BU144" s="123" t="str">
        <f t="shared" si="163"/>
        <v/>
      </c>
      <c r="BV144" s="123" t="str">
        <f t="shared" si="164"/>
        <v/>
      </c>
      <c r="BW144" s="123" t="str">
        <f t="shared" si="165"/>
        <v/>
      </c>
      <c r="BX144" s="123" t="str">
        <f t="shared" si="151"/>
        <v/>
      </c>
      <c r="BY144" s="123" t="str">
        <f t="shared" si="152"/>
        <v/>
      </c>
      <c r="BZ144" s="123" t="str">
        <f t="shared" si="153"/>
        <v/>
      </c>
      <c r="CA144" s="123" t="str">
        <f t="shared" si="154"/>
        <v/>
      </c>
      <c r="CB144" s="123" t="str">
        <f t="shared" si="155"/>
        <v/>
      </c>
      <c r="CC144" s="123" t="str">
        <f t="shared" si="156"/>
        <v/>
      </c>
      <c r="CD144" s="123" t="str">
        <f t="shared" si="157"/>
        <v/>
      </c>
      <c r="CE144" s="123" t="str">
        <f t="shared" si="158"/>
        <v/>
      </c>
      <c r="CF144" s="123" t="str">
        <f t="shared" si="166"/>
        <v/>
      </c>
      <c r="CG144" s="123" t="str">
        <f t="shared" si="167"/>
        <v/>
      </c>
      <c r="CH144" s="123" t="str">
        <f t="shared" si="168"/>
        <v/>
      </c>
      <c r="CI144" s="123" t="str">
        <f t="shared" si="169"/>
        <v/>
      </c>
      <c r="CJ144" s="131" t="str">
        <f t="shared" si="170"/>
        <v/>
      </c>
      <c r="CK144" s="123" t="str" cm="1">
        <f t="array" ref="CK144">IF(AND(AZ144="C_16",
        SUMPRODUCT(--ISNUMBER(SEARCH({"14","34","38","40","41","42","43","46","48","56","64","65"},BB144)))&gt;0),
    O144-IF(ISNUMBER(CL144),CL144,0),
    "")</f>
        <v/>
      </c>
      <c r="CL144" s="123" t="str" cm="1">
        <f t="array" ref="CL144">IF(AND(AZ144="C_16",
        SUMPRODUCT(--ISNUMBER(SEARCH({"01";"02";"03";"04";"05";"06";"07";"08";"09";"10";"11";"12";"13";"15";"16";"17";"19";"20";"21";"22";"23";"24";"25";"26";"27";"28";"29";"30";"31";"32";"33";"35";"36";"37";"39";"44";"45";"47";"49";"50";"51";"52";"53";"54";"55";"57";"58";"59";"60";"61";"62";"63";"66";"67";"68";"69";"70";"71";"72";"73";"74";"75"}, BB144)))&gt;0),
    O144,
    "")</f>
        <v/>
      </c>
      <c r="CM144" s="131" t="str" cm="1">
        <f t="array" ref="CM144">IF(SUMPRODUCT(--ISNUMBER(SEARCH({"32";"35";"36";"44";"45";"47";"50";"51";"52";"53";"54";"55";"57";"58";"59";"60"}, BB144)))&gt;0,
    B144,
    "")</f>
        <v/>
      </c>
      <c r="CN144" s="123" t="str" cm="1">
        <f t="array" ref="CN144">IF(SUMPRODUCT(--ISNUMBER(SEARCH({"61";"62"}, BB144)))&gt;0,
    B144,
    "")</f>
        <v/>
      </c>
      <c r="CO144" s="226" t="str" cm="1">
        <f t="array" ref="CO144">IF(SUMPRODUCT(--ISNUMBER(SEARCH({"68";"69";"70";"71"}, BB144)))&gt;0,
    B144,
    "")</f>
        <v/>
      </c>
      <c r="CP144" s="123" t="str" cm="1">
        <f t="array" ref="CP144">IF(SUMPRODUCT(--ISNUMBER(SEARCH({"72";"73";"74";"75"}, BB144)))&gt;0,
    B144,
    "")</f>
        <v/>
      </c>
      <c r="CQ144" s="123" t="str">
        <f t="shared" si="161"/>
        <v/>
      </c>
      <c r="CR144" s="226" t="str">
        <f t="shared" si="162"/>
        <v>NO</v>
      </c>
      <c r="CS144" s="122" t="str">
        <f t="shared" si="171"/>
        <v/>
      </c>
      <c r="CT144" s="123" t="str">
        <f t="shared" si="172"/>
        <v/>
      </c>
      <c r="CU144" s="123" t="str">
        <f t="shared" si="173"/>
        <v/>
      </c>
      <c r="CV144" s="123" t="str">
        <f t="shared" si="174"/>
        <v/>
      </c>
      <c r="CW144" s="123" t="str">
        <f t="shared" si="175"/>
        <v/>
      </c>
      <c r="CX144" s="123" t="str">
        <f t="shared" si="176"/>
        <v/>
      </c>
      <c r="CY144" s="123" t="str">
        <f t="shared" si="177"/>
        <v/>
      </c>
      <c r="CZ144" s="123" t="str">
        <f t="shared" si="178"/>
        <v/>
      </c>
      <c r="DA144" s="123" t="str">
        <f t="shared" si="179"/>
        <v/>
      </c>
      <c r="DB144" s="124" t="str">
        <f t="shared" si="180"/>
        <v/>
      </c>
      <c r="DC144" s="122" t="str">
        <f t="shared" si="181"/>
        <v/>
      </c>
      <c r="DD144" s="123" t="str">
        <f t="shared" si="182"/>
        <v/>
      </c>
      <c r="DE144" s="123" t="str">
        <f t="shared" si="183"/>
        <v/>
      </c>
      <c r="DF144" s="124" t="str">
        <f t="shared" si="184"/>
        <v/>
      </c>
      <c r="DG144" s="110"/>
    </row>
    <row r="145" spans="2:111" ht="16.2" outlineLevel="2" x14ac:dyDescent="0.4">
      <c r="B145" s="7">
        <v>140</v>
      </c>
      <c r="C145" s="12"/>
      <c r="D145" s="13"/>
      <c r="E145" s="14"/>
      <c r="F145" s="14"/>
      <c r="G145" s="14"/>
      <c r="H145" s="14"/>
      <c r="I145" s="14"/>
      <c r="J145" s="14"/>
      <c r="K145" s="14"/>
      <c r="L145" s="15"/>
      <c r="M145" s="12"/>
      <c r="N145" s="12"/>
      <c r="O145" s="12"/>
      <c r="P145" s="98" t="str">
        <f xml:space="preserve"> IF(ISBLANK(M145),"",VLOOKUP(M145,ComboValue!$D$2:$H$18,5,FALSE))</f>
        <v/>
      </c>
      <c r="Q145" s="12"/>
      <c r="R145" s="252" t="str" cm="1">
        <f t="array" ref="R145">IF(OR(ISNUMBER(SEARCH("SGH05",$D145:$L145)),ISNUMBER(SEARCH("SGH06",$D145:$L145)),ISNUMBER(SEARCH("SGH07",$D145:$L145)),ISNUMBER(SEARCH("SGH08",$D145:$L145)),ISNUMBER(SEARCH("pas de pictogramme",$D145:$L145)),ISNUMBER(SEARCH("SGH09",$D145:$L145)),ISNUMBER(SEARCH("SGH03",$D145:$L145))),"OUI","NON")</f>
        <v>NON</v>
      </c>
      <c r="S145" s="13"/>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212"/>
      <c r="AX145" s="123" t="str" cm="1">
        <f t="array" ref="AX145">_xlfn.TEXTJOIN(",", TRUE, IF(D145:L145="","",VLOOKUP(D145:L145, ComboValue!$A$2:$C$11, 3, FALSE)))</f>
        <v/>
      </c>
      <c r="AY145" s="123" t="str">
        <f t="shared" si="159"/>
        <v>Tous_Fr</v>
      </c>
      <c r="AZ145" s="123" t="str">
        <f>IF(ISBLANK(M145),"",VLOOKUP(M145,ComboValue!$D$2:$F$18,3,FALSE))</f>
        <v/>
      </c>
      <c r="BA145" s="123" t="str">
        <f>IF(ISBLANK(N145),"",VLOOKUP(N145,ComboValue!$J$2:$L$5,3,FALSE))</f>
        <v/>
      </c>
      <c r="BB145" s="130" t="str" cm="1">
        <f t="array" ref="BB145">_xlfn.TEXTJOIN(",", TRUE, IF(S145:AV145="","",VLOOKUP(S145:AV145, ComboValue!$M$2:$O$100, 3, FALSE)))</f>
        <v/>
      </c>
      <c r="BC145" s="124" t="str">
        <f t="shared" si="160"/>
        <v/>
      </c>
      <c r="BD145" s="110"/>
      <c r="BE145" s="122" t="str">
        <f t="shared" si="137"/>
        <v/>
      </c>
      <c r="BF145" s="123" t="str">
        <f t="shared" si="138"/>
        <v/>
      </c>
      <c r="BG145" s="123" t="str">
        <f t="shared" si="139"/>
        <v/>
      </c>
      <c r="BH145" s="123" t="str">
        <f t="shared" si="140"/>
        <v/>
      </c>
      <c r="BI145" s="123" t="str">
        <f t="shared" si="141"/>
        <v/>
      </c>
      <c r="BJ145" s="123" t="str">
        <f t="shared" si="142"/>
        <v/>
      </c>
      <c r="BK145" s="123" t="str">
        <f t="shared" si="143"/>
        <v/>
      </c>
      <c r="BL145" s="123" t="str">
        <f t="shared" si="144"/>
        <v/>
      </c>
      <c r="BM145" s="123" t="str">
        <f t="shared" si="145"/>
        <v/>
      </c>
      <c r="BN145" s="123" t="str">
        <f t="shared" si="146"/>
        <v/>
      </c>
      <c r="BO145" s="123">
        <f t="shared" si="185"/>
        <v>0</v>
      </c>
      <c r="BP145" s="123">
        <f t="shared" si="147"/>
        <v>0</v>
      </c>
      <c r="BQ145" s="123">
        <f t="shared" si="186"/>
        <v>0</v>
      </c>
      <c r="BR145" s="123">
        <f t="shared" si="148"/>
        <v>0</v>
      </c>
      <c r="BS145" s="123">
        <f t="shared" si="149"/>
        <v>0</v>
      </c>
      <c r="BT145" s="123">
        <f t="shared" si="150"/>
        <v>0</v>
      </c>
      <c r="BU145" s="123" t="str">
        <f t="shared" si="163"/>
        <v/>
      </c>
      <c r="BV145" s="123" t="str">
        <f t="shared" si="164"/>
        <v/>
      </c>
      <c r="BW145" s="123" t="str">
        <f t="shared" si="165"/>
        <v/>
      </c>
      <c r="BX145" s="123" t="str">
        <f t="shared" si="151"/>
        <v/>
      </c>
      <c r="BY145" s="123" t="str">
        <f t="shared" si="152"/>
        <v/>
      </c>
      <c r="BZ145" s="123" t="str">
        <f t="shared" si="153"/>
        <v/>
      </c>
      <c r="CA145" s="123" t="str">
        <f t="shared" si="154"/>
        <v/>
      </c>
      <c r="CB145" s="123" t="str">
        <f t="shared" si="155"/>
        <v/>
      </c>
      <c r="CC145" s="123" t="str">
        <f t="shared" si="156"/>
        <v/>
      </c>
      <c r="CD145" s="123" t="str">
        <f t="shared" si="157"/>
        <v/>
      </c>
      <c r="CE145" s="123" t="str">
        <f t="shared" si="158"/>
        <v/>
      </c>
      <c r="CF145" s="123" t="str">
        <f t="shared" si="166"/>
        <v/>
      </c>
      <c r="CG145" s="123" t="str">
        <f t="shared" si="167"/>
        <v/>
      </c>
      <c r="CH145" s="123" t="str">
        <f t="shared" si="168"/>
        <v/>
      </c>
      <c r="CI145" s="123" t="str">
        <f t="shared" si="169"/>
        <v/>
      </c>
      <c r="CJ145" s="131" t="str">
        <f t="shared" si="170"/>
        <v/>
      </c>
      <c r="CK145" s="123" t="str" cm="1">
        <f t="array" ref="CK145">IF(AND(AZ145="C_16",
        SUMPRODUCT(--ISNUMBER(SEARCH({"14","34","38","40","41","42","43","46","48","56","64","65"},BB145)))&gt;0),
    O145-IF(ISNUMBER(CL145),CL145,0),
    "")</f>
        <v/>
      </c>
      <c r="CL145" s="123" t="str" cm="1">
        <f t="array" ref="CL145">IF(AND(AZ145="C_16",
        SUMPRODUCT(--ISNUMBER(SEARCH({"01";"02";"03";"04";"05";"06";"07";"08";"09";"10";"11";"12";"13";"15";"16";"17";"19";"20";"21";"22";"23";"24";"25";"26";"27";"28";"29";"30";"31";"32";"33";"35";"36";"37";"39";"44";"45";"47";"49";"50";"51";"52";"53";"54";"55";"57";"58";"59";"60";"61";"62";"63";"66";"67";"68";"69";"70";"71";"72";"73";"74";"75"}, BB145)))&gt;0),
    O145,
    "")</f>
        <v/>
      </c>
      <c r="CM145" s="131" t="str" cm="1">
        <f t="array" ref="CM145">IF(SUMPRODUCT(--ISNUMBER(SEARCH({"32";"35";"36";"44";"45";"47";"50";"51";"52";"53";"54";"55";"57";"58";"59";"60"}, BB145)))&gt;0,
    B145,
    "")</f>
        <v/>
      </c>
      <c r="CN145" s="123" t="str" cm="1">
        <f t="array" ref="CN145">IF(SUMPRODUCT(--ISNUMBER(SEARCH({"61";"62"}, BB145)))&gt;0,
    B145,
    "")</f>
        <v/>
      </c>
      <c r="CO145" s="226" t="str" cm="1">
        <f t="array" ref="CO145">IF(SUMPRODUCT(--ISNUMBER(SEARCH({"68";"69";"70";"71"}, BB145)))&gt;0,
    B145,
    "")</f>
        <v/>
      </c>
      <c r="CP145" s="123" t="str" cm="1">
        <f t="array" ref="CP145">IF(SUMPRODUCT(--ISNUMBER(SEARCH({"72";"73";"74";"75"}, BB145)))&gt;0,
    B145,
    "")</f>
        <v/>
      </c>
      <c r="CQ145" s="123" t="str">
        <f t="shared" si="161"/>
        <v/>
      </c>
      <c r="CR145" s="226" t="str">
        <f t="shared" si="162"/>
        <v>NO</v>
      </c>
      <c r="CS145" s="122" t="str">
        <f t="shared" si="171"/>
        <v/>
      </c>
      <c r="CT145" s="123" t="str">
        <f t="shared" si="172"/>
        <v/>
      </c>
      <c r="CU145" s="123" t="str">
        <f t="shared" si="173"/>
        <v/>
      </c>
      <c r="CV145" s="123" t="str">
        <f t="shared" si="174"/>
        <v/>
      </c>
      <c r="CW145" s="123" t="str">
        <f t="shared" si="175"/>
        <v/>
      </c>
      <c r="CX145" s="123" t="str">
        <f t="shared" si="176"/>
        <v/>
      </c>
      <c r="CY145" s="123" t="str">
        <f t="shared" si="177"/>
        <v/>
      </c>
      <c r="CZ145" s="123" t="str">
        <f t="shared" si="178"/>
        <v/>
      </c>
      <c r="DA145" s="123" t="str">
        <f t="shared" si="179"/>
        <v/>
      </c>
      <c r="DB145" s="124" t="str">
        <f t="shared" si="180"/>
        <v/>
      </c>
      <c r="DC145" s="122" t="str">
        <f t="shared" si="181"/>
        <v/>
      </c>
      <c r="DD145" s="123" t="str">
        <f t="shared" si="182"/>
        <v/>
      </c>
      <c r="DE145" s="123" t="str">
        <f t="shared" si="183"/>
        <v/>
      </c>
      <c r="DF145" s="124" t="str">
        <f t="shared" si="184"/>
        <v/>
      </c>
      <c r="DG145" s="110"/>
    </row>
    <row r="146" spans="2:111" ht="16.2" outlineLevel="2" x14ac:dyDescent="0.4">
      <c r="B146" s="7">
        <v>141</v>
      </c>
      <c r="C146" s="12"/>
      <c r="D146" s="13"/>
      <c r="E146" s="14"/>
      <c r="F146" s="14"/>
      <c r="G146" s="14"/>
      <c r="H146" s="14"/>
      <c r="I146" s="14"/>
      <c r="J146" s="14"/>
      <c r="K146" s="14"/>
      <c r="L146" s="15"/>
      <c r="M146" s="12"/>
      <c r="N146" s="12"/>
      <c r="O146" s="12"/>
      <c r="P146" s="98" t="str">
        <f xml:space="preserve"> IF(ISBLANK(M146),"",VLOOKUP(M146,ComboValue!$D$2:$H$18,5,FALSE))</f>
        <v/>
      </c>
      <c r="Q146" s="12"/>
      <c r="R146" s="252" t="str" cm="1">
        <f t="array" ref="R146">IF(OR(ISNUMBER(SEARCH("SGH05",$D146:$L146)),ISNUMBER(SEARCH("SGH06",$D146:$L146)),ISNUMBER(SEARCH("SGH07",$D146:$L146)),ISNUMBER(SEARCH("SGH08",$D146:$L146)),ISNUMBER(SEARCH("pas de pictogramme",$D146:$L146)),ISNUMBER(SEARCH("SGH09",$D146:$L146)),ISNUMBER(SEARCH("SGH03",$D146:$L146))),"OUI","NON")</f>
        <v>NON</v>
      </c>
      <c r="S146" s="13"/>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212"/>
      <c r="AX146" s="123" t="str" cm="1">
        <f t="array" ref="AX146">_xlfn.TEXTJOIN(",", TRUE, IF(D146:L146="","",VLOOKUP(D146:L146, ComboValue!$A$2:$C$11, 3, FALSE)))</f>
        <v/>
      </c>
      <c r="AY146" s="123" t="str">
        <f t="shared" si="159"/>
        <v>Tous_Fr</v>
      </c>
      <c r="AZ146" s="123" t="str">
        <f>IF(ISBLANK(M146),"",VLOOKUP(M146,ComboValue!$D$2:$F$18,3,FALSE))</f>
        <v/>
      </c>
      <c r="BA146" s="123" t="str">
        <f>IF(ISBLANK(N146),"",VLOOKUP(N146,ComboValue!$J$2:$L$5,3,FALSE))</f>
        <v/>
      </c>
      <c r="BB146" s="130" t="str" cm="1">
        <f t="array" ref="BB146">_xlfn.TEXTJOIN(",", TRUE, IF(S146:AV146="","",VLOOKUP(S146:AV146, ComboValue!$M$2:$O$100, 3, FALSE)))</f>
        <v/>
      </c>
      <c r="BC146" s="124" t="str">
        <f t="shared" si="160"/>
        <v/>
      </c>
      <c r="BD146" s="110"/>
      <c r="BE146" s="122" t="str">
        <f t="shared" si="137"/>
        <v/>
      </c>
      <c r="BF146" s="123" t="str">
        <f t="shared" si="138"/>
        <v/>
      </c>
      <c r="BG146" s="123" t="str">
        <f t="shared" si="139"/>
        <v/>
      </c>
      <c r="BH146" s="123" t="str">
        <f t="shared" si="140"/>
        <v/>
      </c>
      <c r="BI146" s="123" t="str">
        <f t="shared" si="141"/>
        <v/>
      </c>
      <c r="BJ146" s="123" t="str">
        <f t="shared" si="142"/>
        <v/>
      </c>
      <c r="BK146" s="123" t="str">
        <f t="shared" si="143"/>
        <v/>
      </c>
      <c r="BL146" s="123" t="str">
        <f t="shared" si="144"/>
        <v/>
      </c>
      <c r="BM146" s="123" t="str">
        <f t="shared" si="145"/>
        <v/>
      </c>
      <c r="BN146" s="123" t="str">
        <f t="shared" si="146"/>
        <v/>
      </c>
      <c r="BO146" s="123">
        <f t="shared" si="185"/>
        <v>0</v>
      </c>
      <c r="BP146" s="123">
        <f t="shared" si="147"/>
        <v>0</v>
      </c>
      <c r="BQ146" s="123">
        <f t="shared" si="186"/>
        <v>0</v>
      </c>
      <c r="BR146" s="123">
        <f t="shared" si="148"/>
        <v>0</v>
      </c>
      <c r="BS146" s="123">
        <f t="shared" si="149"/>
        <v>0</v>
      </c>
      <c r="BT146" s="123">
        <f t="shared" si="150"/>
        <v>0</v>
      </c>
      <c r="BU146" s="123" t="str">
        <f t="shared" si="163"/>
        <v/>
      </c>
      <c r="BV146" s="123" t="str">
        <f t="shared" si="164"/>
        <v/>
      </c>
      <c r="BW146" s="123" t="str">
        <f t="shared" si="165"/>
        <v/>
      </c>
      <c r="BX146" s="123" t="str">
        <f t="shared" si="151"/>
        <v/>
      </c>
      <c r="BY146" s="123" t="str">
        <f t="shared" si="152"/>
        <v/>
      </c>
      <c r="BZ146" s="123" t="str">
        <f t="shared" si="153"/>
        <v/>
      </c>
      <c r="CA146" s="123" t="str">
        <f t="shared" si="154"/>
        <v/>
      </c>
      <c r="CB146" s="123" t="str">
        <f t="shared" si="155"/>
        <v/>
      </c>
      <c r="CC146" s="123" t="str">
        <f t="shared" si="156"/>
        <v/>
      </c>
      <c r="CD146" s="123" t="str">
        <f t="shared" si="157"/>
        <v/>
      </c>
      <c r="CE146" s="123" t="str">
        <f t="shared" si="158"/>
        <v/>
      </c>
      <c r="CF146" s="123" t="str">
        <f t="shared" si="166"/>
        <v/>
      </c>
      <c r="CG146" s="123" t="str">
        <f t="shared" si="167"/>
        <v/>
      </c>
      <c r="CH146" s="123" t="str">
        <f t="shared" si="168"/>
        <v/>
      </c>
      <c r="CI146" s="123" t="str">
        <f t="shared" si="169"/>
        <v/>
      </c>
      <c r="CJ146" s="131" t="str">
        <f t="shared" si="170"/>
        <v/>
      </c>
      <c r="CK146" s="123" t="str" cm="1">
        <f t="array" ref="CK146">IF(AND(AZ146="C_16",
        SUMPRODUCT(--ISNUMBER(SEARCH({"14","34","38","40","41","42","43","46","48","56","64","65"},BB146)))&gt;0),
    O146-IF(ISNUMBER(CL146),CL146,0),
    "")</f>
        <v/>
      </c>
      <c r="CL146" s="123" t="str" cm="1">
        <f t="array" ref="CL146">IF(AND(AZ146="C_16",
        SUMPRODUCT(--ISNUMBER(SEARCH({"01";"02";"03";"04";"05";"06";"07";"08";"09";"10";"11";"12";"13";"15";"16";"17";"19";"20";"21";"22";"23";"24";"25";"26";"27";"28";"29";"30";"31";"32";"33";"35";"36";"37";"39";"44";"45";"47";"49";"50";"51";"52";"53";"54";"55";"57";"58";"59";"60";"61";"62";"63";"66";"67";"68";"69";"70";"71";"72";"73";"74";"75"}, BB146)))&gt;0),
    O146,
    "")</f>
        <v/>
      </c>
      <c r="CM146" s="131" t="str" cm="1">
        <f t="array" ref="CM146">IF(SUMPRODUCT(--ISNUMBER(SEARCH({"32";"35";"36";"44";"45";"47";"50";"51";"52";"53";"54";"55";"57";"58";"59";"60"}, BB146)))&gt;0,
    B146,
    "")</f>
        <v/>
      </c>
      <c r="CN146" s="123" t="str" cm="1">
        <f t="array" ref="CN146">IF(SUMPRODUCT(--ISNUMBER(SEARCH({"61";"62"}, BB146)))&gt;0,
    B146,
    "")</f>
        <v/>
      </c>
      <c r="CO146" s="226" t="str" cm="1">
        <f t="array" ref="CO146">IF(SUMPRODUCT(--ISNUMBER(SEARCH({"68";"69";"70";"71"}, BB146)))&gt;0,
    B146,
    "")</f>
        <v/>
      </c>
      <c r="CP146" s="123" t="str" cm="1">
        <f t="array" ref="CP146">IF(SUMPRODUCT(--ISNUMBER(SEARCH({"72";"73";"74";"75"}, BB146)))&gt;0,
    B146,
    "")</f>
        <v/>
      </c>
      <c r="CQ146" s="123" t="str">
        <f t="shared" si="161"/>
        <v/>
      </c>
      <c r="CR146" s="226" t="str">
        <f t="shared" si="162"/>
        <v>NO</v>
      </c>
      <c r="CS146" s="122" t="str">
        <f t="shared" si="171"/>
        <v/>
      </c>
      <c r="CT146" s="123" t="str">
        <f t="shared" si="172"/>
        <v/>
      </c>
      <c r="CU146" s="123" t="str">
        <f t="shared" si="173"/>
        <v/>
      </c>
      <c r="CV146" s="123" t="str">
        <f t="shared" si="174"/>
        <v/>
      </c>
      <c r="CW146" s="123" t="str">
        <f t="shared" si="175"/>
        <v/>
      </c>
      <c r="CX146" s="123" t="str">
        <f t="shared" si="176"/>
        <v/>
      </c>
      <c r="CY146" s="123" t="str">
        <f t="shared" si="177"/>
        <v/>
      </c>
      <c r="CZ146" s="123" t="str">
        <f t="shared" si="178"/>
        <v/>
      </c>
      <c r="DA146" s="123" t="str">
        <f t="shared" si="179"/>
        <v/>
      </c>
      <c r="DB146" s="124" t="str">
        <f t="shared" si="180"/>
        <v/>
      </c>
      <c r="DC146" s="122" t="str">
        <f t="shared" si="181"/>
        <v/>
      </c>
      <c r="DD146" s="123" t="str">
        <f t="shared" si="182"/>
        <v/>
      </c>
      <c r="DE146" s="123" t="str">
        <f t="shared" si="183"/>
        <v/>
      </c>
      <c r="DF146" s="124" t="str">
        <f t="shared" si="184"/>
        <v/>
      </c>
      <c r="DG146" s="110"/>
    </row>
    <row r="147" spans="2:111" ht="16.2" outlineLevel="2" x14ac:dyDescent="0.4">
      <c r="B147" s="7">
        <v>142</v>
      </c>
      <c r="C147" s="12"/>
      <c r="D147" s="13"/>
      <c r="E147" s="14"/>
      <c r="F147" s="14"/>
      <c r="G147" s="14"/>
      <c r="H147" s="14"/>
      <c r="I147" s="14"/>
      <c r="J147" s="14"/>
      <c r="K147" s="14"/>
      <c r="L147" s="15"/>
      <c r="M147" s="12"/>
      <c r="N147" s="12"/>
      <c r="O147" s="12"/>
      <c r="P147" s="98" t="str">
        <f xml:space="preserve"> IF(ISBLANK(M147),"",VLOOKUP(M147,ComboValue!$D$2:$H$18,5,FALSE))</f>
        <v/>
      </c>
      <c r="Q147" s="12"/>
      <c r="R147" s="252" t="str" cm="1">
        <f t="array" ref="R147">IF(OR(ISNUMBER(SEARCH("SGH05",$D147:$L147)),ISNUMBER(SEARCH("SGH06",$D147:$L147)),ISNUMBER(SEARCH("SGH07",$D147:$L147)),ISNUMBER(SEARCH("SGH08",$D147:$L147)),ISNUMBER(SEARCH("pas de pictogramme",$D147:$L147)),ISNUMBER(SEARCH("SGH09",$D147:$L147)),ISNUMBER(SEARCH("SGH03",$D147:$L147))),"OUI","NON")</f>
        <v>NON</v>
      </c>
      <c r="S147" s="13"/>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212"/>
      <c r="AX147" s="123" t="str" cm="1">
        <f t="array" ref="AX147">_xlfn.TEXTJOIN(",", TRUE, IF(D147:L147="","",VLOOKUP(D147:L147, ComboValue!$A$2:$C$11, 3, FALSE)))</f>
        <v/>
      </c>
      <c r="AY147" s="123" t="str">
        <f t="shared" si="159"/>
        <v>Tous_Fr</v>
      </c>
      <c r="AZ147" s="123" t="str">
        <f>IF(ISBLANK(M147),"",VLOOKUP(M147,ComboValue!$D$2:$F$18,3,FALSE))</f>
        <v/>
      </c>
      <c r="BA147" s="123" t="str">
        <f>IF(ISBLANK(N147),"",VLOOKUP(N147,ComboValue!$J$2:$L$5,3,FALSE))</f>
        <v/>
      </c>
      <c r="BB147" s="130" t="str" cm="1">
        <f t="array" ref="BB147">_xlfn.TEXTJOIN(",", TRUE, IF(S147:AV147="","",VLOOKUP(S147:AV147, ComboValue!$M$2:$O$100, 3, FALSE)))</f>
        <v/>
      </c>
      <c r="BC147" s="124" t="str">
        <f t="shared" si="160"/>
        <v/>
      </c>
      <c r="BD147" s="110"/>
      <c r="BE147" s="122" t="str">
        <f t="shared" si="137"/>
        <v/>
      </c>
      <c r="BF147" s="123" t="str">
        <f t="shared" si="138"/>
        <v/>
      </c>
      <c r="BG147" s="123" t="str">
        <f t="shared" si="139"/>
        <v/>
      </c>
      <c r="BH147" s="123" t="str">
        <f t="shared" si="140"/>
        <v/>
      </c>
      <c r="BI147" s="123" t="str">
        <f t="shared" si="141"/>
        <v/>
      </c>
      <c r="BJ147" s="123" t="str">
        <f t="shared" si="142"/>
        <v/>
      </c>
      <c r="BK147" s="123" t="str">
        <f t="shared" si="143"/>
        <v/>
      </c>
      <c r="BL147" s="123" t="str">
        <f t="shared" si="144"/>
        <v/>
      </c>
      <c r="BM147" s="123" t="str">
        <f t="shared" si="145"/>
        <v/>
      </c>
      <c r="BN147" s="123" t="str">
        <f t="shared" si="146"/>
        <v/>
      </c>
      <c r="BO147" s="123">
        <f t="shared" si="185"/>
        <v>0</v>
      </c>
      <c r="BP147" s="123">
        <f t="shared" si="147"/>
        <v>0</v>
      </c>
      <c r="BQ147" s="123">
        <f t="shared" si="186"/>
        <v>0</v>
      </c>
      <c r="BR147" s="123">
        <f t="shared" si="148"/>
        <v>0</v>
      </c>
      <c r="BS147" s="123">
        <f t="shared" si="149"/>
        <v>0</v>
      </c>
      <c r="BT147" s="123">
        <f t="shared" si="150"/>
        <v>0</v>
      </c>
      <c r="BU147" s="123" t="str">
        <f t="shared" si="163"/>
        <v/>
      </c>
      <c r="BV147" s="123" t="str">
        <f t="shared" si="164"/>
        <v/>
      </c>
      <c r="BW147" s="123" t="str">
        <f t="shared" si="165"/>
        <v/>
      </c>
      <c r="BX147" s="123" t="str">
        <f t="shared" si="151"/>
        <v/>
      </c>
      <c r="BY147" s="123" t="str">
        <f t="shared" si="152"/>
        <v/>
      </c>
      <c r="BZ147" s="123" t="str">
        <f t="shared" si="153"/>
        <v/>
      </c>
      <c r="CA147" s="123" t="str">
        <f t="shared" si="154"/>
        <v/>
      </c>
      <c r="CB147" s="123" t="str">
        <f t="shared" si="155"/>
        <v/>
      </c>
      <c r="CC147" s="123" t="str">
        <f t="shared" si="156"/>
        <v/>
      </c>
      <c r="CD147" s="123" t="str">
        <f t="shared" si="157"/>
        <v/>
      </c>
      <c r="CE147" s="123" t="str">
        <f t="shared" si="158"/>
        <v/>
      </c>
      <c r="CF147" s="123" t="str">
        <f t="shared" si="166"/>
        <v/>
      </c>
      <c r="CG147" s="123" t="str">
        <f t="shared" si="167"/>
        <v/>
      </c>
      <c r="CH147" s="123" t="str">
        <f t="shared" si="168"/>
        <v/>
      </c>
      <c r="CI147" s="123" t="str">
        <f t="shared" si="169"/>
        <v/>
      </c>
      <c r="CJ147" s="131" t="str">
        <f t="shared" si="170"/>
        <v/>
      </c>
      <c r="CK147" s="123" t="str" cm="1">
        <f t="array" ref="CK147">IF(AND(AZ147="C_16",
        SUMPRODUCT(--ISNUMBER(SEARCH({"14","34","38","40","41","42","43","46","48","56","64","65"},BB147)))&gt;0),
    O147-IF(ISNUMBER(CL147),CL147,0),
    "")</f>
        <v/>
      </c>
      <c r="CL147" s="123" t="str" cm="1">
        <f t="array" ref="CL147">IF(AND(AZ147="C_16",
        SUMPRODUCT(--ISNUMBER(SEARCH({"01";"02";"03";"04";"05";"06";"07";"08";"09";"10";"11";"12";"13";"15";"16";"17";"19";"20";"21";"22";"23";"24";"25";"26";"27";"28";"29";"30";"31";"32";"33";"35";"36";"37";"39";"44";"45";"47";"49";"50";"51";"52";"53";"54";"55";"57";"58";"59";"60";"61";"62";"63";"66";"67";"68";"69";"70";"71";"72";"73";"74";"75"}, BB147)))&gt;0),
    O147,
    "")</f>
        <v/>
      </c>
      <c r="CM147" s="131" t="str" cm="1">
        <f t="array" ref="CM147">IF(SUMPRODUCT(--ISNUMBER(SEARCH({"32";"35";"36";"44";"45";"47";"50";"51";"52";"53";"54";"55";"57";"58";"59";"60"}, BB147)))&gt;0,
    B147,
    "")</f>
        <v/>
      </c>
      <c r="CN147" s="123" t="str" cm="1">
        <f t="array" ref="CN147">IF(SUMPRODUCT(--ISNUMBER(SEARCH({"61";"62"}, BB147)))&gt;0,
    B147,
    "")</f>
        <v/>
      </c>
      <c r="CO147" s="226" t="str" cm="1">
        <f t="array" ref="CO147">IF(SUMPRODUCT(--ISNUMBER(SEARCH({"68";"69";"70";"71"}, BB147)))&gt;0,
    B147,
    "")</f>
        <v/>
      </c>
      <c r="CP147" s="123" t="str" cm="1">
        <f t="array" ref="CP147">IF(SUMPRODUCT(--ISNUMBER(SEARCH({"72";"73";"74";"75"}, BB147)))&gt;0,
    B147,
    "")</f>
        <v/>
      </c>
      <c r="CQ147" s="123" t="str">
        <f t="shared" si="161"/>
        <v/>
      </c>
      <c r="CR147" s="226" t="str">
        <f t="shared" si="162"/>
        <v>NO</v>
      </c>
      <c r="CS147" s="122" t="str">
        <f t="shared" si="171"/>
        <v/>
      </c>
      <c r="CT147" s="123" t="str">
        <f t="shared" si="172"/>
        <v/>
      </c>
      <c r="CU147" s="123" t="str">
        <f t="shared" si="173"/>
        <v/>
      </c>
      <c r="CV147" s="123" t="str">
        <f t="shared" si="174"/>
        <v/>
      </c>
      <c r="CW147" s="123" t="str">
        <f t="shared" si="175"/>
        <v/>
      </c>
      <c r="CX147" s="123" t="str">
        <f t="shared" si="176"/>
        <v/>
      </c>
      <c r="CY147" s="123" t="str">
        <f t="shared" si="177"/>
        <v/>
      </c>
      <c r="CZ147" s="123" t="str">
        <f t="shared" si="178"/>
        <v/>
      </c>
      <c r="DA147" s="123" t="str">
        <f t="shared" si="179"/>
        <v/>
      </c>
      <c r="DB147" s="124" t="str">
        <f t="shared" si="180"/>
        <v/>
      </c>
      <c r="DC147" s="122" t="str">
        <f t="shared" si="181"/>
        <v/>
      </c>
      <c r="DD147" s="123" t="str">
        <f t="shared" si="182"/>
        <v/>
      </c>
      <c r="DE147" s="123" t="str">
        <f t="shared" si="183"/>
        <v/>
      </c>
      <c r="DF147" s="124" t="str">
        <f t="shared" si="184"/>
        <v/>
      </c>
      <c r="DG147" s="110"/>
    </row>
    <row r="148" spans="2:111" ht="16.2" outlineLevel="2" x14ac:dyDescent="0.4">
      <c r="B148" s="7">
        <v>143</v>
      </c>
      <c r="C148" s="12"/>
      <c r="D148" s="13"/>
      <c r="E148" s="14"/>
      <c r="F148" s="14"/>
      <c r="G148" s="14"/>
      <c r="H148" s="14"/>
      <c r="I148" s="14"/>
      <c r="J148" s="14"/>
      <c r="K148" s="14"/>
      <c r="L148" s="15"/>
      <c r="M148" s="12"/>
      <c r="N148" s="12"/>
      <c r="O148" s="12"/>
      <c r="P148" s="98" t="str">
        <f xml:space="preserve"> IF(ISBLANK(M148),"",VLOOKUP(M148,ComboValue!$D$2:$H$18,5,FALSE))</f>
        <v/>
      </c>
      <c r="Q148" s="12"/>
      <c r="R148" s="252" t="str" cm="1">
        <f t="array" ref="R148">IF(OR(ISNUMBER(SEARCH("SGH05",$D148:$L148)),ISNUMBER(SEARCH("SGH06",$D148:$L148)),ISNUMBER(SEARCH("SGH07",$D148:$L148)),ISNUMBER(SEARCH("SGH08",$D148:$L148)),ISNUMBER(SEARCH("pas de pictogramme",$D148:$L148)),ISNUMBER(SEARCH("SGH09",$D148:$L148)),ISNUMBER(SEARCH("SGH03",$D148:$L148))),"OUI","NON")</f>
        <v>NON</v>
      </c>
      <c r="S148" s="13"/>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212"/>
      <c r="AX148" s="123" t="str" cm="1">
        <f t="array" ref="AX148">_xlfn.TEXTJOIN(",", TRUE, IF(D148:L148="","",VLOOKUP(D148:L148, ComboValue!$A$2:$C$11, 3, FALSE)))</f>
        <v/>
      </c>
      <c r="AY148" s="123" t="str">
        <f t="shared" si="159"/>
        <v>Tous_Fr</v>
      </c>
      <c r="AZ148" s="123" t="str">
        <f>IF(ISBLANK(M148),"",VLOOKUP(M148,ComboValue!$D$2:$F$18,3,FALSE))</f>
        <v/>
      </c>
      <c r="BA148" s="123" t="str">
        <f>IF(ISBLANK(N148),"",VLOOKUP(N148,ComboValue!$J$2:$L$5,3,FALSE))</f>
        <v/>
      </c>
      <c r="BB148" s="130" t="str" cm="1">
        <f t="array" ref="BB148">_xlfn.TEXTJOIN(",", TRUE, IF(S148:AV148="","",VLOOKUP(S148:AV148, ComboValue!$M$2:$O$100, 3, FALSE)))</f>
        <v/>
      </c>
      <c r="BC148" s="124" t="str">
        <f t="shared" si="160"/>
        <v/>
      </c>
      <c r="BD148" s="110"/>
      <c r="BE148" s="122" t="str">
        <f t="shared" si="137"/>
        <v/>
      </c>
      <c r="BF148" s="123" t="str">
        <f t="shared" si="138"/>
        <v/>
      </c>
      <c r="BG148" s="123" t="str">
        <f t="shared" si="139"/>
        <v/>
      </c>
      <c r="BH148" s="123" t="str">
        <f t="shared" si="140"/>
        <v/>
      </c>
      <c r="BI148" s="123" t="str">
        <f t="shared" si="141"/>
        <v/>
      </c>
      <c r="BJ148" s="123" t="str">
        <f t="shared" si="142"/>
        <v/>
      </c>
      <c r="BK148" s="123" t="str">
        <f t="shared" si="143"/>
        <v/>
      </c>
      <c r="BL148" s="123" t="str">
        <f t="shared" si="144"/>
        <v/>
      </c>
      <c r="BM148" s="123" t="str">
        <f t="shared" si="145"/>
        <v/>
      </c>
      <c r="BN148" s="123" t="str">
        <f t="shared" si="146"/>
        <v/>
      </c>
      <c r="BO148" s="123">
        <f t="shared" si="185"/>
        <v>0</v>
      </c>
      <c r="BP148" s="123">
        <f t="shared" si="147"/>
        <v>0</v>
      </c>
      <c r="BQ148" s="123">
        <f t="shared" si="186"/>
        <v>0</v>
      </c>
      <c r="BR148" s="123">
        <f t="shared" si="148"/>
        <v>0</v>
      </c>
      <c r="BS148" s="123">
        <f t="shared" si="149"/>
        <v>0</v>
      </c>
      <c r="BT148" s="123">
        <f t="shared" si="150"/>
        <v>0</v>
      </c>
      <c r="BU148" s="123" t="str">
        <f t="shared" si="163"/>
        <v/>
      </c>
      <c r="BV148" s="123" t="str">
        <f t="shared" si="164"/>
        <v/>
      </c>
      <c r="BW148" s="123" t="str">
        <f t="shared" si="165"/>
        <v/>
      </c>
      <c r="BX148" s="123" t="str">
        <f t="shared" si="151"/>
        <v/>
      </c>
      <c r="BY148" s="123" t="str">
        <f t="shared" si="152"/>
        <v/>
      </c>
      <c r="BZ148" s="123" t="str">
        <f t="shared" si="153"/>
        <v/>
      </c>
      <c r="CA148" s="123" t="str">
        <f t="shared" si="154"/>
        <v/>
      </c>
      <c r="CB148" s="123" t="str">
        <f t="shared" si="155"/>
        <v/>
      </c>
      <c r="CC148" s="123" t="str">
        <f t="shared" si="156"/>
        <v/>
      </c>
      <c r="CD148" s="123" t="str">
        <f t="shared" si="157"/>
        <v/>
      </c>
      <c r="CE148" s="123" t="str">
        <f t="shared" si="158"/>
        <v/>
      </c>
      <c r="CF148" s="123" t="str">
        <f t="shared" si="166"/>
        <v/>
      </c>
      <c r="CG148" s="123" t="str">
        <f t="shared" si="167"/>
        <v/>
      </c>
      <c r="CH148" s="123" t="str">
        <f t="shared" si="168"/>
        <v/>
      </c>
      <c r="CI148" s="123" t="str">
        <f t="shared" si="169"/>
        <v/>
      </c>
      <c r="CJ148" s="131" t="str">
        <f t="shared" si="170"/>
        <v/>
      </c>
      <c r="CK148" s="123" t="str" cm="1">
        <f t="array" ref="CK148">IF(AND(AZ148="C_16",
        SUMPRODUCT(--ISNUMBER(SEARCH({"14","34","38","40","41","42","43","46","48","56","64","65"},BB148)))&gt;0),
    O148-IF(ISNUMBER(CL148),CL148,0),
    "")</f>
        <v/>
      </c>
      <c r="CL148" s="123" t="str" cm="1">
        <f t="array" ref="CL148">IF(AND(AZ148="C_16",
        SUMPRODUCT(--ISNUMBER(SEARCH({"01";"02";"03";"04";"05";"06";"07";"08";"09";"10";"11";"12";"13";"15";"16";"17";"19";"20";"21";"22";"23";"24";"25";"26";"27";"28";"29";"30";"31";"32";"33";"35";"36";"37";"39";"44";"45";"47";"49";"50";"51";"52";"53";"54";"55";"57";"58";"59";"60";"61";"62";"63";"66";"67";"68";"69";"70";"71";"72";"73";"74";"75"}, BB148)))&gt;0),
    O148,
    "")</f>
        <v/>
      </c>
      <c r="CM148" s="131" t="str" cm="1">
        <f t="array" ref="CM148">IF(SUMPRODUCT(--ISNUMBER(SEARCH({"32";"35";"36";"44";"45";"47";"50";"51";"52";"53";"54";"55";"57";"58";"59";"60"}, BB148)))&gt;0,
    B148,
    "")</f>
        <v/>
      </c>
      <c r="CN148" s="123" t="str" cm="1">
        <f t="array" ref="CN148">IF(SUMPRODUCT(--ISNUMBER(SEARCH({"61";"62"}, BB148)))&gt;0,
    B148,
    "")</f>
        <v/>
      </c>
      <c r="CO148" s="226" t="str" cm="1">
        <f t="array" ref="CO148">IF(SUMPRODUCT(--ISNUMBER(SEARCH({"68";"69";"70";"71"}, BB148)))&gt;0,
    B148,
    "")</f>
        <v/>
      </c>
      <c r="CP148" s="123" t="str" cm="1">
        <f t="array" ref="CP148">IF(SUMPRODUCT(--ISNUMBER(SEARCH({"72";"73";"74";"75"}, BB148)))&gt;0,
    B148,
    "")</f>
        <v/>
      </c>
      <c r="CQ148" s="123" t="str">
        <f t="shared" si="161"/>
        <v/>
      </c>
      <c r="CR148" s="226" t="str">
        <f t="shared" si="162"/>
        <v>NO</v>
      </c>
      <c r="CS148" s="122" t="str">
        <f t="shared" si="171"/>
        <v/>
      </c>
      <c r="CT148" s="123" t="str">
        <f t="shared" si="172"/>
        <v/>
      </c>
      <c r="CU148" s="123" t="str">
        <f t="shared" si="173"/>
        <v/>
      </c>
      <c r="CV148" s="123" t="str">
        <f t="shared" si="174"/>
        <v/>
      </c>
      <c r="CW148" s="123" t="str">
        <f t="shared" si="175"/>
        <v/>
      </c>
      <c r="CX148" s="123" t="str">
        <f t="shared" si="176"/>
        <v/>
      </c>
      <c r="CY148" s="123" t="str">
        <f t="shared" si="177"/>
        <v/>
      </c>
      <c r="CZ148" s="123" t="str">
        <f t="shared" si="178"/>
        <v/>
      </c>
      <c r="DA148" s="123" t="str">
        <f t="shared" si="179"/>
        <v/>
      </c>
      <c r="DB148" s="124" t="str">
        <f t="shared" si="180"/>
        <v/>
      </c>
      <c r="DC148" s="122" t="str">
        <f t="shared" si="181"/>
        <v/>
      </c>
      <c r="DD148" s="123" t="str">
        <f t="shared" si="182"/>
        <v/>
      </c>
      <c r="DE148" s="123" t="str">
        <f t="shared" si="183"/>
        <v/>
      </c>
      <c r="DF148" s="124" t="str">
        <f t="shared" si="184"/>
        <v/>
      </c>
      <c r="DG148" s="110"/>
    </row>
    <row r="149" spans="2:111" ht="16.2" outlineLevel="2" x14ac:dyDescent="0.4">
      <c r="B149" s="7">
        <v>144</v>
      </c>
      <c r="C149" s="12"/>
      <c r="D149" s="13"/>
      <c r="E149" s="14"/>
      <c r="F149" s="14"/>
      <c r="G149" s="14"/>
      <c r="H149" s="14"/>
      <c r="I149" s="14"/>
      <c r="J149" s="14"/>
      <c r="K149" s="14"/>
      <c r="L149" s="15"/>
      <c r="M149" s="12"/>
      <c r="N149" s="12"/>
      <c r="O149" s="12"/>
      <c r="P149" s="98" t="str">
        <f xml:space="preserve"> IF(ISBLANK(M149),"",VLOOKUP(M149,ComboValue!$D$2:$H$18,5,FALSE))</f>
        <v/>
      </c>
      <c r="Q149" s="12"/>
      <c r="R149" s="252" t="str" cm="1">
        <f t="array" ref="R149">IF(OR(ISNUMBER(SEARCH("SGH05",$D149:$L149)),ISNUMBER(SEARCH("SGH06",$D149:$L149)),ISNUMBER(SEARCH("SGH07",$D149:$L149)),ISNUMBER(SEARCH("SGH08",$D149:$L149)),ISNUMBER(SEARCH("pas de pictogramme",$D149:$L149)),ISNUMBER(SEARCH("SGH09",$D149:$L149)),ISNUMBER(SEARCH("SGH03",$D149:$L149))),"OUI","NON")</f>
        <v>NON</v>
      </c>
      <c r="S149" s="13"/>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212"/>
      <c r="AX149" s="123" t="str" cm="1">
        <f t="array" ref="AX149">_xlfn.TEXTJOIN(",", TRUE, IF(D149:L149="","",VLOOKUP(D149:L149, ComboValue!$A$2:$C$11, 3, FALSE)))</f>
        <v/>
      </c>
      <c r="AY149" s="123" t="str">
        <f t="shared" si="159"/>
        <v>Tous_Fr</v>
      </c>
      <c r="AZ149" s="123" t="str">
        <f>IF(ISBLANK(M149),"",VLOOKUP(M149,ComboValue!$D$2:$F$18,3,FALSE))</f>
        <v/>
      </c>
      <c r="BA149" s="123" t="str">
        <f>IF(ISBLANK(N149),"",VLOOKUP(N149,ComboValue!$J$2:$L$5,3,FALSE))</f>
        <v/>
      </c>
      <c r="BB149" s="130" t="str" cm="1">
        <f t="array" ref="BB149">_xlfn.TEXTJOIN(",", TRUE, IF(S149:AV149="","",VLOOKUP(S149:AV149, ComboValue!$M$2:$O$100, 3, FALSE)))</f>
        <v/>
      </c>
      <c r="BC149" s="124" t="str">
        <f t="shared" si="160"/>
        <v/>
      </c>
      <c r="BD149" s="110"/>
      <c r="BE149" s="122" t="str">
        <f t="shared" si="137"/>
        <v/>
      </c>
      <c r="BF149" s="123" t="str">
        <f t="shared" si="138"/>
        <v/>
      </c>
      <c r="BG149" s="123" t="str">
        <f t="shared" si="139"/>
        <v/>
      </c>
      <c r="BH149" s="123" t="str">
        <f t="shared" si="140"/>
        <v/>
      </c>
      <c r="BI149" s="123" t="str">
        <f t="shared" si="141"/>
        <v/>
      </c>
      <c r="BJ149" s="123" t="str">
        <f t="shared" si="142"/>
        <v/>
      </c>
      <c r="BK149" s="123" t="str">
        <f t="shared" si="143"/>
        <v/>
      </c>
      <c r="BL149" s="123" t="str">
        <f t="shared" si="144"/>
        <v/>
      </c>
      <c r="BM149" s="123" t="str">
        <f t="shared" si="145"/>
        <v/>
      </c>
      <c r="BN149" s="123" t="str">
        <f t="shared" si="146"/>
        <v/>
      </c>
      <c r="BO149" s="123">
        <f t="shared" si="185"/>
        <v>0</v>
      </c>
      <c r="BP149" s="123">
        <f t="shared" si="147"/>
        <v>0</v>
      </c>
      <c r="BQ149" s="123">
        <f t="shared" si="186"/>
        <v>0</v>
      </c>
      <c r="BR149" s="123">
        <f t="shared" si="148"/>
        <v>0</v>
      </c>
      <c r="BS149" s="123">
        <f t="shared" si="149"/>
        <v>0</v>
      </c>
      <c r="BT149" s="123">
        <f t="shared" si="150"/>
        <v>0</v>
      </c>
      <c r="BU149" s="123" t="str">
        <f t="shared" si="163"/>
        <v/>
      </c>
      <c r="BV149" s="123" t="str">
        <f t="shared" si="164"/>
        <v/>
      </c>
      <c r="BW149" s="123" t="str">
        <f t="shared" si="165"/>
        <v/>
      </c>
      <c r="BX149" s="123" t="str">
        <f t="shared" si="151"/>
        <v/>
      </c>
      <c r="BY149" s="123" t="str">
        <f t="shared" si="152"/>
        <v/>
      </c>
      <c r="BZ149" s="123" t="str">
        <f t="shared" si="153"/>
        <v/>
      </c>
      <c r="CA149" s="123" t="str">
        <f t="shared" si="154"/>
        <v/>
      </c>
      <c r="CB149" s="123" t="str">
        <f t="shared" si="155"/>
        <v/>
      </c>
      <c r="CC149" s="123" t="str">
        <f t="shared" si="156"/>
        <v/>
      </c>
      <c r="CD149" s="123" t="str">
        <f t="shared" si="157"/>
        <v/>
      </c>
      <c r="CE149" s="123" t="str">
        <f t="shared" si="158"/>
        <v/>
      </c>
      <c r="CF149" s="123" t="str">
        <f t="shared" si="166"/>
        <v/>
      </c>
      <c r="CG149" s="123" t="str">
        <f t="shared" si="167"/>
        <v/>
      </c>
      <c r="CH149" s="123" t="str">
        <f t="shared" si="168"/>
        <v/>
      </c>
      <c r="CI149" s="123" t="str">
        <f t="shared" si="169"/>
        <v/>
      </c>
      <c r="CJ149" s="131" t="str">
        <f t="shared" si="170"/>
        <v/>
      </c>
      <c r="CK149" s="123" t="str" cm="1">
        <f t="array" ref="CK149">IF(AND(AZ149="C_16",
        SUMPRODUCT(--ISNUMBER(SEARCH({"14","34","38","40","41","42","43","46","48","56","64","65"},BB149)))&gt;0),
    O149-IF(ISNUMBER(CL149),CL149,0),
    "")</f>
        <v/>
      </c>
      <c r="CL149" s="123" t="str" cm="1">
        <f t="array" ref="CL149">IF(AND(AZ149="C_16",
        SUMPRODUCT(--ISNUMBER(SEARCH({"01";"02";"03";"04";"05";"06";"07";"08";"09";"10";"11";"12";"13";"15";"16";"17";"19";"20";"21";"22";"23";"24";"25";"26";"27";"28";"29";"30";"31";"32";"33";"35";"36";"37";"39";"44";"45";"47";"49";"50";"51";"52";"53";"54";"55";"57";"58";"59";"60";"61";"62";"63";"66";"67";"68";"69";"70";"71";"72";"73";"74";"75"}, BB149)))&gt;0),
    O149,
    "")</f>
        <v/>
      </c>
      <c r="CM149" s="131" t="str" cm="1">
        <f t="array" ref="CM149">IF(SUMPRODUCT(--ISNUMBER(SEARCH({"32";"35";"36";"44";"45";"47";"50";"51";"52";"53";"54";"55";"57";"58";"59";"60"}, BB149)))&gt;0,
    B149,
    "")</f>
        <v/>
      </c>
      <c r="CN149" s="123" t="str" cm="1">
        <f t="array" ref="CN149">IF(SUMPRODUCT(--ISNUMBER(SEARCH({"61";"62"}, BB149)))&gt;0,
    B149,
    "")</f>
        <v/>
      </c>
      <c r="CO149" s="226" t="str" cm="1">
        <f t="array" ref="CO149">IF(SUMPRODUCT(--ISNUMBER(SEARCH({"68";"69";"70";"71"}, BB149)))&gt;0,
    B149,
    "")</f>
        <v/>
      </c>
      <c r="CP149" s="123" t="str" cm="1">
        <f t="array" ref="CP149">IF(SUMPRODUCT(--ISNUMBER(SEARCH({"72";"73";"74";"75"}, BB149)))&gt;0,
    B149,
    "")</f>
        <v/>
      </c>
      <c r="CQ149" s="123" t="str">
        <f t="shared" si="161"/>
        <v/>
      </c>
      <c r="CR149" s="226" t="str">
        <f t="shared" si="162"/>
        <v>NO</v>
      </c>
      <c r="CS149" s="122" t="str">
        <f t="shared" si="171"/>
        <v/>
      </c>
      <c r="CT149" s="123" t="str">
        <f t="shared" si="172"/>
        <v/>
      </c>
      <c r="CU149" s="123" t="str">
        <f t="shared" si="173"/>
        <v/>
      </c>
      <c r="CV149" s="123" t="str">
        <f t="shared" si="174"/>
        <v/>
      </c>
      <c r="CW149" s="123" t="str">
        <f t="shared" si="175"/>
        <v/>
      </c>
      <c r="CX149" s="123" t="str">
        <f t="shared" si="176"/>
        <v/>
      </c>
      <c r="CY149" s="123" t="str">
        <f t="shared" si="177"/>
        <v/>
      </c>
      <c r="CZ149" s="123" t="str">
        <f t="shared" si="178"/>
        <v/>
      </c>
      <c r="DA149" s="123" t="str">
        <f t="shared" si="179"/>
        <v/>
      </c>
      <c r="DB149" s="124" t="str">
        <f t="shared" si="180"/>
        <v/>
      </c>
      <c r="DC149" s="122" t="str">
        <f t="shared" si="181"/>
        <v/>
      </c>
      <c r="DD149" s="123" t="str">
        <f t="shared" si="182"/>
        <v/>
      </c>
      <c r="DE149" s="123" t="str">
        <f t="shared" si="183"/>
        <v/>
      </c>
      <c r="DF149" s="124" t="str">
        <f t="shared" si="184"/>
        <v/>
      </c>
      <c r="DG149" s="110"/>
    </row>
    <row r="150" spans="2:111" ht="16.2" outlineLevel="2" x14ac:dyDescent="0.4">
      <c r="B150" s="7">
        <v>145</v>
      </c>
      <c r="C150" s="12"/>
      <c r="D150" s="13"/>
      <c r="E150" s="14"/>
      <c r="F150" s="14"/>
      <c r="G150" s="14"/>
      <c r="H150" s="14"/>
      <c r="I150" s="14"/>
      <c r="J150" s="14"/>
      <c r="K150" s="14"/>
      <c r="L150" s="15"/>
      <c r="M150" s="12"/>
      <c r="N150" s="12"/>
      <c r="O150" s="12"/>
      <c r="P150" s="98" t="str">
        <f xml:space="preserve"> IF(ISBLANK(M150),"",VLOOKUP(M150,ComboValue!$D$2:$H$18,5,FALSE))</f>
        <v/>
      </c>
      <c r="Q150" s="12"/>
      <c r="R150" s="252" t="str" cm="1">
        <f t="array" ref="R150">IF(OR(ISNUMBER(SEARCH("SGH05",$D150:$L150)),ISNUMBER(SEARCH("SGH06",$D150:$L150)),ISNUMBER(SEARCH("SGH07",$D150:$L150)),ISNUMBER(SEARCH("SGH08",$D150:$L150)),ISNUMBER(SEARCH("pas de pictogramme",$D150:$L150)),ISNUMBER(SEARCH("SGH09",$D150:$L150)),ISNUMBER(SEARCH("SGH03",$D150:$L150))),"OUI","NON")</f>
        <v>NON</v>
      </c>
      <c r="S150" s="13"/>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212"/>
      <c r="AX150" s="123" t="str" cm="1">
        <f t="array" ref="AX150">_xlfn.TEXTJOIN(",", TRUE, IF(D150:L150="","",VLOOKUP(D150:L150, ComboValue!$A$2:$C$11, 3, FALSE)))</f>
        <v/>
      </c>
      <c r="AY150" s="123" t="str">
        <f t="shared" si="159"/>
        <v>Tous_Fr</v>
      </c>
      <c r="AZ150" s="123" t="str">
        <f>IF(ISBLANK(M150),"",VLOOKUP(M150,ComboValue!$D$2:$F$18,3,FALSE))</f>
        <v/>
      </c>
      <c r="BA150" s="123" t="str">
        <f>IF(ISBLANK(N150),"",VLOOKUP(N150,ComboValue!$J$2:$L$5,3,FALSE))</f>
        <v/>
      </c>
      <c r="BB150" s="130" t="str" cm="1">
        <f t="array" ref="BB150">_xlfn.TEXTJOIN(",", TRUE, IF(S150:AV150="","",VLOOKUP(S150:AV150, ComboValue!$M$2:$O$100, 3, FALSE)))</f>
        <v/>
      </c>
      <c r="BC150" s="124" t="str">
        <f t="shared" si="160"/>
        <v/>
      </c>
      <c r="BD150" s="110"/>
      <c r="BE150" s="122" t="str">
        <f t="shared" si="137"/>
        <v/>
      </c>
      <c r="BF150" s="123" t="str">
        <f t="shared" si="138"/>
        <v/>
      </c>
      <c r="BG150" s="123" t="str">
        <f t="shared" si="139"/>
        <v/>
      </c>
      <c r="BH150" s="123" t="str">
        <f t="shared" si="140"/>
        <v/>
      </c>
      <c r="BI150" s="123" t="str">
        <f t="shared" si="141"/>
        <v/>
      </c>
      <c r="BJ150" s="123" t="str">
        <f t="shared" si="142"/>
        <v/>
      </c>
      <c r="BK150" s="123" t="str">
        <f t="shared" si="143"/>
        <v/>
      </c>
      <c r="BL150" s="123" t="str">
        <f t="shared" si="144"/>
        <v/>
      </c>
      <c r="BM150" s="123" t="str">
        <f t="shared" si="145"/>
        <v/>
      </c>
      <c r="BN150" s="123" t="str">
        <f t="shared" si="146"/>
        <v/>
      </c>
      <c r="BO150" s="123">
        <f t="shared" si="185"/>
        <v>0</v>
      </c>
      <c r="BP150" s="123">
        <f t="shared" si="147"/>
        <v>0</v>
      </c>
      <c r="BQ150" s="123">
        <f t="shared" si="186"/>
        <v>0</v>
      </c>
      <c r="BR150" s="123">
        <f t="shared" si="148"/>
        <v>0</v>
      </c>
      <c r="BS150" s="123">
        <f t="shared" si="149"/>
        <v>0</v>
      </c>
      <c r="BT150" s="123">
        <f t="shared" si="150"/>
        <v>0</v>
      </c>
      <c r="BU150" s="123" t="str">
        <f t="shared" si="163"/>
        <v/>
      </c>
      <c r="BV150" s="123" t="str">
        <f t="shared" si="164"/>
        <v/>
      </c>
      <c r="BW150" s="123" t="str">
        <f t="shared" si="165"/>
        <v/>
      </c>
      <c r="BX150" s="123" t="str">
        <f t="shared" si="151"/>
        <v/>
      </c>
      <c r="BY150" s="123" t="str">
        <f t="shared" si="152"/>
        <v/>
      </c>
      <c r="BZ150" s="123" t="str">
        <f t="shared" si="153"/>
        <v/>
      </c>
      <c r="CA150" s="123" t="str">
        <f t="shared" si="154"/>
        <v/>
      </c>
      <c r="CB150" s="123" t="str">
        <f t="shared" si="155"/>
        <v/>
      </c>
      <c r="CC150" s="123" t="str">
        <f t="shared" si="156"/>
        <v/>
      </c>
      <c r="CD150" s="123" t="str">
        <f t="shared" si="157"/>
        <v/>
      </c>
      <c r="CE150" s="123" t="str">
        <f t="shared" si="158"/>
        <v/>
      </c>
      <c r="CF150" s="123" t="str">
        <f t="shared" si="166"/>
        <v/>
      </c>
      <c r="CG150" s="123" t="str">
        <f t="shared" si="167"/>
        <v/>
      </c>
      <c r="CH150" s="123" t="str">
        <f t="shared" si="168"/>
        <v/>
      </c>
      <c r="CI150" s="123" t="str">
        <f t="shared" si="169"/>
        <v/>
      </c>
      <c r="CJ150" s="131" t="str">
        <f t="shared" si="170"/>
        <v/>
      </c>
      <c r="CK150" s="123" t="str" cm="1">
        <f t="array" ref="CK150">IF(AND(AZ150="C_16",
        SUMPRODUCT(--ISNUMBER(SEARCH({"14","34","38","40","41","42","43","46","48","56","64","65"},BB150)))&gt;0),
    O150-IF(ISNUMBER(CL150),CL150,0),
    "")</f>
        <v/>
      </c>
      <c r="CL150" s="123" t="str" cm="1">
        <f t="array" ref="CL150">IF(AND(AZ150="C_16",
        SUMPRODUCT(--ISNUMBER(SEARCH({"01";"02";"03";"04";"05";"06";"07";"08";"09";"10";"11";"12";"13";"15";"16";"17";"19";"20";"21";"22";"23";"24";"25";"26";"27";"28";"29";"30";"31";"32";"33";"35";"36";"37";"39";"44";"45";"47";"49";"50";"51";"52";"53";"54";"55";"57";"58";"59";"60";"61";"62";"63";"66";"67";"68";"69";"70";"71";"72";"73";"74";"75"}, BB150)))&gt;0),
    O150,
    "")</f>
        <v/>
      </c>
      <c r="CM150" s="131" t="str" cm="1">
        <f t="array" ref="CM150">IF(SUMPRODUCT(--ISNUMBER(SEARCH({"32";"35";"36";"44";"45";"47";"50";"51";"52";"53";"54";"55";"57";"58";"59";"60"}, BB150)))&gt;0,
    B150,
    "")</f>
        <v/>
      </c>
      <c r="CN150" s="123" t="str" cm="1">
        <f t="array" ref="CN150">IF(SUMPRODUCT(--ISNUMBER(SEARCH({"61";"62"}, BB150)))&gt;0,
    B150,
    "")</f>
        <v/>
      </c>
      <c r="CO150" s="226" t="str" cm="1">
        <f t="array" ref="CO150">IF(SUMPRODUCT(--ISNUMBER(SEARCH({"68";"69";"70";"71"}, BB150)))&gt;0,
    B150,
    "")</f>
        <v/>
      </c>
      <c r="CP150" s="123" t="str" cm="1">
        <f t="array" ref="CP150">IF(SUMPRODUCT(--ISNUMBER(SEARCH({"72";"73";"74";"75"}, BB150)))&gt;0,
    B150,
    "")</f>
        <v/>
      </c>
      <c r="CQ150" s="123" t="str">
        <f t="shared" si="161"/>
        <v/>
      </c>
      <c r="CR150" s="226" t="str">
        <f t="shared" si="162"/>
        <v>NO</v>
      </c>
      <c r="CS150" s="122" t="str">
        <f t="shared" si="171"/>
        <v/>
      </c>
      <c r="CT150" s="123" t="str">
        <f t="shared" si="172"/>
        <v/>
      </c>
      <c r="CU150" s="123" t="str">
        <f t="shared" si="173"/>
        <v/>
      </c>
      <c r="CV150" s="123" t="str">
        <f t="shared" si="174"/>
        <v/>
      </c>
      <c r="CW150" s="123" t="str">
        <f t="shared" si="175"/>
        <v/>
      </c>
      <c r="CX150" s="123" t="str">
        <f t="shared" si="176"/>
        <v/>
      </c>
      <c r="CY150" s="123" t="str">
        <f t="shared" si="177"/>
        <v/>
      </c>
      <c r="CZ150" s="123" t="str">
        <f t="shared" si="178"/>
        <v/>
      </c>
      <c r="DA150" s="123" t="str">
        <f t="shared" si="179"/>
        <v/>
      </c>
      <c r="DB150" s="124" t="str">
        <f t="shared" si="180"/>
        <v/>
      </c>
      <c r="DC150" s="122" t="str">
        <f t="shared" si="181"/>
        <v/>
      </c>
      <c r="DD150" s="123" t="str">
        <f t="shared" si="182"/>
        <v/>
      </c>
      <c r="DE150" s="123" t="str">
        <f t="shared" si="183"/>
        <v/>
      </c>
      <c r="DF150" s="124" t="str">
        <f t="shared" si="184"/>
        <v/>
      </c>
      <c r="DG150" s="110"/>
    </row>
    <row r="151" spans="2:111" ht="16.2" outlineLevel="2" x14ac:dyDescent="0.4">
      <c r="B151" s="7">
        <v>146</v>
      </c>
      <c r="C151" s="12"/>
      <c r="D151" s="13"/>
      <c r="E151" s="14"/>
      <c r="F151" s="14"/>
      <c r="G151" s="14"/>
      <c r="H151" s="14"/>
      <c r="I151" s="14"/>
      <c r="J151" s="14"/>
      <c r="K151" s="14"/>
      <c r="L151" s="15"/>
      <c r="M151" s="12"/>
      <c r="N151" s="12"/>
      <c r="O151" s="12"/>
      <c r="P151" s="98" t="str">
        <f xml:space="preserve"> IF(ISBLANK(M151),"",VLOOKUP(M151,ComboValue!$D$2:$H$18,5,FALSE))</f>
        <v/>
      </c>
      <c r="Q151" s="12"/>
      <c r="R151" s="252" t="str" cm="1">
        <f t="array" ref="R151">IF(OR(ISNUMBER(SEARCH("SGH05",$D151:$L151)),ISNUMBER(SEARCH("SGH06",$D151:$L151)),ISNUMBER(SEARCH("SGH07",$D151:$L151)),ISNUMBER(SEARCH("SGH08",$D151:$L151)),ISNUMBER(SEARCH("pas de pictogramme",$D151:$L151)),ISNUMBER(SEARCH("SGH09",$D151:$L151)),ISNUMBER(SEARCH("SGH03",$D151:$L151))),"OUI","NON")</f>
        <v>NON</v>
      </c>
      <c r="S151" s="13"/>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212"/>
      <c r="AX151" s="123" t="str" cm="1">
        <f t="array" ref="AX151">_xlfn.TEXTJOIN(",", TRUE, IF(D151:L151="","",VLOOKUP(D151:L151, ComboValue!$A$2:$C$11, 3, FALSE)))</f>
        <v/>
      </c>
      <c r="AY151" s="123" t="str">
        <f t="shared" si="159"/>
        <v>Tous_Fr</v>
      </c>
      <c r="AZ151" s="123" t="str">
        <f>IF(ISBLANK(M151),"",VLOOKUP(M151,ComboValue!$D$2:$F$18,3,FALSE))</f>
        <v/>
      </c>
      <c r="BA151" s="123" t="str">
        <f>IF(ISBLANK(N151),"",VLOOKUP(N151,ComboValue!$J$2:$L$5,3,FALSE))</f>
        <v/>
      </c>
      <c r="BB151" s="130" t="str" cm="1">
        <f t="array" ref="BB151">_xlfn.TEXTJOIN(",", TRUE, IF(S151:AV151="","",VLOOKUP(S151:AV151, ComboValue!$M$2:$O$100, 3, FALSE)))</f>
        <v/>
      </c>
      <c r="BC151" s="124" t="str">
        <f t="shared" si="160"/>
        <v/>
      </c>
      <c r="BD151" s="110"/>
      <c r="BE151" s="122" t="str">
        <f t="shared" si="137"/>
        <v/>
      </c>
      <c r="BF151" s="123" t="str">
        <f t="shared" si="138"/>
        <v/>
      </c>
      <c r="BG151" s="123" t="str">
        <f t="shared" si="139"/>
        <v/>
      </c>
      <c r="BH151" s="123" t="str">
        <f t="shared" si="140"/>
        <v/>
      </c>
      <c r="BI151" s="123" t="str">
        <f t="shared" si="141"/>
        <v/>
      </c>
      <c r="BJ151" s="123" t="str">
        <f t="shared" si="142"/>
        <v/>
      </c>
      <c r="BK151" s="123" t="str">
        <f t="shared" si="143"/>
        <v/>
      </c>
      <c r="BL151" s="123" t="str">
        <f t="shared" si="144"/>
        <v/>
      </c>
      <c r="BM151" s="123" t="str">
        <f t="shared" si="145"/>
        <v/>
      </c>
      <c r="BN151" s="123" t="str">
        <f t="shared" si="146"/>
        <v/>
      </c>
      <c r="BO151" s="123">
        <f t="shared" si="185"/>
        <v>0</v>
      </c>
      <c r="BP151" s="123">
        <f t="shared" si="147"/>
        <v>0</v>
      </c>
      <c r="BQ151" s="123">
        <f t="shared" si="186"/>
        <v>0</v>
      </c>
      <c r="BR151" s="123">
        <f t="shared" si="148"/>
        <v>0</v>
      </c>
      <c r="BS151" s="123">
        <f t="shared" si="149"/>
        <v>0</v>
      </c>
      <c r="BT151" s="123">
        <f t="shared" si="150"/>
        <v>0</v>
      </c>
      <c r="BU151" s="123" t="str">
        <f t="shared" si="163"/>
        <v/>
      </c>
      <c r="BV151" s="123" t="str">
        <f t="shared" si="164"/>
        <v/>
      </c>
      <c r="BW151" s="123" t="str">
        <f t="shared" si="165"/>
        <v/>
      </c>
      <c r="BX151" s="123" t="str">
        <f t="shared" si="151"/>
        <v/>
      </c>
      <c r="BY151" s="123" t="str">
        <f t="shared" si="152"/>
        <v/>
      </c>
      <c r="BZ151" s="123" t="str">
        <f t="shared" si="153"/>
        <v/>
      </c>
      <c r="CA151" s="123" t="str">
        <f t="shared" si="154"/>
        <v/>
      </c>
      <c r="CB151" s="123" t="str">
        <f t="shared" si="155"/>
        <v/>
      </c>
      <c r="CC151" s="123" t="str">
        <f t="shared" si="156"/>
        <v/>
      </c>
      <c r="CD151" s="123" t="str">
        <f t="shared" si="157"/>
        <v/>
      </c>
      <c r="CE151" s="123" t="str">
        <f t="shared" si="158"/>
        <v/>
      </c>
      <c r="CF151" s="123" t="str">
        <f t="shared" si="166"/>
        <v/>
      </c>
      <c r="CG151" s="123" t="str">
        <f t="shared" si="167"/>
        <v/>
      </c>
      <c r="CH151" s="123" t="str">
        <f t="shared" si="168"/>
        <v/>
      </c>
      <c r="CI151" s="123" t="str">
        <f t="shared" si="169"/>
        <v/>
      </c>
      <c r="CJ151" s="131" t="str">
        <f t="shared" si="170"/>
        <v/>
      </c>
      <c r="CK151" s="123" t="str" cm="1">
        <f t="array" ref="CK151">IF(AND(AZ151="C_16",
        SUMPRODUCT(--ISNUMBER(SEARCH({"14","34","38","40","41","42","43","46","48","56","64","65"},BB151)))&gt;0),
    O151-IF(ISNUMBER(CL151),CL151,0),
    "")</f>
        <v/>
      </c>
      <c r="CL151" s="123" t="str" cm="1">
        <f t="array" ref="CL151">IF(AND(AZ151="C_16",
        SUMPRODUCT(--ISNUMBER(SEARCH({"01";"02";"03";"04";"05";"06";"07";"08";"09";"10";"11";"12";"13";"15";"16";"17";"19";"20";"21";"22";"23";"24";"25";"26";"27";"28";"29";"30";"31";"32";"33";"35";"36";"37";"39";"44";"45";"47";"49";"50";"51";"52";"53";"54";"55";"57";"58";"59";"60";"61";"62";"63";"66";"67";"68";"69";"70";"71";"72";"73";"74";"75"}, BB151)))&gt;0),
    O151,
    "")</f>
        <v/>
      </c>
      <c r="CM151" s="131" t="str" cm="1">
        <f t="array" ref="CM151">IF(SUMPRODUCT(--ISNUMBER(SEARCH({"32";"35";"36";"44";"45";"47";"50";"51";"52";"53";"54";"55";"57";"58";"59";"60"}, BB151)))&gt;0,
    B151,
    "")</f>
        <v/>
      </c>
      <c r="CN151" s="123" t="str" cm="1">
        <f t="array" ref="CN151">IF(SUMPRODUCT(--ISNUMBER(SEARCH({"61";"62"}, BB151)))&gt;0,
    B151,
    "")</f>
        <v/>
      </c>
      <c r="CO151" s="226" t="str" cm="1">
        <f t="array" ref="CO151">IF(SUMPRODUCT(--ISNUMBER(SEARCH({"68";"69";"70";"71"}, BB151)))&gt;0,
    B151,
    "")</f>
        <v/>
      </c>
      <c r="CP151" s="123" t="str" cm="1">
        <f t="array" ref="CP151">IF(SUMPRODUCT(--ISNUMBER(SEARCH({"72";"73";"74";"75"}, BB151)))&gt;0,
    B151,
    "")</f>
        <v/>
      </c>
      <c r="CQ151" s="123" t="str">
        <f t="shared" si="161"/>
        <v/>
      </c>
      <c r="CR151" s="226" t="str">
        <f t="shared" si="162"/>
        <v>NO</v>
      </c>
      <c r="CS151" s="122" t="str">
        <f t="shared" si="171"/>
        <v/>
      </c>
      <c r="CT151" s="123" t="str">
        <f t="shared" si="172"/>
        <v/>
      </c>
      <c r="CU151" s="123" t="str">
        <f t="shared" si="173"/>
        <v/>
      </c>
      <c r="CV151" s="123" t="str">
        <f t="shared" si="174"/>
        <v/>
      </c>
      <c r="CW151" s="123" t="str">
        <f t="shared" si="175"/>
        <v/>
      </c>
      <c r="CX151" s="123" t="str">
        <f t="shared" si="176"/>
        <v/>
      </c>
      <c r="CY151" s="123" t="str">
        <f t="shared" si="177"/>
        <v/>
      </c>
      <c r="CZ151" s="123" t="str">
        <f t="shared" si="178"/>
        <v/>
      </c>
      <c r="DA151" s="123" t="str">
        <f t="shared" si="179"/>
        <v/>
      </c>
      <c r="DB151" s="124" t="str">
        <f t="shared" si="180"/>
        <v/>
      </c>
      <c r="DC151" s="122" t="str">
        <f t="shared" si="181"/>
        <v/>
      </c>
      <c r="DD151" s="123" t="str">
        <f t="shared" si="182"/>
        <v/>
      </c>
      <c r="DE151" s="123" t="str">
        <f t="shared" si="183"/>
        <v/>
      </c>
      <c r="DF151" s="124" t="str">
        <f t="shared" si="184"/>
        <v/>
      </c>
      <c r="DG151" s="110"/>
    </row>
    <row r="152" spans="2:111" ht="16.2" outlineLevel="2" x14ac:dyDescent="0.4">
      <c r="B152" s="7">
        <v>147</v>
      </c>
      <c r="C152" s="12"/>
      <c r="D152" s="13"/>
      <c r="E152" s="14"/>
      <c r="F152" s="14"/>
      <c r="G152" s="14"/>
      <c r="H152" s="14"/>
      <c r="I152" s="14"/>
      <c r="J152" s="14"/>
      <c r="K152" s="14"/>
      <c r="L152" s="15"/>
      <c r="M152" s="12"/>
      <c r="N152" s="12"/>
      <c r="O152" s="12"/>
      <c r="P152" s="98" t="str">
        <f xml:space="preserve"> IF(ISBLANK(M152),"",VLOOKUP(M152,ComboValue!$D$2:$H$18,5,FALSE))</f>
        <v/>
      </c>
      <c r="Q152" s="12"/>
      <c r="R152" s="252" t="str" cm="1">
        <f t="array" ref="R152">IF(OR(ISNUMBER(SEARCH("SGH05",$D152:$L152)),ISNUMBER(SEARCH("SGH06",$D152:$L152)),ISNUMBER(SEARCH("SGH07",$D152:$L152)),ISNUMBER(SEARCH("SGH08",$D152:$L152)),ISNUMBER(SEARCH("pas de pictogramme",$D152:$L152)),ISNUMBER(SEARCH("SGH09",$D152:$L152)),ISNUMBER(SEARCH("SGH03",$D152:$L152))),"OUI","NON")</f>
        <v>NON</v>
      </c>
      <c r="S152" s="13"/>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212"/>
      <c r="AX152" s="123" t="str" cm="1">
        <f t="array" ref="AX152">_xlfn.TEXTJOIN(",", TRUE, IF(D152:L152="","",VLOOKUP(D152:L152, ComboValue!$A$2:$C$11, 3, FALSE)))</f>
        <v/>
      </c>
      <c r="AY152" s="123" t="str">
        <f t="shared" si="159"/>
        <v>Tous_Fr</v>
      </c>
      <c r="AZ152" s="123" t="str">
        <f>IF(ISBLANK(M152),"",VLOOKUP(M152,ComboValue!$D$2:$F$18,3,FALSE))</f>
        <v/>
      </c>
      <c r="BA152" s="123" t="str">
        <f>IF(ISBLANK(N152),"",VLOOKUP(N152,ComboValue!$J$2:$L$5,3,FALSE))</f>
        <v/>
      </c>
      <c r="BB152" s="130" t="str" cm="1">
        <f t="array" ref="BB152">_xlfn.TEXTJOIN(",", TRUE, IF(S152:AV152="","",VLOOKUP(S152:AV152, ComboValue!$M$2:$O$100, 3, FALSE)))</f>
        <v/>
      </c>
      <c r="BC152" s="124" t="str">
        <f t="shared" si="160"/>
        <v/>
      </c>
      <c r="BD152" s="110"/>
      <c r="BE152" s="122" t="str">
        <f t="shared" si="137"/>
        <v/>
      </c>
      <c r="BF152" s="123" t="str">
        <f t="shared" si="138"/>
        <v/>
      </c>
      <c r="BG152" s="123" t="str">
        <f t="shared" si="139"/>
        <v/>
      </c>
      <c r="BH152" s="123" t="str">
        <f t="shared" si="140"/>
        <v/>
      </c>
      <c r="BI152" s="123" t="str">
        <f t="shared" si="141"/>
        <v/>
      </c>
      <c r="BJ152" s="123" t="str">
        <f t="shared" si="142"/>
        <v/>
      </c>
      <c r="BK152" s="123" t="str">
        <f t="shared" si="143"/>
        <v/>
      </c>
      <c r="BL152" s="123" t="str">
        <f t="shared" si="144"/>
        <v/>
      </c>
      <c r="BM152" s="123" t="str">
        <f t="shared" si="145"/>
        <v/>
      </c>
      <c r="BN152" s="123" t="str">
        <f t="shared" si="146"/>
        <v/>
      </c>
      <c r="BO152" s="123">
        <f t="shared" si="185"/>
        <v>0</v>
      </c>
      <c r="BP152" s="123">
        <f t="shared" si="147"/>
        <v>0</v>
      </c>
      <c r="BQ152" s="123">
        <f t="shared" si="186"/>
        <v>0</v>
      </c>
      <c r="BR152" s="123">
        <f t="shared" si="148"/>
        <v>0</v>
      </c>
      <c r="BS152" s="123">
        <f t="shared" si="149"/>
        <v>0</v>
      </c>
      <c r="BT152" s="123">
        <f t="shared" si="150"/>
        <v>0</v>
      </c>
      <c r="BU152" s="123" t="str">
        <f t="shared" si="163"/>
        <v/>
      </c>
      <c r="BV152" s="123" t="str">
        <f t="shared" si="164"/>
        <v/>
      </c>
      <c r="BW152" s="123" t="str">
        <f t="shared" si="165"/>
        <v/>
      </c>
      <c r="BX152" s="123" t="str">
        <f t="shared" si="151"/>
        <v/>
      </c>
      <c r="BY152" s="123" t="str">
        <f t="shared" si="152"/>
        <v/>
      </c>
      <c r="BZ152" s="123" t="str">
        <f t="shared" si="153"/>
        <v/>
      </c>
      <c r="CA152" s="123" t="str">
        <f t="shared" si="154"/>
        <v/>
      </c>
      <c r="CB152" s="123" t="str">
        <f t="shared" si="155"/>
        <v/>
      </c>
      <c r="CC152" s="123" t="str">
        <f t="shared" si="156"/>
        <v/>
      </c>
      <c r="CD152" s="123" t="str">
        <f t="shared" si="157"/>
        <v/>
      </c>
      <c r="CE152" s="123" t="str">
        <f t="shared" si="158"/>
        <v/>
      </c>
      <c r="CF152" s="123" t="str">
        <f t="shared" si="166"/>
        <v/>
      </c>
      <c r="CG152" s="123" t="str">
        <f t="shared" si="167"/>
        <v/>
      </c>
      <c r="CH152" s="123" t="str">
        <f t="shared" si="168"/>
        <v/>
      </c>
      <c r="CI152" s="123" t="str">
        <f t="shared" si="169"/>
        <v/>
      </c>
      <c r="CJ152" s="131" t="str">
        <f t="shared" si="170"/>
        <v/>
      </c>
      <c r="CK152" s="123" t="str" cm="1">
        <f t="array" ref="CK152">IF(AND(AZ152="C_16",
        SUMPRODUCT(--ISNUMBER(SEARCH({"14","34","38","40","41","42","43","46","48","56","64","65"},BB152)))&gt;0),
    O152-IF(ISNUMBER(CL152),CL152,0),
    "")</f>
        <v/>
      </c>
      <c r="CL152" s="123" t="str" cm="1">
        <f t="array" ref="CL152">IF(AND(AZ152="C_16",
        SUMPRODUCT(--ISNUMBER(SEARCH({"01";"02";"03";"04";"05";"06";"07";"08";"09";"10";"11";"12";"13";"15";"16";"17";"19";"20";"21";"22";"23";"24";"25";"26";"27";"28";"29";"30";"31";"32";"33";"35";"36";"37";"39";"44";"45";"47";"49";"50";"51";"52";"53";"54";"55";"57";"58";"59";"60";"61";"62";"63";"66";"67";"68";"69";"70";"71";"72";"73";"74";"75"}, BB152)))&gt;0),
    O152,
    "")</f>
        <v/>
      </c>
      <c r="CM152" s="131" t="str" cm="1">
        <f t="array" ref="CM152">IF(SUMPRODUCT(--ISNUMBER(SEARCH({"32";"35";"36";"44";"45";"47";"50";"51";"52";"53";"54";"55";"57";"58";"59";"60"}, BB152)))&gt;0,
    B152,
    "")</f>
        <v/>
      </c>
      <c r="CN152" s="123" t="str" cm="1">
        <f t="array" ref="CN152">IF(SUMPRODUCT(--ISNUMBER(SEARCH({"61";"62"}, BB152)))&gt;0,
    B152,
    "")</f>
        <v/>
      </c>
      <c r="CO152" s="226" t="str" cm="1">
        <f t="array" ref="CO152">IF(SUMPRODUCT(--ISNUMBER(SEARCH({"68";"69";"70";"71"}, BB152)))&gt;0,
    B152,
    "")</f>
        <v/>
      </c>
      <c r="CP152" s="123" t="str" cm="1">
        <f t="array" ref="CP152">IF(SUMPRODUCT(--ISNUMBER(SEARCH({"72";"73";"74";"75"}, BB152)))&gt;0,
    B152,
    "")</f>
        <v/>
      </c>
      <c r="CQ152" s="123" t="str">
        <f t="shared" si="161"/>
        <v/>
      </c>
      <c r="CR152" s="226" t="str">
        <f t="shared" si="162"/>
        <v>NO</v>
      </c>
      <c r="CS152" s="122" t="str">
        <f t="shared" si="171"/>
        <v/>
      </c>
      <c r="CT152" s="123" t="str">
        <f t="shared" si="172"/>
        <v/>
      </c>
      <c r="CU152" s="123" t="str">
        <f t="shared" si="173"/>
        <v/>
      </c>
      <c r="CV152" s="123" t="str">
        <f t="shared" si="174"/>
        <v/>
      </c>
      <c r="CW152" s="123" t="str">
        <f t="shared" si="175"/>
        <v/>
      </c>
      <c r="CX152" s="123" t="str">
        <f t="shared" si="176"/>
        <v/>
      </c>
      <c r="CY152" s="123" t="str">
        <f t="shared" si="177"/>
        <v/>
      </c>
      <c r="CZ152" s="123" t="str">
        <f t="shared" si="178"/>
        <v/>
      </c>
      <c r="DA152" s="123" t="str">
        <f t="shared" si="179"/>
        <v/>
      </c>
      <c r="DB152" s="124" t="str">
        <f t="shared" si="180"/>
        <v/>
      </c>
      <c r="DC152" s="122" t="str">
        <f t="shared" si="181"/>
        <v/>
      </c>
      <c r="DD152" s="123" t="str">
        <f t="shared" si="182"/>
        <v/>
      </c>
      <c r="DE152" s="123" t="str">
        <f t="shared" si="183"/>
        <v/>
      </c>
      <c r="DF152" s="124" t="str">
        <f t="shared" si="184"/>
        <v/>
      </c>
      <c r="DG152" s="110"/>
    </row>
    <row r="153" spans="2:111" ht="16.2" outlineLevel="2" x14ac:dyDescent="0.4">
      <c r="B153" s="7">
        <v>148</v>
      </c>
      <c r="C153" s="12"/>
      <c r="D153" s="13"/>
      <c r="E153" s="14"/>
      <c r="F153" s="14"/>
      <c r="G153" s="14"/>
      <c r="H153" s="14"/>
      <c r="I153" s="14"/>
      <c r="J153" s="14"/>
      <c r="K153" s="14"/>
      <c r="L153" s="15"/>
      <c r="M153" s="12"/>
      <c r="N153" s="12"/>
      <c r="O153" s="12"/>
      <c r="P153" s="98" t="str">
        <f xml:space="preserve"> IF(ISBLANK(M153),"",VLOOKUP(M153,ComboValue!$D$2:$H$18,5,FALSE))</f>
        <v/>
      </c>
      <c r="Q153" s="12"/>
      <c r="R153" s="252" t="str" cm="1">
        <f t="array" ref="R153">IF(OR(ISNUMBER(SEARCH("SGH05",$D153:$L153)),ISNUMBER(SEARCH("SGH06",$D153:$L153)),ISNUMBER(SEARCH("SGH07",$D153:$L153)),ISNUMBER(SEARCH("SGH08",$D153:$L153)),ISNUMBER(SEARCH("pas de pictogramme",$D153:$L153)),ISNUMBER(SEARCH("SGH09",$D153:$L153)),ISNUMBER(SEARCH("SGH03",$D153:$L153))),"OUI","NON")</f>
        <v>NON</v>
      </c>
      <c r="S153" s="13"/>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212"/>
      <c r="AX153" s="123" t="str" cm="1">
        <f t="array" ref="AX153">_xlfn.TEXTJOIN(",", TRUE, IF(D153:L153="","",VLOOKUP(D153:L153, ComboValue!$A$2:$C$11, 3, FALSE)))</f>
        <v/>
      </c>
      <c r="AY153" s="123" t="str">
        <f t="shared" si="159"/>
        <v>Tous_Fr</v>
      </c>
      <c r="AZ153" s="123" t="str">
        <f>IF(ISBLANK(M153),"",VLOOKUP(M153,ComboValue!$D$2:$F$18,3,FALSE))</f>
        <v/>
      </c>
      <c r="BA153" s="123" t="str">
        <f>IF(ISBLANK(N153),"",VLOOKUP(N153,ComboValue!$J$2:$L$5,3,FALSE))</f>
        <v/>
      </c>
      <c r="BB153" s="130" t="str" cm="1">
        <f t="array" ref="BB153">_xlfn.TEXTJOIN(",", TRUE, IF(S153:AV153="","",VLOOKUP(S153:AV153, ComboValue!$M$2:$O$100, 3, FALSE)))</f>
        <v/>
      </c>
      <c r="BC153" s="124" t="str">
        <f t="shared" si="160"/>
        <v/>
      </c>
      <c r="BD153" s="110"/>
      <c r="BE153" s="122" t="str">
        <f t="shared" si="137"/>
        <v/>
      </c>
      <c r="BF153" s="123" t="str">
        <f t="shared" si="138"/>
        <v/>
      </c>
      <c r="BG153" s="123" t="str">
        <f t="shared" si="139"/>
        <v/>
      </c>
      <c r="BH153" s="123" t="str">
        <f t="shared" si="140"/>
        <v/>
      </c>
      <c r="BI153" s="123" t="str">
        <f t="shared" si="141"/>
        <v/>
      </c>
      <c r="BJ153" s="123" t="str">
        <f t="shared" si="142"/>
        <v/>
      </c>
      <c r="BK153" s="123" t="str">
        <f t="shared" si="143"/>
        <v/>
      </c>
      <c r="BL153" s="123" t="str">
        <f t="shared" si="144"/>
        <v/>
      </c>
      <c r="BM153" s="123" t="str">
        <f t="shared" si="145"/>
        <v/>
      </c>
      <c r="BN153" s="123" t="str">
        <f t="shared" si="146"/>
        <v/>
      </c>
      <c r="BO153" s="123">
        <f t="shared" si="185"/>
        <v>0</v>
      </c>
      <c r="BP153" s="123">
        <f t="shared" si="147"/>
        <v>0</v>
      </c>
      <c r="BQ153" s="123">
        <f t="shared" si="186"/>
        <v>0</v>
      </c>
      <c r="BR153" s="123">
        <f t="shared" si="148"/>
        <v>0</v>
      </c>
      <c r="BS153" s="123">
        <f t="shared" si="149"/>
        <v>0</v>
      </c>
      <c r="BT153" s="123">
        <f t="shared" si="150"/>
        <v>0</v>
      </c>
      <c r="BU153" s="123" t="str">
        <f t="shared" si="163"/>
        <v/>
      </c>
      <c r="BV153" s="123" t="str">
        <f t="shared" si="164"/>
        <v/>
      </c>
      <c r="BW153" s="123" t="str">
        <f t="shared" si="165"/>
        <v/>
      </c>
      <c r="BX153" s="123" t="str">
        <f t="shared" si="151"/>
        <v/>
      </c>
      <c r="BY153" s="123" t="str">
        <f t="shared" si="152"/>
        <v/>
      </c>
      <c r="BZ153" s="123" t="str">
        <f t="shared" si="153"/>
        <v/>
      </c>
      <c r="CA153" s="123" t="str">
        <f t="shared" si="154"/>
        <v/>
      </c>
      <c r="CB153" s="123" t="str">
        <f t="shared" si="155"/>
        <v/>
      </c>
      <c r="CC153" s="123" t="str">
        <f t="shared" si="156"/>
        <v/>
      </c>
      <c r="CD153" s="123" t="str">
        <f t="shared" si="157"/>
        <v/>
      </c>
      <c r="CE153" s="123" t="str">
        <f t="shared" si="158"/>
        <v/>
      </c>
      <c r="CF153" s="123" t="str">
        <f t="shared" si="166"/>
        <v/>
      </c>
      <c r="CG153" s="123" t="str">
        <f t="shared" si="167"/>
        <v/>
      </c>
      <c r="CH153" s="123" t="str">
        <f t="shared" si="168"/>
        <v/>
      </c>
      <c r="CI153" s="123" t="str">
        <f t="shared" si="169"/>
        <v/>
      </c>
      <c r="CJ153" s="131" t="str">
        <f t="shared" si="170"/>
        <v/>
      </c>
      <c r="CK153" s="123" t="str" cm="1">
        <f t="array" ref="CK153">IF(AND(AZ153="C_16",
        SUMPRODUCT(--ISNUMBER(SEARCH({"14","34","38","40","41","42","43","46","48","56","64","65"},BB153)))&gt;0),
    O153-IF(ISNUMBER(CL153),CL153,0),
    "")</f>
        <v/>
      </c>
      <c r="CL153" s="123" t="str" cm="1">
        <f t="array" ref="CL153">IF(AND(AZ153="C_16",
        SUMPRODUCT(--ISNUMBER(SEARCH({"01";"02";"03";"04";"05";"06";"07";"08";"09";"10";"11";"12";"13";"15";"16";"17";"19";"20";"21";"22";"23";"24";"25";"26";"27";"28";"29";"30";"31";"32";"33";"35";"36";"37";"39";"44";"45";"47";"49";"50";"51";"52";"53";"54";"55";"57";"58";"59";"60";"61";"62";"63";"66";"67";"68";"69";"70";"71";"72";"73";"74";"75"}, BB153)))&gt;0),
    O153,
    "")</f>
        <v/>
      </c>
      <c r="CM153" s="131" t="str" cm="1">
        <f t="array" ref="CM153">IF(SUMPRODUCT(--ISNUMBER(SEARCH({"32";"35";"36";"44";"45";"47";"50";"51";"52";"53";"54";"55";"57";"58";"59";"60"}, BB153)))&gt;0,
    B153,
    "")</f>
        <v/>
      </c>
      <c r="CN153" s="123" t="str" cm="1">
        <f t="array" ref="CN153">IF(SUMPRODUCT(--ISNUMBER(SEARCH({"61";"62"}, BB153)))&gt;0,
    B153,
    "")</f>
        <v/>
      </c>
      <c r="CO153" s="226" t="str" cm="1">
        <f t="array" ref="CO153">IF(SUMPRODUCT(--ISNUMBER(SEARCH({"68";"69";"70";"71"}, BB153)))&gt;0,
    B153,
    "")</f>
        <v/>
      </c>
      <c r="CP153" s="123" t="str" cm="1">
        <f t="array" ref="CP153">IF(SUMPRODUCT(--ISNUMBER(SEARCH({"72";"73";"74";"75"}, BB153)))&gt;0,
    B153,
    "")</f>
        <v/>
      </c>
      <c r="CQ153" s="123" t="str">
        <f t="shared" si="161"/>
        <v/>
      </c>
      <c r="CR153" s="226" t="str">
        <f t="shared" si="162"/>
        <v>NO</v>
      </c>
      <c r="CS153" s="122" t="str">
        <f t="shared" si="171"/>
        <v/>
      </c>
      <c r="CT153" s="123" t="str">
        <f t="shared" si="172"/>
        <v/>
      </c>
      <c r="CU153" s="123" t="str">
        <f t="shared" si="173"/>
        <v/>
      </c>
      <c r="CV153" s="123" t="str">
        <f t="shared" si="174"/>
        <v/>
      </c>
      <c r="CW153" s="123" t="str">
        <f t="shared" si="175"/>
        <v/>
      </c>
      <c r="CX153" s="123" t="str">
        <f t="shared" si="176"/>
        <v/>
      </c>
      <c r="CY153" s="123" t="str">
        <f t="shared" si="177"/>
        <v/>
      </c>
      <c r="CZ153" s="123" t="str">
        <f t="shared" si="178"/>
        <v/>
      </c>
      <c r="DA153" s="123" t="str">
        <f t="shared" si="179"/>
        <v/>
      </c>
      <c r="DB153" s="124" t="str">
        <f t="shared" si="180"/>
        <v/>
      </c>
      <c r="DC153" s="122" t="str">
        <f t="shared" si="181"/>
        <v/>
      </c>
      <c r="DD153" s="123" t="str">
        <f t="shared" si="182"/>
        <v/>
      </c>
      <c r="DE153" s="123" t="str">
        <f t="shared" si="183"/>
        <v/>
      </c>
      <c r="DF153" s="124" t="str">
        <f t="shared" si="184"/>
        <v/>
      </c>
      <c r="DG153" s="110"/>
    </row>
    <row r="154" spans="2:111" ht="16.2" outlineLevel="2" x14ac:dyDescent="0.4">
      <c r="B154" s="7">
        <v>149</v>
      </c>
      <c r="C154" s="12"/>
      <c r="D154" s="13"/>
      <c r="E154" s="14"/>
      <c r="F154" s="14"/>
      <c r="G154" s="14"/>
      <c r="H154" s="14"/>
      <c r="I154" s="14"/>
      <c r="J154" s="14"/>
      <c r="K154" s="14"/>
      <c r="L154" s="15"/>
      <c r="M154" s="12"/>
      <c r="N154" s="12"/>
      <c r="O154" s="12"/>
      <c r="P154" s="98" t="str">
        <f xml:space="preserve"> IF(ISBLANK(M154),"",VLOOKUP(M154,ComboValue!$D$2:$H$18,5,FALSE))</f>
        <v/>
      </c>
      <c r="Q154" s="12"/>
      <c r="R154" s="252" t="str" cm="1">
        <f t="array" ref="R154">IF(OR(ISNUMBER(SEARCH("SGH05",$D154:$L154)),ISNUMBER(SEARCH("SGH06",$D154:$L154)),ISNUMBER(SEARCH("SGH07",$D154:$L154)),ISNUMBER(SEARCH("SGH08",$D154:$L154)),ISNUMBER(SEARCH("pas de pictogramme",$D154:$L154)),ISNUMBER(SEARCH("SGH09",$D154:$L154)),ISNUMBER(SEARCH("SGH03",$D154:$L154))),"OUI","NON")</f>
        <v>NON</v>
      </c>
      <c r="S154" s="13"/>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212"/>
      <c r="AX154" s="123" t="str" cm="1">
        <f t="array" ref="AX154">_xlfn.TEXTJOIN(",", TRUE, IF(D154:L154="","",VLOOKUP(D154:L154, ComboValue!$A$2:$C$11, 3, FALSE)))</f>
        <v/>
      </c>
      <c r="AY154" s="123" t="str">
        <f t="shared" si="159"/>
        <v>Tous_Fr</v>
      </c>
      <c r="AZ154" s="123" t="str">
        <f>IF(ISBLANK(M154),"",VLOOKUP(M154,ComboValue!$D$2:$F$18,3,FALSE))</f>
        <v/>
      </c>
      <c r="BA154" s="123" t="str">
        <f>IF(ISBLANK(N154),"",VLOOKUP(N154,ComboValue!$J$2:$L$5,3,FALSE))</f>
        <v/>
      </c>
      <c r="BB154" s="130" t="str" cm="1">
        <f t="array" ref="BB154">_xlfn.TEXTJOIN(",", TRUE, IF(S154:AV154="","",VLOOKUP(S154:AV154, ComboValue!$M$2:$O$100, 3, FALSE)))</f>
        <v/>
      </c>
      <c r="BC154" s="124" t="str">
        <f t="shared" si="160"/>
        <v/>
      </c>
      <c r="BD154" s="110"/>
      <c r="BE154" s="122" t="str">
        <f t="shared" si="137"/>
        <v/>
      </c>
      <c r="BF154" s="123" t="str">
        <f t="shared" si="138"/>
        <v/>
      </c>
      <c r="BG154" s="123" t="str">
        <f t="shared" si="139"/>
        <v/>
      </c>
      <c r="BH154" s="123" t="str">
        <f t="shared" si="140"/>
        <v/>
      </c>
      <c r="BI154" s="123" t="str">
        <f t="shared" si="141"/>
        <v/>
      </c>
      <c r="BJ154" s="123" t="str">
        <f t="shared" si="142"/>
        <v/>
      </c>
      <c r="BK154" s="123" t="str">
        <f t="shared" si="143"/>
        <v/>
      </c>
      <c r="BL154" s="123" t="str">
        <f t="shared" si="144"/>
        <v/>
      </c>
      <c r="BM154" s="123" t="str">
        <f t="shared" si="145"/>
        <v/>
      </c>
      <c r="BN154" s="123" t="str">
        <f t="shared" si="146"/>
        <v/>
      </c>
      <c r="BO154" s="123">
        <f t="shared" si="185"/>
        <v>0</v>
      </c>
      <c r="BP154" s="123">
        <f t="shared" si="147"/>
        <v>0</v>
      </c>
      <c r="BQ154" s="123">
        <f t="shared" si="186"/>
        <v>0</v>
      </c>
      <c r="BR154" s="123">
        <f t="shared" si="148"/>
        <v>0</v>
      </c>
      <c r="BS154" s="123">
        <f t="shared" si="149"/>
        <v>0</v>
      </c>
      <c r="BT154" s="123">
        <f t="shared" si="150"/>
        <v>0</v>
      </c>
      <c r="BU154" s="123" t="str">
        <f t="shared" si="163"/>
        <v/>
      </c>
      <c r="BV154" s="123" t="str">
        <f t="shared" si="164"/>
        <v/>
      </c>
      <c r="BW154" s="123" t="str">
        <f t="shared" si="165"/>
        <v/>
      </c>
      <c r="BX154" s="123" t="str">
        <f t="shared" si="151"/>
        <v/>
      </c>
      <c r="BY154" s="123" t="str">
        <f t="shared" si="152"/>
        <v/>
      </c>
      <c r="BZ154" s="123" t="str">
        <f t="shared" si="153"/>
        <v/>
      </c>
      <c r="CA154" s="123" t="str">
        <f t="shared" si="154"/>
        <v/>
      </c>
      <c r="CB154" s="123" t="str">
        <f t="shared" si="155"/>
        <v/>
      </c>
      <c r="CC154" s="123" t="str">
        <f t="shared" si="156"/>
        <v/>
      </c>
      <c r="CD154" s="123" t="str">
        <f t="shared" si="157"/>
        <v/>
      </c>
      <c r="CE154" s="123" t="str">
        <f t="shared" si="158"/>
        <v/>
      </c>
      <c r="CF154" s="123" t="str">
        <f t="shared" si="166"/>
        <v/>
      </c>
      <c r="CG154" s="123" t="str">
        <f t="shared" si="167"/>
        <v/>
      </c>
      <c r="CH154" s="123" t="str">
        <f t="shared" si="168"/>
        <v/>
      </c>
      <c r="CI154" s="123" t="str">
        <f t="shared" si="169"/>
        <v/>
      </c>
      <c r="CJ154" s="131" t="str">
        <f t="shared" si="170"/>
        <v/>
      </c>
      <c r="CK154" s="123" t="str" cm="1">
        <f t="array" ref="CK154">IF(AND(AZ154="C_16",
        SUMPRODUCT(--ISNUMBER(SEARCH({"14","34","38","40","41","42","43","46","48","56","64","65"},BB154)))&gt;0),
    O154-IF(ISNUMBER(CL154),CL154,0),
    "")</f>
        <v/>
      </c>
      <c r="CL154" s="123" t="str" cm="1">
        <f t="array" ref="CL154">IF(AND(AZ154="C_16",
        SUMPRODUCT(--ISNUMBER(SEARCH({"01";"02";"03";"04";"05";"06";"07";"08";"09";"10";"11";"12";"13";"15";"16";"17";"19";"20";"21";"22";"23";"24";"25";"26";"27";"28";"29";"30";"31";"32";"33";"35";"36";"37";"39";"44";"45";"47";"49";"50";"51";"52";"53";"54";"55";"57";"58";"59";"60";"61";"62";"63";"66";"67";"68";"69";"70";"71";"72";"73";"74";"75"}, BB154)))&gt;0),
    O154,
    "")</f>
        <v/>
      </c>
      <c r="CM154" s="131" t="str" cm="1">
        <f t="array" ref="CM154">IF(SUMPRODUCT(--ISNUMBER(SEARCH({"32";"35";"36";"44";"45";"47";"50";"51";"52";"53";"54";"55";"57";"58";"59";"60"}, BB154)))&gt;0,
    B154,
    "")</f>
        <v/>
      </c>
      <c r="CN154" s="123" t="str" cm="1">
        <f t="array" ref="CN154">IF(SUMPRODUCT(--ISNUMBER(SEARCH({"61";"62"}, BB154)))&gt;0,
    B154,
    "")</f>
        <v/>
      </c>
      <c r="CO154" s="226" t="str" cm="1">
        <f t="array" ref="CO154">IF(SUMPRODUCT(--ISNUMBER(SEARCH({"68";"69";"70";"71"}, BB154)))&gt;0,
    B154,
    "")</f>
        <v/>
      </c>
      <c r="CP154" s="123" t="str" cm="1">
        <f t="array" ref="CP154">IF(SUMPRODUCT(--ISNUMBER(SEARCH({"72";"73";"74";"75"}, BB154)))&gt;0,
    B154,
    "")</f>
        <v/>
      </c>
      <c r="CQ154" s="123" t="str">
        <f t="shared" si="161"/>
        <v/>
      </c>
      <c r="CR154" s="226" t="str">
        <f t="shared" si="162"/>
        <v>NO</v>
      </c>
      <c r="CS154" s="122" t="str">
        <f t="shared" si="171"/>
        <v/>
      </c>
      <c r="CT154" s="123" t="str">
        <f t="shared" si="172"/>
        <v/>
      </c>
      <c r="CU154" s="123" t="str">
        <f t="shared" si="173"/>
        <v/>
      </c>
      <c r="CV154" s="123" t="str">
        <f t="shared" si="174"/>
        <v/>
      </c>
      <c r="CW154" s="123" t="str">
        <f t="shared" si="175"/>
        <v/>
      </c>
      <c r="CX154" s="123" t="str">
        <f t="shared" si="176"/>
        <v/>
      </c>
      <c r="CY154" s="123" t="str">
        <f t="shared" si="177"/>
        <v/>
      </c>
      <c r="CZ154" s="123" t="str">
        <f t="shared" si="178"/>
        <v/>
      </c>
      <c r="DA154" s="123" t="str">
        <f t="shared" si="179"/>
        <v/>
      </c>
      <c r="DB154" s="124" t="str">
        <f t="shared" si="180"/>
        <v/>
      </c>
      <c r="DC154" s="122" t="str">
        <f t="shared" si="181"/>
        <v/>
      </c>
      <c r="DD154" s="123" t="str">
        <f t="shared" si="182"/>
        <v/>
      </c>
      <c r="DE154" s="123" t="str">
        <f t="shared" si="183"/>
        <v/>
      </c>
      <c r="DF154" s="124" t="str">
        <f t="shared" si="184"/>
        <v/>
      </c>
      <c r="DG154" s="110"/>
    </row>
    <row r="155" spans="2:111" ht="16.2" outlineLevel="2" x14ac:dyDescent="0.4">
      <c r="B155" s="7">
        <v>150</v>
      </c>
      <c r="C155" s="12"/>
      <c r="D155" s="13"/>
      <c r="E155" s="14"/>
      <c r="F155" s="14"/>
      <c r="G155" s="14"/>
      <c r="H155" s="14"/>
      <c r="I155" s="14"/>
      <c r="J155" s="14"/>
      <c r="K155" s="14"/>
      <c r="L155" s="15"/>
      <c r="M155" s="12"/>
      <c r="N155" s="12"/>
      <c r="O155" s="12"/>
      <c r="P155" s="98" t="str">
        <f xml:space="preserve"> IF(ISBLANK(M155),"",VLOOKUP(M155,ComboValue!$D$2:$H$18,5,FALSE))</f>
        <v/>
      </c>
      <c r="Q155" s="12"/>
      <c r="R155" s="252" t="str" cm="1">
        <f t="array" ref="R155">IF(OR(ISNUMBER(SEARCH("SGH05",$D155:$L155)),ISNUMBER(SEARCH("SGH06",$D155:$L155)),ISNUMBER(SEARCH("SGH07",$D155:$L155)),ISNUMBER(SEARCH("SGH08",$D155:$L155)),ISNUMBER(SEARCH("pas de pictogramme",$D155:$L155)),ISNUMBER(SEARCH("SGH09",$D155:$L155)),ISNUMBER(SEARCH("SGH03",$D155:$L155))),"OUI","NON")</f>
        <v>NON</v>
      </c>
      <c r="S155" s="13"/>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212"/>
      <c r="AX155" s="123" t="str" cm="1">
        <f t="array" ref="AX155">_xlfn.TEXTJOIN(",", TRUE, IF(D155:L155="","",VLOOKUP(D155:L155, ComboValue!$A$2:$C$11, 3, FALSE)))</f>
        <v/>
      </c>
      <c r="AY155" s="123" t="str">
        <f t="shared" si="159"/>
        <v>Tous_Fr</v>
      </c>
      <c r="AZ155" s="123" t="str">
        <f>IF(ISBLANK(M155),"",VLOOKUP(M155,ComboValue!$D$2:$F$18,3,FALSE))</f>
        <v/>
      </c>
      <c r="BA155" s="123" t="str">
        <f>IF(ISBLANK(N155),"",VLOOKUP(N155,ComboValue!$J$2:$L$5,3,FALSE))</f>
        <v/>
      </c>
      <c r="BB155" s="130" t="str" cm="1">
        <f t="array" ref="BB155">_xlfn.TEXTJOIN(",", TRUE, IF(S155:AV155="","",VLOOKUP(S155:AV155, ComboValue!$M$2:$O$100, 3, FALSE)))</f>
        <v/>
      </c>
      <c r="BC155" s="124" t="str">
        <f t="shared" si="160"/>
        <v/>
      </c>
      <c r="BD155" s="110"/>
      <c r="BE155" s="122" t="str">
        <f t="shared" si="137"/>
        <v/>
      </c>
      <c r="BF155" s="123" t="str">
        <f t="shared" si="138"/>
        <v/>
      </c>
      <c r="BG155" s="123" t="str">
        <f t="shared" si="139"/>
        <v/>
      </c>
      <c r="BH155" s="123" t="str">
        <f t="shared" si="140"/>
        <v/>
      </c>
      <c r="BI155" s="123" t="str">
        <f t="shared" si="141"/>
        <v/>
      </c>
      <c r="BJ155" s="123" t="str">
        <f t="shared" si="142"/>
        <v/>
      </c>
      <c r="BK155" s="123" t="str">
        <f t="shared" si="143"/>
        <v/>
      </c>
      <c r="BL155" s="123" t="str">
        <f t="shared" si="144"/>
        <v/>
      </c>
      <c r="BM155" s="123" t="str">
        <f t="shared" si="145"/>
        <v/>
      </c>
      <c r="BN155" s="123" t="str">
        <f t="shared" si="146"/>
        <v/>
      </c>
      <c r="BO155" s="123">
        <f t="shared" si="185"/>
        <v>0</v>
      </c>
      <c r="BP155" s="123">
        <f t="shared" si="147"/>
        <v>0</v>
      </c>
      <c r="BQ155" s="123">
        <f t="shared" si="186"/>
        <v>0</v>
      </c>
      <c r="BR155" s="123">
        <f t="shared" si="148"/>
        <v>0</v>
      </c>
      <c r="BS155" s="123">
        <f t="shared" si="149"/>
        <v>0</v>
      </c>
      <c r="BT155" s="123">
        <f t="shared" si="150"/>
        <v>0</v>
      </c>
      <c r="BU155" s="123" t="str">
        <f t="shared" si="163"/>
        <v/>
      </c>
      <c r="BV155" s="123" t="str">
        <f t="shared" si="164"/>
        <v/>
      </c>
      <c r="BW155" s="123" t="str">
        <f t="shared" si="165"/>
        <v/>
      </c>
      <c r="BX155" s="123" t="str">
        <f t="shared" si="151"/>
        <v/>
      </c>
      <c r="BY155" s="123" t="str">
        <f t="shared" si="152"/>
        <v/>
      </c>
      <c r="BZ155" s="123" t="str">
        <f t="shared" si="153"/>
        <v/>
      </c>
      <c r="CA155" s="123" t="str">
        <f t="shared" si="154"/>
        <v/>
      </c>
      <c r="CB155" s="123" t="str">
        <f t="shared" si="155"/>
        <v/>
      </c>
      <c r="CC155" s="123" t="str">
        <f t="shared" si="156"/>
        <v/>
      </c>
      <c r="CD155" s="123" t="str">
        <f t="shared" si="157"/>
        <v/>
      </c>
      <c r="CE155" s="123" t="str">
        <f t="shared" si="158"/>
        <v/>
      </c>
      <c r="CF155" s="123" t="str">
        <f t="shared" si="166"/>
        <v/>
      </c>
      <c r="CG155" s="123" t="str">
        <f t="shared" si="167"/>
        <v/>
      </c>
      <c r="CH155" s="123" t="str">
        <f t="shared" si="168"/>
        <v/>
      </c>
      <c r="CI155" s="123" t="str">
        <f t="shared" si="169"/>
        <v/>
      </c>
      <c r="CJ155" s="131" t="str">
        <f t="shared" si="170"/>
        <v/>
      </c>
      <c r="CK155" s="123" t="str" cm="1">
        <f t="array" ref="CK155">IF(AND(AZ155="C_16",
        SUMPRODUCT(--ISNUMBER(SEARCH({"14","34","38","40","41","42","43","46","48","56","64","65"},BB155)))&gt;0),
    O155-IF(ISNUMBER(CL155),CL155,0),
    "")</f>
        <v/>
      </c>
      <c r="CL155" s="123" t="str" cm="1">
        <f t="array" ref="CL155">IF(AND(AZ155="C_16",
        SUMPRODUCT(--ISNUMBER(SEARCH({"01";"02";"03";"04";"05";"06";"07";"08";"09";"10";"11";"12";"13";"15";"16";"17";"19";"20";"21";"22";"23";"24";"25";"26";"27";"28";"29";"30";"31";"32";"33";"35";"36";"37";"39";"44";"45";"47";"49";"50";"51";"52";"53";"54";"55";"57";"58";"59";"60";"61";"62";"63";"66";"67";"68";"69";"70";"71";"72";"73";"74";"75"}, BB155)))&gt;0),
    O155,
    "")</f>
        <v/>
      </c>
      <c r="CM155" s="131" t="str" cm="1">
        <f t="array" ref="CM155">IF(SUMPRODUCT(--ISNUMBER(SEARCH({"32";"35";"36";"44";"45";"47";"50";"51";"52";"53";"54";"55";"57";"58";"59";"60"}, BB155)))&gt;0,
    B155,
    "")</f>
        <v/>
      </c>
      <c r="CN155" s="123" t="str" cm="1">
        <f t="array" ref="CN155">IF(SUMPRODUCT(--ISNUMBER(SEARCH({"61";"62"}, BB155)))&gt;0,
    B155,
    "")</f>
        <v/>
      </c>
      <c r="CO155" s="226" t="str" cm="1">
        <f t="array" ref="CO155">IF(SUMPRODUCT(--ISNUMBER(SEARCH({"68";"69";"70";"71"}, BB155)))&gt;0,
    B155,
    "")</f>
        <v/>
      </c>
      <c r="CP155" s="123" t="str" cm="1">
        <f t="array" ref="CP155">IF(SUMPRODUCT(--ISNUMBER(SEARCH({"72";"73";"74";"75"}, BB155)))&gt;0,
    B155,
    "")</f>
        <v/>
      </c>
      <c r="CQ155" s="123" t="str">
        <f t="shared" si="161"/>
        <v/>
      </c>
      <c r="CR155" s="226" t="str">
        <f t="shared" si="162"/>
        <v>NO</v>
      </c>
      <c r="CS155" s="122" t="str">
        <f t="shared" si="171"/>
        <v/>
      </c>
      <c r="CT155" s="123" t="str">
        <f t="shared" si="172"/>
        <v/>
      </c>
      <c r="CU155" s="123" t="str">
        <f t="shared" si="173"/>
        <v/>
      </c>
      <c r="CV155" s="123" t="str">
        <f t="shared" si="174"/>
        <v/>
      </c>
      <c r="CW155" s="123" t="str">
        <f t="shared" si="175"/>
        <v/>
      </c>
      <c r="CX155" s="123" t="str">
        <f t="shared" si="176"/>
        <v/>
      </c>
      <c r="CY155" s="123" t="str">
        <f t="shared" si="177"/>
        <v/>
      </c>
      <c r="CZ155" s="123" t="str">
        <f t="shared" si="178"/>
        <v/>
      </c>
      <c r="DA155" s="123" t="str">
        <f t="shared" si="179"/>
        <v/>
      </c>
      <c r="DB155" s="124" t="str">
        <f t="shared" si="180"/>
        <v/>
      </c>
      <c r="DC155" s="122" t="str">
        <f t="shared" si="181"/>
        <v/>
      </c>
      <c r="DD155" s="123" t="str">
        <f t="shared" si="182"/>
        <v/>
      </c>
      <c r="DE155" s="123" t="str">
        <f t="shared" si="183"/>
        <v/>
      </c>
      <c r="DF155" s="124" t="str">
        <f t="shared" si="184"/>
        <v/>
      </c>
      <c r="DG155" s="110"/>
    </row>
    <row r="156" spans="2:111" ht="16.2" outlineLevel="2" x14ac:dyDescent="0.4">
      <c r="B156" s="7">
        <v>151</v>
      </c>
      <c r="C156" s="12"/>
      <c r="D156" s="13"/>
      <c r="E156" s="14"/>
      <c r="F156" s="14"/>
      <c r="G156" s="14"/>
      <c r="H156" s="14"/>
      <c r="I156" s="14"/>
      <c r="J156" s="14"/>
      <c r="K156" s="14"/>
      <c r="L156" s="15"/>
      <c r="M156" s="12"/>
      <c r="N156" s="12"/>
      <c r="O156" s="12"/>
      <c r="P156" s="98" t="str">
        <f xml:space="preserve"> IF(ISBLANK(M156),"",VLOOKUP(M156,ComboValue!$D$2:$H$18,5,FALSE))</f>
        <v/>
      </c>
      <c r="Q156" s="12"/>
      <c r="R156" s="252" t="str" cm="1">
        <f t="array" ref="R156">IF(OR(ISNUMBER(SEARCH("SGH05",$D156:$L156)),ISNUMBER(SEARCH("SGH06",$D156:$L156)),ISNUMBER(SEARCH("SGH07",$D156:$L156)),ISNUMBER(SEARCH("SGH08",$D156:$L156)),ISNUMBER(SEARCH("pas de pictogramme",$D156:$L156)),ISNUMBER(SEARCH("SGH09",$D156:$L156)),ISNUMBER(SEARCH("SGH03",$D156:$L156))),"OUI","NON")</f>
        <v>NON</v>
      </c>
      <c r="S156" s="13"/>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212"/>
      <c r="AX156" s="123" t="str" cm="1">
        <f t="array" ref="AX156">_xlfn.TEXTJOIN(",", TRUE, IF(D156:L156="","",VLOOKUP(D156:L156, ComboValue!$A$2:$C$11, 3, FALSE)))</f>
        <v/>
      </c>
      <c r="AY156" s="123" t="str">
        <f t="shared" si="159"/>
        <v>Tous_Fr</v>
      </c>
      <c r="AZ156" s="123" t="str">
        <f>IF(ISBLANK(M156),"",VLOOKUP(M156,ComboValue!$D$2:$F$18,3,FALSE))</f>
        <v/>
      </c>
      <c r="BA156" s="123" t="str">
        <f>IF(ISBLANK(N156),"",VLOOKUP(N156,ComboValue!$J$2:$L$5,3,FALSE))</f>
        <v/>
      </c>
      <c r="BB156" s="130" t="str" cm="1">
        <f t="array" ref="BB156">_xlfn.TEXTJOIN(",", TRUE, IF(S156:AV156="","",VLOOKUP(S156:AV156, ComboValue!$M$2:$O$100, 3, FALSE)))</f>
        <v/>
      </c>
      <c r="BC156" s="124" t="str">
        <f t="shared" si="160"/>
        <v/>
      </c>
      <c r="BD156" s="110"/>
      <c r="BE156" s="122" t="str">
        <f t="shared" si="137"/>
        <v/>
      </c>
      <c r="BF156" s="123" t="str">
        <f t="shared" si="138"/>
        <v/>
      </c>
      <c r="BG156" s="123" t="str">
        <f t="shared" si="139"/>
        <v/>
      </c>
      <c r="BH156" s="123" t="str">
        <f t="shared" si="140"/>
        <v/>
      </c>
      <c r="BI156" s="123" t="str">
        <f t="shared" si="141"/>
        <v/>
      </c>
      <c r="BJ156" s="123" t="str">
        <f t="shared" si="142"/>
        <v/>
      </c>
      <c r="BK156" s="123" t="str">
        <f t="shared" si="143"/>
        <v/>
      </c>
      <c r="BL156" s="123" t="str">
        <f t="shared" si="144"/>
        <v/>
      </c>
      <c r="BM156" s="123" t="str">
        <f t="shared" si="145"/>
        <v/>
      </c>
      <c r="BN156" s="123" t="str">
        <f t="shared" si="146"/>
        <v/>
      </c>
      <c r="BO156" s="123">
        <f t="shared" si="185"/>
        <v>0</v>
      </c>
      <c r="BP156" s="123">
        <f t="shared" si="147"/>
        <v>0</v>
      </c>
      <c r="BQ156" s="123">
        <f t="shared" si="186"/>
        <v>0</v>
      </c>
      <c r="BR156" s="123">
        <f t="shared" si="148"/>
        <v>0</v>
      </c>
      <c r="BS156" s="123">
        <f t="shared" si="149"/>
        <v>0</v>
      </c>
      <c r="BT156" s="123">
        <f t="shared" si="150"/>
        <v>0</v>
      </c>
      <c r="BU156" s="123" t="str">
        <f t="shared" si="163"/>
        <v/>
      </c>
      <c r="BV156" s="123" t="str">
        <f t="shared" si="164"/>
        <v/>
      </c>
      <c r="BW156" s="123" t="str">
        <f t="shared" si="165"/>
        <v/>
      </c>
      <c r="BX156" s="123" t="str">
        <f t="shared" si="151"/>
        <v/>
      </c>
      <c r="BY156" s="123" t="str">
        <f t="shared" si="152"/>
        <v/>
      </c>
      <c r="BZ156" s="123" t="str">
        <f t="shared" si="153"/>
        <v/>
      </c>
      <c r="CA156" s="123" t="str">
        <f t="shared" si="154"/>
        <v/>
      </c>
      <c r="CB156" s="123" t="str">
        <f t="shared" si="155"/>
        <v/>
      </c>
      <c r="CC156" s="123" t="str">
        <f t="shared" si="156"/>
        <v/>
      </c>
      <c r="CD156" s="123" t="str">
        <f t="shared" si="157"/>
        <v/>
      </c>
      <c r="CE156" s="123" t="str">
        <f t="shared" si="158"/>
        <v/>
      </c>
      <c r="CF156" s="123" t="str">
        <f t="shared" si="166"/>
        <v/>
      </c>
      <c r="CG156" s="123" t="str">
        <f t="shared" si="167"/>
        <v/>
      </c>
      <c r="CH156" s="123" t="str">
        <f t="shared" si="168"/>
        <v/>
      </c>
      <c r="CI156" s="123" t="str">
        <f t="shared" si="169"/>
        <v/>
      </c>
      <c r="CJ156" s="131" t="str">
        <f t="shared" si="170"/>
        <v/>
      </c>
      <c r="CK156" s="123" t="str" cm="1">
        <f t="array" ref="CK156">IF(AND(AZ156="C_16",
        SUMPRODUCT(--ISNUMBER(SEARCH({"14","34","38","40","41","42","43","46","48","56","64","65"},BB156)))&gt;0),
    O156-IF(ISNUMBER(CL156),CL156,0),
    "")</f>
        <v/>
      </c>
      <c r="CL156" s="123" t="str" cm="1">
        <f t="array" ref="CL156">IF(AND(AZ156="C_16",
        SUMPRODUCT(--ISNUMBER(SEARCH({"01";"02";"03";"04";"05";"06";"07";"08";"09";"10";"11";"12";"13";"15";"16";"17";"19";"20";"21";"22";"23";"24";"25";"26";"27";"28";"29";"30";"31";"32";"33";"35";"36";"37";"39";"44";"45";"47";"49";"50";"51";"52";"53";"54";"55";"57";"58";"59";"60";"61";"62";"63";"66";"67";"68";"69";"70";"71";"72";"73";"74";"75"}, BB156)))&gt;0),
    O156,
    "")</f>
        <v/>
      </c>
      <c r="CM156" s="131" t="str" cm="1">
        <f t="array" ref="CM156">IF(SUMPRODUCT(--ISNUMBER(SEARCH({"32";"35";"36";"44";"45";"47";"50";"51";"52";"53";"54";"55";"57";"58";"59";"60"}, BB156)))&gt;0,
    B156,
    "")</f>
        <v/>
      </c>
      <c r="CN156" s="123" t="str" cm="1">
        <f t="array" ref="CN156">IF(SUMPRODUCT(--ISNUMBER(SEARCH({"61";"62"}, BB156)))&gt;0,
    B156,
    "")</f>
        <v/>
      </c>
      <c r="CO156" s="226" t="str" cm="1">
        <f t="array" ref="CO156">IF(SUMPRODUCT(--ISNUMBER(SEARCH({"68";"69";"70";"71"}, BB156)))&gt;0,
    B156,
    "")</f>
        <v/>
      </c>
      <c r="CP156" s="123" t="str" cm="1">
        <f t="array" ref="CP156">IF(SUMPRODUCT(--ISNUMBER(SEARCH({"72";"73";"74";"75"}, BB156)))&gt;0,
    B156,
    "")</f>
        <v/>
      </c>
      <c r="CQ156" s="123" t="str">
        <f t="shared" si="161"/>
        <v/>
      </c>
      <c r="CR156" s="226" t="str">
        <f t="shared" si="162"/>
        <v>NO</v>
      </c>
      <c r="CS156" s="122" t="str">
        <f t="shared" si="171"/>
        <v/>
      </c>
      <c r="CT156" s="123" t="str">
        <f t="shared" si="172"/>
        <v/>
      </c>
      <c r="CU156" s="123" t="str">
        <f t="shared" si="173"/>
        <v/>
      </c>
      <c r="CV156" s="123" t="str">
        <f t="shared" si="174"/>
        <v/>
      </c>
      <c r="CW156" s="123" t="str">
        <f t="shared" si="175"/>
        <v/>
      </c>
      <c r="CX156" s="123" t="str">
        <f t="shared" si="176"/>
        <v/>
      </c>
      <c r="CY156" s="123" t="str">
        <f t="shared" si="177"/>
        <v/>
      </c>
      <c r="CZ156" s="123" t="str">
        <f t="shared" si="178"/>
        <v/>
      </c>
      <c r="DA156" s="123" t="str">
        <f t="shared" si="179"/>
        <v/>
      </c>
      <c r="DB156" s="124" t="str">
        <f t="shared" si="180"/>
        <v/>
      </c>
      <c r="DC156" s="122" t="str">
        <f t="shared" si="181"/>
        <v/>
      </c>
      <c r="DD156" s="123" t="str">
        <f t="shared" si="182"/>
        <v/>
      </c>
      <c r="DE156" s="123" t="str">
        <f t="shared" si="183"/>
        <v/>
      </c>
      <c r="DF156" s="124" t="str">
        <f t="shared" si="184"/>
        <v/>
      </c>
      <c r="DG156" s="110"/>
    </row>
    <row r="157" spans="2:111" ht="16.2" outlineLevel="2" x14ac:dyDescent="0.4">
      <c r="B157" s="7">
        <v>152</v>
      </c>
      <c r="C157" s="12"/>
      <c r="D157" s="13"/>
      <c r="E157" s="14"/>
      <c r="F157" s="14"/>
      <c r="G157" s="14"/>
      <c r="H157" s="14"/>
      <c r="I157" s="14"/>
      <c r="J157" s="14"/>
      <c r="K157" s="14"/>
      <c r="L157" s="15"/>
      <c r="M157" s="12"/>
      <c r="N157" s="12"/>
      <c r="O157" s="12"/>
      <c r="P157" s="98" t="str">
        <f xml:space="preserve"> IF(ISBLANK(M157),"",VLOOKUP(M157,ComboValue!$D$2:$H$18,5,FALSE))</f>
        <v/>
      </c>
      <c r="Q157" s="12"/>
      <c r="R157" s="252" t="str" cm="1">
        <f t="array" ref="R157">IF(OR(ISNUMBER(SEARCH("SGH05",$D157:$L157)),ISNUMBER(SEARCH("SGH06",$D157:$L157)),ISNUMBER(SEARCH("SGH07",$D157:$L157)),ISNUMBER(SEARCH("SGH08",$D157:$L157)),ISNUMBER(SEARCH("pas de pictogramme",$D157:$L157)),ISNUMBER(SEARCH("SGH09",$D157:$L157)),ISNUMBER(SEARCH("SGH03",$D157:$L157))),"OUI","NON")</f>
        <v>NON</v>
      </c>
      <c r="S157" s="13"/>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212"/>
      <c r="AX157" s="123" t="str" cm="1">
        <f t="array" ref="AX157">_xlfn.TEXTJOIN(",", TRUE, IF(D157:L157="","",VLOOKUP(D157:L157, ComboValue!$A$2:$C$11, 3, FALSE)))</f>
        <v/>
      </c>
      <c r="AY157" s="123" t="str">
        <f t="shared" si="159"/>
        <v>Tous_Fr</v>
      </c>
      <c r="AZ157" s="123" t="str">
        <f>IF(ISBLANK(M157),"",VLOOKUP(M157,ComboValue!$D$2:$F$18,3,FALSE))</f>
        <v/>
      </c>
      <c r="BA157" s="123" t="str">
        <f>IF(ISBLANK(N157),"",VLOOKUP(N157,ComboValue!$J$2:$L$5,3,FALSE))</f>
        <v/>
      </c>
      <c r="BB157" s="130" t="str" cm="1">
        <f t="array" ref="BB157">_xlfn.TEXTJOIN(",", TRUE, IF(S157:AV157="","",VLOOKUP(S157:AV157, ComboValue!$M$2:$O$100, 3, FALSE)))</f>
        <v/>
      </c>
      <c r="BC157" s="124" t="str">
        <f t="shared" si="160"/>
        <v/>
      </c>
      <c r="BD157" s="110"/>
      <c r="BE157" s="122" t="str">
        <f t="shared" si="137"/>
        <v/>
      </c>
      <c r="BF157" s="123" t="str">
        <f t="shared" si="138"/>
        <v/>
      </c>
      <c r="BG157" s="123" t="str">
        <f t="shared" si="139"/>
        <v/>
      </c>
      <c r="BH157" s="123" t="str">
        <f t="shared" si="140"/>
        <v/>
      </c>
      <c r="BI157" s="123" t="str">
        <f t="shared" si="141"/>
        <v/>
      </c>
      <c r="BJ157" s="123" t="str">
        <f t="shared" si="142"/>
        <v/>
      </c>
      <c r="BK157" s="123" t="str">
        <f t="shared" si="143"/>
        <v/>
      </c>
      <c r="BL157" s="123" t="str">
        <f t="shared" si="144"/>
        <v/>
      </c>
      <c r="BM157" s="123" t="str">
        <f t="shared" si="145"/>
        <v/>
      </c>
      <c r="BN157" s="123" t="str">
        <f t="shared" si="146"/>
        <v/>
      </c>
      <c r="BO157" s="123">
        <f t="shared" si="185"/>
        <v>0</v>
      </c>
      <c r="BP157" s="123">
        <f t="shared" si="147"/>
        <v>0</v>
      </c>
      <c r="BQ157" s="123">
        <f t="shared" si="186"/>
        <v>0</v>
      </c>
      <c r="BR157" s="123">
        <f t="shared" si="148"/>
        <v>0</v>
      </c>
      <c r="BS157" s="123">
        <f t="shared" si="149"/>
        <v>0</v>
      </c>
      <c r="BT157" s="123">
        <f t="shared" si="150"/>
        <v>0</v>
      </c>
      <c r="BU157" s="123" t="str">
        <f t="shared" si="163"/>
        <v/>
      </c>
      <c r="BV157" s="123" t="str">
        <f t="shared" si="164"/>
        <v/>
      </c>
      <c r="BW157" s="123" t="str">
        <f t="shared" si="165"/>
        <v/>
      </c>
      <c r="BX157" s="123" t="str">
        <f t="shared" si="151"/>
        <v/>
      </c>
      <c r="BY157" s="123" t="str">
        <f t="shared" si="152"/>
        <v/>
      </c>
      <c r="BZ157" s="123" t="str">
        <f t="shared" si="153"/>
        <v/>
      </c>
      <c r="CA157" s="123" t="str">
        <f t="shared" si="154"/>
        <v/>
      </c>
      <c r="CB157" s="123" t="str">
        <f t="shared" si="155"/>
        <v/>
      </c>
      <c r="CC157" s="123" t="str">
        <f t="shared" si="156"/>
        <v/>
      </c>
      <c r="CD157" s="123" t="str">
        <f t="shared" si="157"/>
        <v/>
      </c>
      <c r="CE157" s="123" t="str">
        <f t="shared" si="158"/>
        <v/>
      </c>
      <c r="CF157" s="123" t="str">
        <f t="shared" si="166"/>
        <v/>
      </c>
      <c r="CG157" s="123" t="str">
        <f t="shared" si="167"/>
        <v/>
      </c>
      <c r="CH157" s="123" t="str">
        <f t="shared" si="168"/>
        <v/>
      </c>
      <c r="CI157" s="123" t="str">
        <f t="shared" si="169"/>
        <v/>
      </c>
      <c r="CJ157" s="131" t="str">
        <f t="shared" si="170"/>
        <v/>
      </c>
      <c r="CK157" s="123" t="str" cm="1">
        <f t="array" ref="CK157">IF(AND(AZ157="C_16",
        SUMPRODUCT(--ISNUMBER(SEARCH({"14","34","38","40","41","42","43","46","48","56","64","65"},BB157)))&gt;0),
    O157-IF(ISNUMBER(CL157),CL157,0),
    "")</f>
        <v/>
      </c>
      <c r="CL157" s="123" t="str" cm="1">
        <f t="array" ref="CL157">IF(AND(AZ157="C_16",
        SUMPRODUCT(--ISNUMBER(SEARCH({"01";"02";"03";"04";"05";"06";"07";"08";"09";"10";"11";"12";"13";"15";"16";"17";"19";"20";"21";"22";"23";"24";"25";"26";"27";"28";"29";"30";"31";"32";"33";"35";"36";"37";"39";"44";"45";"47";"49";"50";"51";"52";"53";"54";"55";"57";"58";"59";"60";"61";"62";"63";"66";"67";"68";"69";"70";"71";"72";"73";"74";"75"}, BB157)))&gt;0),
    O157,
    "")</f>
        <v/>
      </c>
      <c r="CM157" s="131" t="str" cm="1">
        <f t="array" ref="CM157">IF(SUMPRODUCT(--ISNUMBER(SEARCH({"32";"35";"36";"44";"45";"47";"50";"51";"52";"53";"54";"55";"57";"58";"59";"60"}, BB157)))&gt;0,
    B157,
    "")</f>
        <v/>
      </c>
      <c r="CN157" s="123" t="str" cm="1">
        <f t="array" ref="CN157">IF(SUMPRODUCT(--ISNUMBER(SEARCH({"61";"62"}, BB157)))&gt;0,
    B157,
    "")</f>
        <v/>
      </c>
      <c r="CO157" s="226" t="str" cm="1">
        <f t="array" ref="CO157">IF(SUMPRODUCT(--ISNUMBER(SEARCH({"68";"69";"70";"71"}, BB157)))&gt;0,
    B157,
    "")</f>
        <v/>
      </c>
      <c r="CP157" s="123" t="str" cm="1">
        <f t="array" ref="CP157">IF(SUMPRODUCT(--ISNUMBER(SEARCH({"72";"73";"74";"75"}, BB157)))&gt;0,
    B157,
    "")</f>
        <v/>
      </c>
      <c r="CQ157" s="123" t="str">
        <f t="shared" si="161"/>
        <v/>
      </c>
      <c r="CR157" s="226" t="str">
        <f t="shared" si="162"/>
        <v>NO</v>
      </c>
      <c r="CS157" s="122" t="str">
        <f t="shared" si="171"/>
        <v/>
      </c>
      <c r="CT157" s="123" t="str">
        <f t="shared" si="172"/>
        <v/>
      </c>
      <c r="CU157" s="123" t="str">
        <f t="shared" si="173"/>
        <v/>
      </c>
      <c r="CV157" s="123" t="str">
        <f t="shared" si="174"/>
        <v/>
      </c>
      <c r="CW157" s="123" t="str">
        <f t="shared" si="175"/>
        <v/>
      </c>
      <c r="CX157" s="123" t="str">
        <f t="shared" si="176"/>
        <v/>
      </c>
      <c r="CY157" s="123" t="str">
        <f t="shared" si="177"/>
        <v/>
      </c>
      <c r="CZ157" s="123" t="str">
        <f t="shared" si="178"/>
        <v/>
      </c>
      <c r="DA157" s="123" t="str">
        <f t="shared" si="179"/>
        <v/>
      </c>
      <c r="DB157" s="124" t="str">
        <f t="shared" si="180"/>
        <v/>
      </c>
      <c r="DC157" s="122" t="str">
        <f t="shared" si="181"/>
        <v/>
      </c>
      <c r="DD157" s="123" t="str">
        <f t="shared" si="182"/>
        <v/>
      </c>
      <c r="DE157" s="123" t="str">
        <f t="shared" si="183"/>
        <v/>
      </c>
      <c r="DF157" s="124" t="str">
        <f t="shared" si="184"/>
        <v/>
      </c>
      <c r="DG157" s="110"/>
    </row>
    <row r="158" spans="2:111" ht="16.2" outlineLevel="2" x14ac:dyDescent="0.4">
      <c r="B158" s="7">
        <v>153</v>
      </c>
      <c r="C158" s="12"/>
      <c r="D158" s="13"/>
      <c r="E158" s="14"/>
      <c r="F158" s="14"/>
      <c r="G158" s="14"/>
      <c r="H158" s="14"/>
      <c r="I158" s="14"/>
      <c r="J158" s="14"/>
      <c r="K158" s="14"/>
      <c r="L158" s="15"/>
      <c r="M158" s="12"/>
      <c r="N158" s="12"/>
      <c r="O158" s="12"/>
      <c r="P158" s="98" t="str">
        <f xml:space="preserve"> IF(ISBLANK(M158),"",VLOOKUP(M158,ComboValue!$D$2:$H$18,5,FALSE))</f>
        <v/>
      </c>
      <c r="Q158" s="12"/>
      <c r="R158" s="252" t="str" cm="1">
        <f t="array" ref="R158">IF(OR(ISNUMBER(SEARCH("SGH05",$D158:$L158)),ISNUMBER(SEARCH("SGH06",$D158:$L158)),ISNUMBER(SEARCH("SGH07",$D158:$L158)),ISNUMBER(SEARCH("SGH08",$D158:$L158)),ISNUMBER(SEARCH("pas de pictogramme",$D158:$L158)),ISNUMBER(SEARCH("SGH09",$D158:$L158)),ISNUMBER(SEARCH("SGH03",$D158:$L158))),"OUI","NON")</f>
        <v>NON</v>
      </c>
      <c r="S158" s="13"/>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212"/>
      <c r="AX158" s="123" t="str" cm="1">
        <f t="array" ref="AX158">_xlfn.TEXTJOIN(",", TRUE, IF(D158:L158="","",VLOOKUP(D158:L158, ComboValue!$A$2:$C$11, 3, FALSE)))</f>
        <v/>
      </c>
      <c r="AY158" s="123" t="str">
        <f t="shared" si="159"/>
        <v>Tous_Fr</v>
      </c>
      <c r="AZ158" s="123" t="str">
        <f>IF(ISBLANK(M158),"",VLOOKUP(M158,ComboValue!$D$2:$F$18,3,FALSE))</f>
        <v/>
      </c>
      <c r="BA158" s="123" t="str">
        <f>IF(ISBLANK(N158),"",VLOOKUP(N158,ComboValue!$J$2:$L$5,3,FALSE))</f>
        <v/>
      </c>
      <c r="BB158" s="130" t="str" cm="1">
        <f t="array" ref="BB158">_xlfn.TEXTJOIN(",", TRUE, IF(S158:AV158="","",VLOOKUP(S158:AV158, ComboValue!$M$2:$O$100, 3, FALSE)))</f>
        <v/>
      </c>
      <c r="BC158" s="124" t="str">
        <f t="shared" si="160"/>
        <v/>
      </c>
      <c r="BD158" s="110"/>
      <c r="BE158" s="122" t="str">
        <f t="shared" si="137"/>
        <v/>
      </c>
      <c r="BF158" s="123" t="str">
        <f t="shared" si="138"/>
        <v/>
      </c>
      <c r="BG158" s="123" t="str">
        <f t="shared" si="139"/>
        <v/>
      </c>
      <c r="BH158" s="123" t="str">
        <f t="shared" si="140"/>
        <v/>
      </c>
      <c r="BI158" s="123" t="str">
        <f t="shared" si="141"/>
        <v/>
      </c>
      <c r="BJ158" s="123" t="str">
        <f t="shared" si="142"/>
        <v/>
      </c>
      <c r="BK158" s="123" t="str">
        <f t="shared" si="143"/>
        <v/>
      </c>
      <c r="BL158" s="123" t="str">
        <f t="shared" si="144"/>
        <v/>
      </c>
      <c r="BM158" s="123" t="str">
        <f t="shared" si="145"/>
        <v/>
      </c>
      <c r="BN158" s="123" t="str">
        <f t="shared" si="146"/>
        <v/>
      </c>
      <c r="BO158" s="123">
        <f t="shared" si="185"/>
        <v>0</v>
      </c>
      <c r="BP158" s="123">
        <f t="shared" si="147"/>
        <v>0</v>
      </c>
      <c r="BQ158" s="123">
        <f t="shared" si="186"/>
        <v>0</v>
      </c>
      <c r="BR158" s="123">
        <f t="shared" si="148"/>
        <v>0</v>
      </c>
      <c r="BS158" s="123">
        <f t="shared" si="149"/>
        <v>0</v>
      </c>
      <c r="BT158" s="123">
        <f t="shared" si="150"/>
        <v>0</v>
      </c>
      <c r="BU158" s="123" t="str">
        <f t="shared" si="163"/>
        <v/>
      </c>
      <c r="BV158" s="123" t="str">
        <f t="shared" si="164"/>
        <v/>
      </c>
      <c r="BW158" s="123" t="str">
        <f t="shared" si="165"/>
        <v/>
      </c>
      <c r="BX158" s="123" t="str">
        <f t="shared" si="151"/>
        <v/>
      </c>
      <c r="BY158" s="123" t="str">
        <f t="shared" si="152"/>
        <v/>
      </c>
      <c r="BZ158" s="123" t="str">
        <f t="shared" si="153"/>
        <v/>
      </c>
      <c r="CA158" s="123" t="str">
        <f t="shared" si="154"/>
        <v/>
      </c>
      <c r="CB158" s="123" t="str">
        <f t="shared" si="155"/>
        <v/>
      </c>
      <c r="CC158" s="123" t="str">
        <f t="shared" si="156"/>
        <v/>
      </c>
      <c r="CD158" s="123" t="str">
        <f t="shared" si="157"/>
        <v/>
      </c>
      <c r="CE158" s="123" t="str">
        <f t="shared" si="158"/>
        <v/>
      </c>
      <c r="CF158" s="123" t="str">
        <f t="shared" si="166"/>
        <v/>
      </c>
      <c r="CG158" s="123" t="str">
        <f t="shared" si="167"/>
        <v/>
      </c>
      <c r="CH158" s="123" t="str">
        <f t="shared" si="168"/>
        <v/>
      </c>
      <c r="CI158" s="123" t="str">
        <f t="shared" si="169"/>
        <v/>
      </c>
      <c r="CJ158" s="131" t="str">
        <f t="shared" si="170"/>
        <v/>
      </c>
      <c r="CK158" s="123" t="str" cm="1">
        <f t="array" ref="CK158">IF(AND(AZ158="C_16",
        SUMPRODUCT(--ISNUMBER(SEARCH({"14","34","38","40","41","42","43","46","48","56","64","65"},BB158)))&gt;0),
    O158-IF(ISNUMBER(CL158),CL158,0),
    "")</f>
        <v/>
      </c>
      <c r="CL158" s="123" t="str" cm="1">
        <f t="array" ref="CL158">IF(AND(AZ158="C_16",
        SUMPRODUCT(--ISNUMBER(SEARCH({"01";"02";"03";"04";"05";"06";"07";"08";"09";"10";"11";"12";"13";"15";"16";"17";"19";"20";"21";"22";"23";"24";"25";"26";"27";"28";"29";"30";"31";"32";"33";"35";"36";"37";"39";"44";"45";"47";"49";"50";"51";"52";"53";"54";"55";"57";"58";"59";"60";"61";"62";"63";"66";"67";"68";"69";"70";"71";"72";"73";"74";"75"}, BB158)))&gt;0),
    O158,
    "")</f>
        <v/>
      </c>
      <c r="CM158" s="131" t="str" cm="1">
        <f t="array" ref="CM158">IF(SUMPRODUCT(--ISNUMBER(SEARCH({"32";"35";"36";"44";"45";"47";"50";"51";"52";"53";"54";"55";"57";"58";"59";"60"}, BB158)))&gt;0,
    B158,
    "")</f>
        <v/>
      </c>
      <c r="CN158" s="123" t="str" cm="1">
        <f t="array" ref="CN158">IF(SUMPRODUCT(--ISNUMBER(SEARCH({"61";"62"}, BB158)))&gt;0,
    B158,
    "")</f>
        <v/>
      </c>
      <c r="CO158" s="226" t="str" cm="1">
        <f t="array" ref="CO158">IF(SUMPRODUCT(--ISNUMBER(SEARCH({"68";"69";"70";"71"}, BB158)))&gt;0,
    B158,
    "")</f>
        <v/>
      </c>
      <c r="CP158" s="123" t="str" cm="1">
        <f t="array" ref="CP158">IF(SUMPRODUCT(--ISNUMBER(SEARCH({"72";"73";"74";"75"}, BB158)))&gt;0,
    B158,
    "")</f>
        <v/>
      </c>
      <c r="CQ158" s="123" t="str">
        <f t="shared" si="161"/>
        <v/>
      </c>
      <c r="CR158" s="226" t="str">
        <f t="shared" si="162"/>
        <v>NO</v>
      </c>
      <c r="CS158" s="122" t="str">
        <f t="shared" si="171"/>
        <v/>
      </c>
      <c r="CT158" s="123" t="str">
        <f t="shared" si="172"/>
        <v/>
      </c>
      <c r="CU158" s="123" t="str">
        <f t="shared" si="173"/>
        <v/>
      </c>
      <c r="CV158" s="123" t="str">
        <f t="shared" si="174"/>
        <v/>
      </c>
      <c r="CW158" s="123" t="str">
        <f t="shared" si="175"/>
        <v/>
      </c>
      <c r="CX158" s="123" t="str">
        <f t="shared" si="176"/>
        <v/>
      </c>
      <c r="CY158" s="123" t="str">
        <f t="shared" si="177"/>
        <v/>
      </c>
      <c r="CZ158" s="123" t="str">
        <f t="shared" si="178"/>
        <v/>
      </c>
      <c r="DA158" s="123" t="str">
        <f t="shared" si="179"/>
        <v/>
      </c>
      <c r="DB158" s="124" t="str">
        <f t="shared" si="180"/>
        <v/>
      </c>
      <c r="DC158" s="122" t="str">
        <f t="shared" si="181"/>
        <v/>
      </c>
      <c r="DD158" s="123" t="str">
        <f t="shared" si="182"/>
        <v/>
      </c>
      <c r="DE158" s="123" t="str">
        <f t="shared" si="183"/>
        <v/>
      </c>
      <c r="DF158" s="124" t="str">
        <f t="shared" si="184"/>
        <v/>
      </c>
      <c r="DG158" s="110"/>
    </row>
    <row r="159" spans="2:111" ht="16.2" outlineLevel="2" x14ac:dyDescent="0.4">
      <c r="B159" s="7">
        <v>154</v>
      </c>
      <c r="C159" s="12"/>
      <c r="D159" s="13"/>
      <c r="E159" s="14"/>
      <c r="F159" s="14"/>
      <c r="G159" s="14"/>
      <c r="H159" s="14"/>
      <c r="I159" s="14"/>
      <c r="J159" s="14"/>
      <c r="K159" s="14"/>
      <c r="L159" s="15"/>
      <c r="M159" s="12"/>
      <c r="N159" s="12"/>
      <c r="O159" s="12"/>
      <c r="P159" s="98" t="str">
        <f xml:space="preserve"> IF(ISBLANK(M159),"",VLOOKUP(M159,ComboValue!$D$2:$H$18,5,FALSE))</f>
        <v/>
      </c>
      <c r="Q159" s="12"/>
      <c r="R159" s="252" t="str" cm="1">
        <f t="array" ref="R159">IF(OR(ISNUMBER(SEARCH("SGH05",$D159:$L159)),ISNUMBER(SEARCH("SGH06",$D159:$L159)),ISNUMBER(SEARCH("SGH07",$D159:$L159)),ISNUMBER(SEARCH("SGH08",$D159:$L159)),ISNUMBER(SEARCH("pas de pictogramme",$D159:$L159)),ISNUMBER(SEARCH("SGH09",$D159:$L159)),ISNUMBER(SEARCH("SGH03",$D159:$L159))),"OUI","NON")</f>
        <v>NON</v>
      </c>
      <c r="S159" s="13"/>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212"/>
      <c r="AX159" s="123" t="str" cm="1">
        <f t="array" ref="AX159">_xlfn.TEXTJOIN(",", TRUE, IF(D159:L159="","",VLOOKUP(D159:L159, ComboValue!$A$2:$C$11, 3, FALSE)))</f>
        <v/>
      </c>
      <c r="AY159" s="123" t="str">
        <f t="shared" si="159"/>
        <v>Tous_Fr</v>
      </c>
      <c r="AZ159" s="123" t="str">
        <f>IF(ISBLANK(M159),"",VLOOKUP(M159,ComboValue!$D$2:$F$18,3,FALSE))</f>
        <v/>
      </c>
      <c r="BA159" s="123" t="str">
        <f>IF(ISBLANK(N159),"",VLOOKUP(N159,ComboValue!$J$2:$L$5,3,FALSE))</f>
        <v/>
      </c>
      <c r="BB159" s="130" t="str" cm="1">
        <f t="array" ref="BB159">_xlfn.TEXTJOIN(",", TRUE, IF(S159:AV159="","",VLOOKUP(S159:AV159, ComboValue!$M$2:$O$100, 3, FALSE)))</f>
        <v/>
      </c>
      <c r="BC159" s="124" t="str">
        <f t="shared" si="160"/>
        <v/>
      </c>
      <c r="BD159" s="110"/>
      <c r="BE159" s="122" t="str">
        <f t="shared" si="137"/>
        <v/>
      </c>
      <c r="BF159" s="123" t="str">
        <f t="shared" si="138"/>
        <v/>
      </c>
      <c r="BG159" s="123" t="str">
        <f t="shared" si="139"/>
        <v/>
      </c>
      <c r="BH159" s="123" t="str">
        <f t="shared" si="140"/>
        <v/>
      </c>
      <c r="BI159" s="123" t="str">
        <f t="shared" si="141"/>
        <v/>
      </c>
      <c r="BJ159" s="123" t="str">
        <f t="shared" si="142"/>
        <v/>
      </c>
      <c r="BK159" s="123" t="str">
        <f t="shared" si="143"/>
        <v/>
      </c>
      <c r="BL159" s="123" t="str">
        <f t="shared" si="144"/>
        <v/>
      </c>
      <c r="BM159" s="123" t="str">
        <f t="shared" si="145"/>
        <v/>
      </c>
      <c r="BN159" s="123" t="str">
        <f t="shared" si="146"/>
        <v/>
      </c>
      <c r="BO159" s="123">
        <f t="shared" si="185"/>
        <v>0</v>
      </c>
      <c r="BP159" s="123">
        <f t="shared" si="147"/>
        <v>0</v>
      </c>
      <c r="BQ159" s="123">
        <f t="shared" si="186"/>
        <v>0</v>
      </c>
      <c r="BR159" s="123">
        <f t="shared" si="148"/>
        <v>0</v>
      </c>
      <c r="BS159" s="123">
        <f t="shared" si="149"/>
        <v>0</v>
      </c>
      <c r="BT159" s="123">
        <f t="shared" si="150"/>
        <v>0</v>
      </c>
      <c r="BU159" s="123" t="str">
        <f t="shared" si="163"/>
        <v/>
      </c>
      <c r="BV159" s="123" t="str">
        <f t="shared" si="164"/>
        <v/>
      </c>
      <c r="BW159" s="123" t="str">
        <f t="shared" si="165"/>
        <v/>
      </c>
      <c r="BX159" s="123" t="str">
        <f t="shared" si="151"/>
        <v/>
      </c>
      <c r="BY159" s="123" t="str">
        <f t="shared" si="152"/>
        <v/>
      </c>
      <c r="BZ159" s="123" t="str">
        <f t="shared" si="153"/>
        <v/>
      </c>
      <c r="CA159" s="123" t="str">
        <f t="shared" si="154"/>
        <v/>
      </c>
      <c r="CB159" s="123" t="str">
        <f t="shared" si="155"/>
        <v/>
      </c>
      <c r="CC159" s="123" t="str">
        <f t="shared" si="156"/>
        <v/>
      </c>
      <c r="CD159" s="123" t="str">
        <f t="shared" si="157"/>
        <v/>
      </c>
      <c r="CE159" s="123" t="str">
        <f t="shared" si="158"/>
        <v/>
      </c>
      <c r="CF159" s="123" t="str">
        <f t="shared" si="166"/>
        <v/>
      </c>
      <c r="CG159" s="123" t="str">
        <f t="shared" si="167"/>
        <v/>
      </c>
      <c r="CH159" s="123" t="str">
        <f t="shared" si="168"/>
        <v/>
      </c>
      <c r="CI159" s="123" t="str">
        <f t="shared" si="169"/>
        <v/>
      </c>
      <c r="CJ159" s="131" t="str">
        <f t="shared" si="170"/>
        <v/>
      </c>
      <c r="CK159" s="123" t="str" cm="1">
        <f t="array" ref="CK159">IF(AND(AZ159="C_16",
        SUMPRODUCT(--ISNUMBER(SEARCH({"14","34","38","40","41","42","43","46","48","56","64","65"},BB159)))&gt;0),
    O159-IF(ISNUMBER(CL159),CL159,0),
    "")</f>
        <v/>
      </c>
      <c r="CL159" s="123" t="str" cm="1">
        <f t="array" ref="CL159">IF(AND(AZ159="C_16",
        SUMPRODUCT(--ISNUMBER(SEARCH({"01";"02";"03";"04";"05";"06";"07";"08";"09";"10";"11";"12";"13";"15";"16";"17";"19";"20";"21";"22";"23";"24";"25";"26";"27";"28";"29";"30";"31";"32";"33";"35";"36";"37";"39";"44";"45";"47";"49";"50";"51";"52";"53";"54";"55";"57";"58";"59";"60";"61";"62";"63";"66";"67";"68";"69";"70";"71";"72";"73";"74";"75"}, BB159)))&gt;0),
    O159,
    "")</f>
        <v/>
      </c>
      <c r="CM159" s="131" t="str" cm="1">
        <f t="array" ref="CM159">IF(SUMPRODUCT(--ISNUMBER(SEARCH({"32";"35";"36";"44";"45";"47";"50";"51";"52";"53";"54";"55";"57";"58";"59";"60"}, BB159)))&gt;0,
    B159,
    "")</f>
        <v/>
      </c>
      <c r="CN159" s="123" t="str" cm="1">
        <f t="array" ref="CN159">IF(SUMPRODUCT(--ISNUMBER(SEARCH({"61";"62"}, BB159)))&gt;0,
    B159,
    "")</f>
        <v/>
      </c>
      <c r="CO159" s="226" t="str" cm="1">
        <f t="array" ref="CO159">IF(SUMPRODUCT(--ISNUMBER(SEARCH({"68";"69";"70";"71"}, BB159)))&gt;0,
    B159,
    "")</f>
        <v/>
      </c>
      <c r="CP159" s="123" t="str" cm="1">
        <f t="array" ref="CP159">IF(SUMPRODUCT(--ISNUMBER(SEARCH({"72";"73";"74";"75"}, BB159)))&gt;0,
    B159,
    "")</f>
        <v/>
      </c>
      <c r="CQ159" s="123" t="str">
        <f t="shared" si="161"/>
        <v/>
      </c>
      <c r="CR159" s="226" t="str">
        <f t="shared" si="162"/>
        <v>NO</v>
      </c>
      <c r="CS159" s="122" t="str">
        <f t="shared" si="171"/>
        <v/>
      </c>
      <c r="CT159" s="123" t="str">
        <f t="shared" si="172"/>
        <v/>
      </c>
      <c r="CU159" s="123" t="str">
        <f t="shared" si="173"/>
        <v/>
      </c>
      <c r="CV159" s="123" t="str">
        <f t="shared" si="174"/>
        <v/>
      </c>
      <c r="CW159" s="123" t="str">
        <f t="shared" si="175"/>
        <v/>
      </c>
      <c r="CX159" s="123" t="str">
        <f t="shared" si="176"/>
        <v/>
      </c>
      <c r="CY159" s="123" t="str">
        <f t="shared" si="177"/>
        <v/>
      </c>
      <c r="CZ159" s="123" t="str">
        <f t="shared" si="178"/>
        <v/>
      </c>
      <c r="DA159" s="123" t="str">
        <f t="shared" si="179"/>
        <v/>
      </c>
      <c r="DB159" s="124" t="str">
        <f t="shared" si="180"/>
        <v/>
      </c>
      <c r="DC159" s="122" t="str">
        <f t="shared" si="181"/>
        <v/>
      </c>
      <c r="DD159" s="123" t="str">
        <f t="shared" si="182"/>
        <v/>
      </c>
      <c r="DE159" s="123" t="str">
        <f t="shared" si="183"/>
        <v/>
      </c>
      <c r="DF159" s="124" t="str">
        <f t="shared" si="184"/>
        <v/>
      </c>
      <c r="DG159" s="110"/>
    </row>
    <row r="160" spans="2:111" ht="16.2" outlineLevel="2" x14ac:dyDescent="0.4">
      <c r="B160" s="7">
        <v>155</v>
      </c>
      <c r="C160" s="12"/>
      <c r="D160" s="13"/>
      <c r="E160" s="14"/>
      <c r="F160" s="14"/>
      <c r="G160" s="14"/>
      <c r="H160" s="14"/>
      <c r="I160" s="14"/>
      <c r="J160" s="14"/>
      <c r="K160" s="14"/>
      <c r="L160" s="15"/>
      <c r="M160" s="12"/>
      <c r="N160" s="12"/>
      <c r="O160" s="12"/>
      <c r="P160" s="98" t="str">
        <f xml:space="preserve"> IF(ISBLANK(M160),"",VLOOKUP(M160,ComboValue!$D$2:$H$18,5,FALSE))</f>
        <v/>
      </c>
      <c r="Q160" s="12"/>
      <c r="R160" s="252" t="str" cm="1">
        <f t="array" ref="R160">IF(OR(ISNUMBER(SEARCH("SGH05",$D160:$L160)),ISNUMBER(SEARCH("SGH06",$D160:$L160)),ISNUMBER(SEARCH("SGH07",$D160:$L160)),ISNUMBER(SEARCH("SGH08",$D160:$L160)),ISNUMBER(SEARCH("pas de pictogramme",$D160:$L160)),ISNUMBER(SEARCH("SGH09",$D160:$L160)),ISNUMBER(SEARCH("SGH03",$D160:$L160))),"OUI","NON")</f>
        <v>NON</v>
      </c>
      <c r="S160" s="13"/>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212"/>
      <c r="AX160" s="123" t="str" cm="1">
        <f t="array" ref="AX160">_xlfn.TEXTJOIN(",", TRUE, IF(D160:L160="","",VLOOKUP(D160:L160, ComboValue!$A$2:$C$11, 3, FALSE)))</f>
        <v/>
      </c>
      <c r="AY160" s="123" t="str">
        <f t="shared" si="159"/>
        <v>Tous_Fr</v>
      </c>
      <c r="AZ160" s="123" t="str">
        <f>IF(ISBLANK(M160),"",VLOOKUP(M160,ComboValue!$D$2:$F$18,3,FALSE))</f>
        <v/>
      </c>
      <c r="BA160" s="123" t="str">
        <f>IF(ISBLANK(N160),"",VLOOKUP(N160,ComboValue!$J$2:$L$5,3,FALSE))</f>
        <v/>
      </c>
      <c r="BB160" s="130" t="str" cm="1">
        <f t="array" ref="BB160">_xlfn.TEXTJOIN(",", TRUE, IF(S160:AV160="","",VLOOKUP(S160:AV160, ComboValue!$M$2:$O$100, 3, FALSE)))</f>
        <v/>
      </c>
      <c r="BC160" s="124" t="str">
        <f t="shared" si="160"/>
        <v/>
      </c>
      <c r="BD160" s="110"/>
      <c r="BE160" s="122" t="str">
        <f t="shared" si="137"/>
        <v/>
      </c>
      <c r="BF160" s="123" t="str">
        <f t="shared" si="138"/>
        <v/>
      </c>
      <c r="BG160" s="123" t="str">
        <f t="shared" si="139"/>
        <v/>
      </c>
      <c r="BH160" s="123" t="str">
        <f t="shared" si="140"/>
        <v/>
      </c>
      <c r="BI160" s="123" t="str">
        <f t="shared" si="141"/>
        <v/>
      </c>
      <c r="BJ160" s="123" t="str">
        <f t="shared" si="142"/>
        <v/>
      </c>
      <c r="BK160" s="123" t="str">
        <f t="shared" si="143"/>
        <v/>
      </c>
      <c r="BL160" s="123" t="str">
        <f t="shared" si="144"/>
        <v/>
      </c>
      <c r="BM160" s="123" t="str">
        <f t="shared" si="145"/>
        <v/>
      </c>
      <c r="BN160" s="123" t="str">
        <f t="shared" si="146"/>
        <v/>
      </c>
      <c r="BO160" s="123">
        <f t="shared" si="185"/>
        <v>0</v>
      </c>
      <c r="BP160" s="123">
        <f t="shared" si="147"/>
        <v>0</v>
      </c>
      <c r="BQ160" s="123">
        <f t="shared" si="186"/>
        <v>0</v>
      </c>
      <c r="BR160" s="123">
        <f t="shared" si="148"/>
        <v>0</v>
      </c>
      <c r="BS160" s="123">
        <f t="shared" si="149"/>
        <v>0</v>
      </c>
      <c r="BT160" s="123">
        <f t="shared" si="150"/>
        <v>0</v>
      </c>
      <c r="BU160" s="123" t="str">
        <f t="shared" si="163"/>
        <v/>
      </c>
      <c r="BV160" s="123" t="str">
        <f t="shared" si="164"/>
        <v/>
      </c>
      <c r="BW160" s="123" t="str">
        <f t="shared" si="165"/>
        <v/>
      </c>
      <c r="BX160" s="123" t="str">
        <f t="shared" si="151"/>
        <v/>
      </c>
      <c r="BY160" s="123" t="str">
        <f t="shared" si="152"/>
        <v/>
      </c>
      <c r="BZ160" s="123" t="str">
        <f t="shared" si="153"/>
        <v/>
      </c>
      <c r="CA160" s="123" t="str">
        <f t="shared" si="154"/>
        <v/>
      </c>
      <c r="CB160" s="123" t="str">
        <f t="shared" si="155"/>
        <v/>
      </c>
      <c r="CC160" s="123" t="str">
        <f t="shared" si="156"/>
        <v/>
      </c>
      <c r="CD160" s="123" t="str">
        <f t="shared" si="157"/>
        <v/>
      </c>
      <c r="CE160" s="123" t="str">
        <f t="shared" si="158"/>
        <v/>
      </c>
      <c r="CF160" s="123" t="str">
        <f t="shared" si="166"/>
        <v/>
      </c>
      <c r="CG160" s="123" t="str">
        <f t="shared" si="167"/>
        <v/>
      </c>
      <c r="CH160" s="123" t="str">
        <f t="shared" si="168"/>
        <v/>
      </c>
      <c r="CI160" s="123" t="str">
        <f t="shared" si="169"/>
        <v/>
      </c>
      <c r="CJ160" s="131" t="str">
        <f t="shared" si="170"/>
        <v/>
      </c>
      <c r="CK160" s="123" t="str" cm="1">
        <f t="array" ref="CK160">IF(AND(AZ160="C_16",
        SUMPRODUCT(--ISNUMBER(SEARCH({"14","34","38","40","41","42","43","46","48","56","64","65"},BB160)))&gt;0),
    O160-IF(ISNUMBER(CL160),CL160,0),
    "")</f>
        <v/>
      </c>
      <c r="CL160" s="123" t="str" cm="1">
        <f t="array" ref="CL160">IF(AND(AZ160="C_16",
        SUMPRODUCT(--ISNUMBER(SEARCH({"01";"02";"03";"04";"05";"06";"07";"08";"09";"10";"11";"12";"13";"15";"16";"17";"19";"20";"21";"22";"23";"24";"25";"26";"27";"28";"29";"30";"31";"32";"33";"35";"36";"37";"39";"44";"45";"47";"49";"50";"51";"52";"53";"54";"55";"57";"58";"59";"60";"61";"62";"63";"66";"67";"68";"69";"70";"71";"72";"73";"74";"75"}, BB160)))&gt;0),
    O160,
    "")</f>
        <v/>
      </c>
      <c r="CM160" s="131" t="str" cm="1">
        <f t="array" ref="CM160">IF(SUMPRODUCT(--ISNUMBER(SEARCH({"32";"35";"36";"44";"45";"47";"50";"51";"52";"53";"54";"55";"57";"58";"59";"60"}, BB160)))&gt;0,
    B160,
    "")</f>
        <v/>
      </c>
      <c r="CN160" s="123" t="str" cm="1">
        <f t="array" ref="CN160">IF(SUMPRODUCT(--ISNUMBER(SEARCH({"61";"62"}, BB160)))&gt;0,
    B160,
    "")</f>
        <v/>
      </c>
      <c r="CO160" s="226" t="str" cm="1">
        <f t="array" ref="CO160">IF(SUMPRODUCT(--ISNUMBER(SEARCH({"68";"69";"70";"71"}, BB160)))&gt;0,
    B160,
    "")</f>
        <v/>
      </c>
      <c r="CP160" s="123" t="str" cm="1">
        <f t="array" ref="CP160">IF(SUMPRODUCT(--ISNUMBER(SEARCH({"72";"73";"74";"75"}, BB160)))&gt;0,
    B160,
    "")</f>
        <v/>
      </c>
      <c r="CQ160" s="123" t="str">
        <f t="shared" si="161"/>
        <v/>
      </c>
      <c r="CR160" s="226" t="str">
        <f t="shared" si="162"/>
        <v>NO</v>
      </c>
      <c r="CS160" s="122" t="str">
        <f t="shared" si="171"/>
        <v/>
      </c>
      <c r="CT160" s="123" t="str">
        <f t="shared" si="172"/>
        <v/>
      </c>
      <c r="CU160" s="123" t="str">
        <f t="shared" si="173"/>
        <v/>
      </c>
      <c r="CV160" s="123" t="str">
        <f t="shared" si="174"/>
        <v/>
      </c>
      <c r="CW160" s="123" t="str">
        <f t="shared" si="175"/>
        <v/>
      </c>
      <c r="CX160" s="123" t="str">
        <f t="shared" si="176"/>
        <v/>
      </c>
      <c r="CY160" s="123" t="str">
        <f t="shared" si="177"/>
        <v/>
      </c>
      <c r="CZ160" s="123" t="str">
        <f t="shared" si="178"/>
        <v/>
      </c>
      <c r="DA160" s="123" t="str">
        <f t="shared" si="179"/>
        <v/>
      </c>
      <c r="DB160" s="124" t="str">
        <f t="shared" si="180"/>
        <v/>
      </c>
      <c r="DC160" s="122" t="str">
        <f t="shared" si="181"/>
        <v/>
      </c>
      <c r="DD160" s="123" t="str">
        <f t="shared" si="182"/>
        <v/>
      </c>
      <c r="DE160" s="123" t="str">
        <f t="shared" si="183"/>
        <v/>
      </c>
      <c r="DF160" s="124" t="str">
        <f t="shared" si="184"/>
        <v/>
      </c>
      <c r="DG160" s="110"/>
    </row>
    <row r="161" spans="2:111" ht="16.2" outlineLevel="2" x14ac:dyDescent="0.4">
      <c r="B161" s="7">
        <v>156</v>
      </c>
      <c r="C161" s="12"/>
      <c r="D161" s="13"/>
      <c r="E161" s="14"/>
      <c r="F161" s="14"/>
      <c r="G161" s="14"/>
      <c r="H161" s="14"/>
      <c r="I161" s="14"/>
      <c r="J161" s="14"/>
      <c r="K161" s="14"/>
      <c r="L161" s="15"/>
      <c r="M161" s="12"/>
      <c r="N161" s="12"/>
      <c r="O161" s="12"/>
      <c r="P161" s="98" t="str">
        <f xml:space="preserve"> IF(ISBLANK(M161),"",VLOOKUP(M161,ComboValue!$D$2:$H$18,5,FALSE))</f>
        <v/>
      </c>
      <c r="Q161" s="12"/>
      <c r="R161" s="252" t="str" cm="1">
        <f t="array" ref="R161">IF(OR(ISNUMBER(SEARCH("SGH05",$D161:$L161)),ISNUMBER(SEARCH("SGH06",$D161:$L161)),ISNUMBER(SEARCH("SGH07",$D161:$L161)),ISNUMBER(SEARCH("SGH08",$D161:$L161)),ISNUMBER(SEARCH("pas de pictogramme",$D161:$L161)),ISNUMBER(SEARCH("SGH09",$D161:$L161)),ISNUMBER(SEARCH("SGH03",$D161:$L161))),"OUI","NON")</f>
        <v>NON</v>
      </c>
      <c r="S161" s="13"/>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212"/>
      <c r="AX161" s="123" t="str" cm="1">
        <f t="array" ref="AX161">_xlfn.TEXTJOIN(",", TRUE, IF(D161:L161="","",VLOOKUP(D161:L161, ComboValue!$A$2:$C$11, 3, FALSE)))</f>
        <v/>
      </c>
      <c r="AY161" s="123" t="str">
        <f t="shared" si="159"/>
        <v>Tous_Fr</v>
      </c>
      <c r="AZ161" s="123" t="str">
        <f>IF(ISBLANK(M161),"",VLOOKUP(M161,ComboValue!$D$2:$F$18,3,FALSE))</f>
        <v/>
      </c>
      <c r="BA161" s="123" t="str">
        <f>IF(ISBLANK(N161),"",VLOOKUP(N161,ComboValue!$J$2:$L$5,3,FALSE))</f>
        <v/>
      </c>
      <c r="BB161" s="130" t="str" cm="1">
        <f t="array" ref="BB161">_xlfn.TEXTJOIN(",", TRUE, IF(S161:AV161="","",VLOOKUP(S161:AV161, ComboValue!$M$2:$O$100, 3, FALSE)))</f>
        <v/>
      </c>
      <c r="BC161" s="124" t="str">
        <f t="shared" si="160"/>
        <v/>
      </c>
      <c r="BD161" s="110"/>
      <c r="BE161" s="122" t="str">
        <f t="shared" si="137"/>
        <v/>
      </c>
      <c r="BF161" s="123" t="str">
        <f t="shared" si="138"/>
        <v/>
      </c>
      <c r="BG161" s="123" t="str">
        <f t="shared" si="139"/>
        <v/>
      </c>
      <c r="BH161" s="123" t="str">
        <f t="shared" si="140"/>
        <v/>
      </c>
      <c r="BI161" s="123" t="str">
        <f t="shared" si="141"/>
        <v/>
      </c>
      <c r="BJ161" s="123" t="str">
        <f t="shared" si="142"/>
        <v/>
      </c>
      <c r="BK161" s="123" t="str">
        <f t="shared" si="143"/>
        <v/>
      </c>
      <c r="BL161" s="123" t="str">
        <f t="shared" si="144"/>
        <v/>
      </c>
      <c r="BM161" s="123" t="str">
        <f t="shared" si="145"/>
        <v/>
      </c>
      <c r="BN161" s="123" t="str">
        <f t="shared" si="146"/>
        <v/>
      </c>
      <c r="BO161" s="123">
        <f t="shared" si="185"/>
        <v>0</v>
      </c>
      <c r="BP161" s="123">
        <f t="shared" si="147"/>
        <v>0</v>
      </c>
      <c r="BQ161" s="123">
        <f t="shared" si="186"/>
        <v>0</v>
      </c>
      <c r="BR161" s="123">
        <f t="shared" si="148"/>
        <v>0</v>
      </c>
      <c r="BS161" s="123">
        <f t="shared" si="149"/>
        <v>0</v>
      </c>
      <c r="BT161" s="123">
        <f t="shared" si="150"/>
        <v>0</v>
      </c>
      <c r="BU161" s="123" t="str">
        <f t="shared" si="163"/>
        <v/>
      </c>
      <c r="BV161" s="123" t="str">
        <f t="shared" si="164"/>
        <v/>
      </c>
      <c r="BW161" s="123" t="str">
        <f t="shared" si="165"/>
        <v/>
      </c>
      <c r="BX161" s="123" t="str">
        <f t="shared" si="151"/>
        <v/>
      </c>
      <c r="BY161" s="123" t="str">
        <f t="shared" si="152"/>
        <v/>
      </c>
      <c r="BZ161" s="123" t="str">
        <f t="shared" si="153"/>
        <v/>
      </c>
      <c r="CA161" s="123" t="str">
        <f t="shared" si="154"/>
        <v/>
      </c>
      <c r="CB161" s="123" t="str">
        <f t="shared" si="155"/>
        <v/>
      </c>
      <c r="CC161" s="123" t="str">
        <f t="shared" si="156"/>
        <v/>
      </c>
      <c r="CD161" s="123" t="str">
        <f t="shared" si="157"/>
        <v/>
      </c>
      <c r="CE161" s="123" t="str">
        <f t="shared" si="158"/>
        <v/>
      </c>
      <c r="CF161" s="123" t="str">
        <f t="shared" si="166"/>
        <v/>
      </c>
      <c r="CG161" s="123" t="str">
        <f t="shared" si="167"/>
        <v/>
      </c>
      <c r="CH161" s="123" t="str">
        <f t="shared" si="168"/>
        <v/>
      </c>
      <c r="CI161" s="123" t="str">
        <f t="shared" si="169"/>
        <v/>
      </c>
      <c r="CJ161" s="131" t="str">
        <f t="shared" si="170"/>
        <v/>
      </c>
      <c r="CK161" s="123" t="str" cm="1">
        <f t="array" ref="CK161">IF(AND(AZ161="C_16",
        SUMPRODUCT(--ISNUMBER(SEARCH({"14","34","38","40","41","42","43","46","48","56","64","65"},BB161)))&gt;0),
    O161-IF(ISNUMBER(CL161),CL161,0),
    "")</f>
        <v/>
      </c>
      <c r="CL161" s="123" t="str" cm="1">
        <f t="array" ref="CL161">IF(AND(AZ161="C_16",
        SUMPRODUCT(--ISNUMBER(SEARCH({"01";"02";"03";"04";"05";"06";"07";"08";"09";"10";"11";"12";"13";"15";"16";"17";"19";"20";"21";"22";"23";"24";"25";"26";"27";"28";"29";"30";"31";"32";"33";"35";"36";"37";"39";"44";"45";"47";"49";"50";"51";"52";"53";"54";"55";"57";"58";"59";"60";"61";"62";"63";"66";"67";"68";"69";"70";"71";"72";"73";"74";"75"}, BB161)))&gt;0),
    O161,
    "")</f>
        <v/>
      </c>
      <c r="CM161" s="131" t="str" cm="1">
        <f t="array" ref="CM161">IF(SUMPRODUCT(--ISNUMBER(SEARCH({"32";"35";"36";"44";"45";"47";"50";"51";"52";"53";"54";"55";"57";"58";"59";"60"}, BB161)))&gt;0,
    B161,
    "")</f>
        <v/>
      </c>
      <c r="CN161" s="123" t="str" cm="1">
        <f t="array" ref="CN161">IF(SUMPRODUCT(--ISNUMBER(SEARCH({"61";"62"}, BB161)))&gt;0,
    B161,
    "")</f>
        <v/>
      </c>
      <c r="CO161" s="226" t="str" cm="1">
        <f t="array" ref="CO161">IF(SUMPRODUCT(--ISNUMBER(SEARCH({"68";"69";"70";"71"}, BB161)))&gt;0,
    B161,
    "")</f>
        <v/>
      </c>
      <c r="CP161" s="123" t="str" cm="1">
        <f t="array" ref="CP161">IF(SUMPRODUCT(--ISNUMBER(SEARCH({"72";"73";"74";"75"}, BB161)))&gt;0,
    B161,
    "")</f>
        <v/>
      </c>
      <c r="CQ161" s="123" t="str">
        <f t="shared" si="161"/>
        <v/>
      </c>
      <c r="CR161" s="226" t="str">
        <f t="shared" si="162"/>
        <v>NO</v>
      </c>
      <c r="CS161" s="122" t="str">
        <f t="shared" si="171"/>
        <v/>
      </c>
      <c r="CT161" s="123" t="str">
        <f t="shared" si="172"/>
        <v/>
      </c>
      <c r="CU161" s="123" t="str">
        <f t="shared" si="173"/>
        <v/>
      </c>
      <c r="CV161" s="123" t="str">
        <f t="shared" si="174"/>
        <v/>
      </c>
      <c r="CW161" s="123" t="str">
        <f t="shared" si="175"/>
        <v/>
      </c>
      <c r="CX161" s="123" t="str">
        <f t="shared" si="176"/>
        <v/>
      </c>
      <c r="CY161" s="123" t="str">
        <f t="shared" si="177"/>
        <v/>
      </c>
      <c r="CZ161" s="123" t="str">
        <f t="shared" si="178"/>
        <v/>
      </c>
      <c r="DA161" s="123" t="str">
        <f t="shared" si="179"/>
        <v/>
      </c>
      <c r="DB161" s="124" t="str">
        <f t="shared" si="180"/>
        <v/>
      </c>
      <c r="DC161" s="122" t="str">
        <f t="shared" si="181"/>
        <v/>
      </c>
      <c r="DD161" s="123" t="str">
        <f t="shared" si="182"/>
        <v/>
      </c>
      <c r="DE161" s="123" t="str">
        <f t="shared" si="183"/>
        <v/>
      </c>
      <c r="DF161" s="124" t="str">
        <f t="shared" si="184"/>
        <v/>
      </c>
      <c r="DG161" s="110"/>
    </row>
    <row r="162" spans="2:111" ht="16.2" outlineLevel="2" x14ac:dyDescent="0.4">
      <c r="B162" s="7">
        <v>157</v>
      </c>
      <c r="C162" s="12"/>
      <c r="D162" s="13"/>
      <c r="E162" s="14"/>
      <c r="F162" s="14"/>
      <c r="G162" s="14"/>
      <c r="H162" s="14"/>
      <c r="I162" s="14"/>
      <c r="J162" s="14"/>
      <c r="K162" s="14"/>
      <c r="L162" s="15"/>
      <c r="M162" s="12"/>
      <c r="N162" s="12"/>
      <c r="O162" s="12"/>
      <c r="P162" s="98" t="str">
        <f xml:space="preserve"> IF(ISBLANK(M162),"",VLOOKUP(M162,ComboValue!$D$2:$H$18,5,FALSE))</f>
        <v/>
      </c>
      <c r="Q162" s="12"/>
      <c r="R162" s="252" t="str" cm="1">
        <f t="array" ref="R162">IF(OR(ISNUMBER(SEARCH("SGH05",$D162:$L162)),ISNUMBER(SEARCH("SGH06",$D162:$L162)),ISNUMBER(SEARCH("SGH07",$D162:$L162)),ISNUMBER(SEARCH("SGH08",$D162:$L162)),ISNUMBER(SEARCH("pas de pictogramme",$D162:$L162)),ISNUMBER(SEARCH("SGH09",$D162:$L162)),ISNUMBER(SEARCH("SGH03",$D162:$L162))),"OUI","NON")</f>
        <v>NON</v>
      </c>
      <c r="S162" s="13"/>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212"/>
      <c r="AX162" s="123" t="str" cm="1">
        <f t="array" ref="AX162">_xlfn.TEXTJOIN(",", TRUE, IF(D162:L162="","",VLOOKUP(D162:L162, ComboValue!$A$2:$C$11, 3, FALSE)))</f>
        <v/>
      </c>
      <c r="AY162" s="123" t="str">
        <f t="shared" si="159"/>
        <v>Tous_Fr</v>
      </c>
      <c r="AZ162" s="123" t="str">
        <f>IF(ISBLANK(M162),"",VLOOKUP(M162,ComboValue!$D$2:$F$18,3,FALSE))</f>
        <v/>
      </c>
      <c r="BA162" s="123" t="str">
        <f>IF(ISBLANK(N162),"",VLOOKUP(N162,ComboValue!$J$2:$L$5,3,FALSE))</f>
        <v/>
      </c>
      <c r="BB162" s="130" t="str" cm="1">
        <f t="array" ref="BB162">_xlfn.TEXTJOIN(",", TRUE, IF(S162:AV162="","",VLOOKUP(S162:AV162, ComboValue!$M$2:$O$100, 3, FALSE)))</f>
        <v/>
      </c>
      <c r="BC162" s="124" t="str">
        <f t="shared" si="160"/>
        <v/>
      </c>
      <c r="BD162" s="110"/>
      <c r="BE162" s="122" t="str">
        <f t="shared" si="137"/>
        <v/>
      </c>
      <c r="BF162" s="123" t="str">
        <f t="shared" si="138"/>
        <v/>
      </c>
      <c r="BG162" s="123" t="str">
        <f t="shared" si="139"/>
        <v/>
      </c>
      <c r="BH162" s="123" t="str">
        <f t="shared" si="140"/>
        <v/>
      </c>
      <c r="BI162" s="123" t="str">
        <f t="shared" si="141"/>
        <v/>
      </c>
      <c r="BJ162" s="123" t="str">
        <f t="shared" si="142"/>
        <v/>
      </c>
      <c r="BK162" s="123" t="str">
        <f t="shared" si="143"/>
        <v/>
      </c>
      <c r="BL162" s="123" t="str">
        <f t="shared" si="144"/>
        <v/>
      </c>
      <c r="BM162" s="123" t="str">
        <f t="shared" si="145"/>
        <v/>
      </c>
      <c r="BN162" s="123" t="str">
        <f t="shared" si="146"/>
        <v/>
      </c>
      <c r="BO162" s="123">
        <f t="shared" si="185"/>
        <v>0</v>
      </c>
      <c r="BP162" s="123">
        <f t="shared" si="147"/>
        <v>0</v>
      </c>
      <c r="BQ162" s="123">
        <f t="shared" si="186"/>
        <v>0</v>
      </c>
      <c r="BR162" s="123">
        <f t="shared" si="148"/>
        <v>0</v>
      </c>
      <c r="BS162" s="123">
        <f t="shared" si="149"/>
        <v>0</v>
      </c>
      <c r="BT162" s="123">
        <f t="shared" si="150"/>
        <v>0</v>
      </c>
      <c r="BU162" s="123" t="str">
        <f t="shared" si="163"/>
        <v/>
      </c>
      <c r="BV162" s="123" t="str">
        <f t="shared" si="164"/>
        <v/>
      </c>
      <c r="BW162" s="123" t="str">
        <f t="shared" si="165"/>
        <v/>
      </c>
      <c r="BX162" s="123" t="str">
        <f t="shared" si="151"/>
        <v/>
      </c>
      <c r="BY162" s="123" t="str">
        <f t="shared" si="152"/>
        <v/>
      </c>
      <c r="BZ162" s="123" t="str">
        <f t="shared" si="153"/>
        <v/>
      </c>
      <c r="CA162" s="123" t="str">
        <f t="shared" si="154"/>
        <v/>
      </c>
      <c r="CB162" s="123" t="str">
        <f t="shared" si="155"/>
        <v/>
      </c>
      <c r="CC162" s="123" t="str">
        <f t="shared" si="156"/>
        <v/>
      </c>
      <c r="CD162" s="123" t="str">
        <f t="shared" si="157"/>
        <v/>
      </c>
      <c r="CE162" s="123" t="str">
        <f t="shared" si="158"/>
        <v/>
      </c>
      <c r="CF162" s="123" t="str">
        <f t="shared" si="166"/>
        <v/>
      </c>
      <c r="CG162" s="123" t="str">
        <f t="shared" si="167"/>
        <v/>
      </c>
      <c r="CH162" s="123" t="str">
        <f t="shared" si="168"/>
        <v/>
      </c>
      <c r="CI162" s="123" t="str">
        <f t="shared" si="169"/>
        <v/>
      </c>
      <c r="CJ162" s="131" t="str">
        <f t="shared" si="170"/>
        <v/>
      </c>
      <c r="CK162" s="123" t="str" cm="1">
        <f t="array" ref="CK162">IF(AND(AZ162="C_16",
        SUMPRODUCT(--ISNUMBER(SEARCH({"14","34","38","40","41","42","43","46","48","56","64","65"},BB162)))&gt;0),
    O162-IF(ISNUMBER(CL162),CL162,0),
    "")</f>
        <v/>
      </c>
      <c r="CL162" s="123" t="str" cm="1">
        <f t="array" ref="CL162">IF(AND(AZ162="C_16",
        SUMPRODUCT(--ISNUMBER(SEARCH({"01";"02";"03";"04";"05";"06";"07";"08";"09";"10";"11";"12";"13";"15";"16";"17";"19";"20";"21";"22";"23";"24";"25";"26";"27";"28";"29";"30";"31";"32";"33";"35";"36";"37";"39";"44";"45";"47";"49";"50";"51";"52";"53";"54";"55";"57";"58";"59";"60";"61";"62";"63";"66";"67";"68";"69";"70";"71";"72";"73";"74";"75"}, BB162)))&gt;0),
    O162,
    "")</f>
        <v/>
      </c>
      <c r="CM162" s="131" t="str" cm="1">
        <f t="array" ref="CM162">IF(SUMPRODUCT(--ISNUMBER(SEARCH({"32";"35";"36";"44";"45";"47";"50";"51";"52";"53";"54";"55";"57";"58";"59";"60"}, BB162)))&gt;0,
    B162,
    "")</f>
        <v/>
      </c>
      <c r="CN162" s="123" t="str" cm="1">
        <f t="array" ref="CN162">IF(SUMPRODUCT(--ISNUMBER(SEARCH({"61";"62"}, BB162)))&gt;0,
    B162,
    "")</f>
        <v/>
      </c>
      <c r="CO162" s="226" t="str" cm="1">
        <f t="array" ref="CO162">IF(SUMPRODUCT(--ISNUMBER(SEARCH({"68";"69";"70";"71"}, BB162)))&gt;0,
    B162,
    "")</f>
        <v/>
      </c>
      <c r="CP162" s="123" t="str" cm="1">
        <f t="array" ref="CP162">IF(SUMPRODUCT(--ISNUMBER(SEARCH({"72";"73";"74";"75"}, BB162)))&gt;0,
    B162,
    "")</f>
        <v/>
      </c>
      <c r="CQ162" s="123" t="str">
        <f t="shared" si="161"/>
        <v/>
      </c>
      <c r="CR162" s="226" t="str">
        <f t="shared" si="162"/>
        <v>NO</v>
      </c>
      <c r="CS162" s="122" t="str">
        <f t="shared" si="171"/>
        <v/>
      </c>
      <c r="CT162" s="123" t="str">
        <f t="shared" si="172"/>
        <v/>
      </c>
      <c r="CU162" s="123" t="str">
        <f t="shared" si="173"/>
        <v/>
      </c>
      <c r="CV162" s="123" t="str">
        <f t="shared" si="174"/>
        <v/>
      </c>
      <c r="CW162" s="123" t="str">
        <f t="shared" si="175"/>
        <v/>
      </c>
      <c r="CX162" s="123" t="str">
        <f t="shared" si="176"/>
        <v/>
      </c>
      <c r="CY162" s="123" t="str">
        <f t="shared" si="177"/>
        <v/>
      </c>
      <c r="CZ162" s="123" t="str">
        <f t="shared" si="178"/>
        <v/>
      </c>
      <c r="DA162" s="123" t="str">
        <f t="shared" si="179"/>
        <v/>
      </c>
      <c r="DB162" s="124" t="str">
        <f t="shared" si="180"/>
        <v/>
      </c>
      <c r="DC162" s="122" t="str">
        <f t="shared" si="181"/>
        <v/>
      </c>
      <c r="DD162" s="123" t="str">
        <f t="shared" si="182"/>
        <v/>
      </c>
      <c r="DE162" s="123" t="str">
        <f t="shared" si="183"/>
        <v/>
      </c>
      <c r="DF162" s="124" t="str">
        <f t="shared" si="184"/>
        <v/>
      </c>
      <c r="DG162" s="110"/>
    </row>
    <row r="163" spans="2:111" ht="16.2" outlineLevel="2" x14ac:dyDescent="0.4">
      <c r="B163" s="7">
        <v>158</v>
      </c>
      <c r="C163" s="12"/>
      <c r="D163" s="13"/>
      <c r="E163" s="14"/>
      <c r="F163" s="14"/>
      <c r="G163" s="14"/>
      <c r="H163" s="14"/>
      <c r="I163" s="14"/>
      <c r="J163" s="14"/>
      <c r="K163" s="14"/>
      <c r="L163" s="15"/>
      <c r="M163" s="12"/>
      <c r="N163" s="12"/>
      <c r="O163" s="12"/>
      <c r="P163" s="98" t="str">
        <f xml:space="preserve"> IF(ISBLANK(M163),"",VLOOKUP(M163,ComboValue!$D$2:$H$18,5,FALSE))</f>
        <v/>
      </c>
      <c r="Q163" s="12"/>
      <c r="R163" s="252" t="str" cm="1">
        <f t="array" ref="R163">IF(OR(ISNUMBER(SEARCH("SGH05",$D163:$L163)),ISNUMBER(SEARCH("SGH06",$D163:$L163)),ISNUMBER(SEARCH("SGH07",$D163:$L163)),ISNUMBER(SEARCH("SGH08",$D163:$L163)),ISNUMBER(SEARCH("pas de pictogramme",$D163:$L163)),ISNUMBER(SEARCH("SGH09",$D163:$L163)),ISNUMBER(SEARCH("SGH03",$D163:$L163))),"OUI","NON")</f>
        <v>NON</v>
      </c>
      <c r="S163" s="13"/>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212"/>
      <c r="AX163" s="123" t="str" cm="1">
        <f t="array" ref="AX163">_xlfn.TEXTJOIN(",", TRUE, IF(D163:L163="","",VLOOKUP(D163:L163, ComboValue!$A$2:$C$11, 3, FALSE)))</f>
        <v/>
      </c>
      <c r="AY163" s="123" t="str">
        <f t="shared" si="159"/>
        <v>Tous_Fr</v>
      </c>
      <c r="AZ163" s="123" t="str">
        <f>IF(ISBLANK(M163),"",VLOOKUP(M163,ComboValue!$D$2:$F$18,3,FALSE))</f>
        <v/>
      </c>
      <c r="BA163" s="123" t="str">
        <f>IF(ISBLANK(N163),"",VLOOKUP(N163,ComboValue!$J$2:$L$5,3,FALSE))</f>
        <v/>
      </c>
      <c r="BB163" s="130" t="str" cm="1">
        <f t="array" ref="BB163">_xlfn.TEXTJOIN(",", TRUE, IF(S163:AV163="","",VLOOKUP(S163:AV163, ComboValue!$M$2:$O$100, 3, FALSE)))</f>
        <v/>
      </c>
      <c r="BC163" s="124" t="str">
        <f t="shared" si="160"/>
        <v/>
      </c>
      <c r="BD163" s="110"/>
      <c r="BE163" s="122" t="str">
        <f t="shared" si="137"/>
        <v/>
      </c>
      <c r="BF163" s="123" t="str">
        <f t="shared" si="138"/>
        <v/>
      </c>
      <c r="BG163" s="123" t="str">
        <f t="shared" si="139"/>
        <v/>
      </c>
      <c r="BH163" s="123" t="str">
        <f t="shared" si="140"/>
        <v/>
      </c>
      <c r="BI163" s="123" t="str">
        <f t="shared" si="141"/>
        <v/>
      </c>
      <c r="BJ163" s="123" t="str">
        <f t="shared" si="142"/>
        <v/>
      </c>
      <c r="BK163" s="123" t="str">
        <f t="shared" si="143"/>
        <v/>
      </c>
      <c r="BL163" s="123" t="str">
        <f t="shared" si="144"/>
        <v/>
      </c>
      <c r="BM163" s="123" t="str">
        <f t="shared" si="145"/>
        <v/>
      </c>
      <c r="BN163" s="123" t="str">
        <f t="shared" si="146"/>
        <v/>
      </c>
      <c r="BO163" s="123">
        <f t="shared" si="185"/>
        <v>0</v>
      </c>
      <c r="BP163" s="123">
        <f t="shared" si="147"/>
        <v>0</v>
      </c>
      <c r="BQ163" s="123">
        <f t="shared" si="186"/>
        <v>0</v>
      </c>
      <c r="BR163" s="123">
        <f t="shared" si="148"/>
        <v>0</v>
      </c>
      <c r="BS163" s="123">
        <f t="shared" si="149"/>
        <v>0</v>
      </c>
      <c r="BT163" s="123">
        <f t="shared" si="150"/>
        <v>0</v>
      </c>
      <c r="BU163" s="123" t="str">
        <f t="shared" si="163"/>
        <v/>
      </c>
      <c r="BV163" s="123" t="str">
        <f t="shared" si="164"/>
        <v/>
      </c>
      <c r="BW163" s="123" t="str">
        <f t="shared" si="165"/>
        <v/>
      </c>
      <c r="BX163" s="123" t="str">
        <f t="shared" si="151"/>
        <v/>
      </c>
      <c r="BY163" s="123" t="str">
        <f t="shared" si="152"/>
        <v/>
      </c>
      <c r="BZ163" s="123" t="str">
        <f t="shared" si="153"/>
        <v/>
      </c>
      <c r="CA163" s="123" t="str">
        <f t="shared" si="154"/>
        <v/>
      </c>
      <c r="CB163" s="123" t="str">
        <f t="shared" si="155"/>
        <v/>
      </c>
      <c r="CC163" s="123" t="str">
        <f t="shared" si="156"/>
        <v/>
      </c>
      <c r="CD163" s="123" t="str">
        <f t="shared" si="157"/>
        <v/>
      </c>
      <c r="CE163" s="123" t="str">
        <f t="shared" si="158"/>
        <v/>
      </c>
      <c r="CF163" s="123" t="str">
        <f t="shared" si="166"/>
        <v/>
      </c>
      <c r="CG163" s="123" t="str">
        <f t="shared" si="167"/>
        <v/>
      </c>
      <c r="CH163" s="123" t="str">
        <f t="shared" si="168"/>
        <v/>
      </c>
      <c r="CI163" s="123" t="str">
        <f t="shared" si="169"/>
        <v/>
      </c>
      <c r="CJ163" s="131" t="str">
        <f t="shared" si="170"/>
        <v/>
      </c>
      <c r="CK163" s="123" t="str" cm="1">
        <f t="array" ref="CK163">IF(AND(AZ163="C_16",
        SUMPRODUCT(--ISNUMBER(SEARCH({"14","34","38","40","41","42","43","46","48","56","64","65"},BB163)))&gt;0),
    O163-IF(ISNUMBER(CL163),CL163,0),
    "")</f>
        <v/>
      </c>
      <c r="CL163" s="123" t="str" cm="1">
        <f t="array" ref="CL163">IF(AND(AZ163="C_16",
        SUMPRODUCT(--ISNUMBER(SEARCH({"01";"02";"03";"04";"05";"06";"07";"08";"09";"10";"11";"12";"13";"15";"16";"17";"19";"20";"21";"22";"23";"24";"25";"26";"27";"28";"29";"30";"31";"32";"33";"35";"36";"37";"39";"44";"45";"47";"49";"50";"51";"52";"53";"54";"55";"57";"58";"59";"60";"61";"62";"63";"66";"67";"68";"69";"70";"71";"72";"73";"74";"75"}, BB163)))&gt;0),
    O163,
    "")</f>
        <v/>
      </c>
      <c r="CM163" s="131" t="str" cm="1">
        <f t="array" ref="CM163">IF(SUMPRODUCT(--ISNUMBER(SEARCH({"32";"35";"36";"44";"45";"47";"50";"51";"52";"53";"54";"55";"57";"58";"59";"60"}, BB163)))&gt;0,
    B163,
    "")</f>
        <v/>
      </c>
      <c r="CN163" s="123" t="str" cm="1">
        <f t="array" ref="CN163">IF(SUMPRODUCT(--ISNUMBER(SEARCH({"61";"62"}, BB163)))&gt;0,
    B163,
    "")</f>
        <v/>
      </c>
      <c r="CO163" s="226" t="str" cm="1">
        <f t="array" ref="CO163">IF(SUMPRODUCT(--ISNUMBER(SEARCH({"68";"69";"70";"71"}, BB163)))&gt;0,
    B163,
    "")</f>
        <v/>
      </c>
      <c r="CP163" s="123" t="str" cm="1">
        <f t="array" ref="CP163">IF(SUMPRODUCT(--ISNUMBER(SEARCH({"72";"73";"74";"75"}, BB163)))&gt;0,
    B163,
    "")</f>
        <v/>
      </c>
      <c r="CQ163" s="123" t="str">
        <f t="shared" si="161"/>
        <v/>
      </c>
      <c r="CR163" s="226" t="str">
        <f t="shared" si="162"/>
        <v>NO</v>
      </c>
      <c r="CS163" s="122" t="str">
        <f t="shared" si="171"/>
        <v/>
      </c>
      <c r="CT163" s="123" t="str">
        <f t="shared" si="172"/>
        <v/>
      </c>
      <c r="CU163" s="123" t="str">
        <f t="shared" si="173"/>
        <v/>
      </c>
      <c r="CV163" s="123" t="str">
        <f t="shared" si="174"/>
        <v/>
      </c>
      <c r="CW163" s="123" t="str">
        <f t="shared" si="175"/>
        <v/>
      </c>
      <c r="CX163" s="123" t="str">
        <f t="shared" si="176"/>
        <v/>
      </c>
      <c r="CY163" s="123" t="str">
        <f t="shared" si="177"/>
        <v/>
      </c>
      <c r="CZ163" s="123" t="str">
        <f t="shared" si="178"/>
        <v/>
      </c>
      <c r="DA163" s="123" t="str">
        <f t="shared" si="179"/>
        <v/>
      </c>
      <c r="DB163" s="124" t="str">
        <f t="shared" si="180"/>
        <v/>
      </c>
      <c r="DC163" s="122" t="str">
        <f t="shared" si="181"/>
        <v/>
      </c>
      <c r="DD163" s="123" t="str">
        <f t="shared" si="182"/>
        <v/>
      </c>
      <c r="DE163" s="123" t="str">
        <f t="shared" si="183"/>
        <v/>
      </c>
      <c r="DF163" s="124" t="str">
        <f t="shared" si="184"/>
        <v/>
      </c>
      <c r="DG163" s="110"/>
    </row>
    <row r="164" spans="2:111" ht="16.2" outlineLevel="2" x14ac:dyDescent="0.4">
      <c r="B164" s="7">
        <v>159</v>
      </c>
      <c r="C164" s="12"/>
      <c r="D164" s="13"/>
      <c r="E164" s="14"/>
      <c r="F164" s="14"/>
      <c r="G164" s="14"/>
      <c r="H164" s="14"/>
      <c r="I164" s="14"/>
      <c r="J164" s="14"/>
      <c r="K164" s="14"/>
      <c r="L164" s="15"/>
      <c r="M164" s="12"/>
      <c r="N164" s="12"/>
      <c r="O164" s="12"/>
      <c r="P164" s="98" t="str">
        <f xml:space="preserve"> IF(ISBLANK(M164),"",VLOOKUP(M164,ComboValue!$D$2:$H$18,5,FALSE))</f>
        <v/>
      </c>
      <c r="Q164" s="12"/>
      <c r="R164" s="252" t="str" cm="1">
        <f t="array" ref="R164">IF(OR(ISNUMBER(SEARCH("SGH05",$D164:$L164)),ISNUMBER(SEARCH("SGH06",$D164:$L164)),ISNUMBER(SEARCH("SGH07",$D164:$L164)),ISNUMBER(SEARCH("SGH08",$D164:$L164)),ISNUMBER(SEARCH("pas de pictogramme",$D164:$L164)),ISNUMBER(SEARCH("SGH09",$D164:$L164)),ISNUMBER(SEARCH("SGH03",$D164:$L164))),"OUI","NON")</f>
        <v>NON</v>
      </c>
      <c r="S164" s="13"/>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212"/>
      <c r="AX164" s="123" t="str" cm="1">
        <f t="array" ref="AX164">_xlfn.TEXTJOIN(",", TRUE, IF(D164:L164="","",VLOOKUP(D164:L164, ComboValue!$A$2:$C$11, 3, FALSE)))</f>
        <v/>
      </c>
      <c r="AY164" s="123" t="str">
        <f t="shared" si="159"/>
        <v>Tous_Fr</v>
      </c>
      <c r="AZ164" s="123" t="str">
        <f>IF(ISBLANK(M164),"",VLOOKUP(M164,ComboValue!$D$2:$F$18,3,FALSE))</f>
        <v/>
      </c>
      <c r="BA164" s="123" t="str">
        <f>IF(ISBLANK(N164),"",VLOOKUP(N164,ComboValue!$J$2:$L$5,3,FALSE))</f>
        <v/>
      </c>
      <c r="BB164" s="130" t="str" cm="1">
        <f t="array" ref="BB164">_xlfn.TEXTJOIN(",", TRUE, IF(S164:AV164="","",VLOOKUP(S164:AV164, ComboValue!$M$2:$O$100, 3, FALSE)))</f>
        <v/>
      </c>
      <c r="BC164" s="124" t="str">
        <f t="shared" si="160"/>
        <v/>
      </c>
      <c r="BD164" s="110"/>
      <c r="BE164" s="122" t="str">
        <f t="shared" si="137"/>
        <v/>
      </c>
      <c r="BF164" s="123" t="str">
        <f t="shared" si="138"/>
        <v/>
      </c>
      <c r="BG164" s="123" t="str">
        <f t="shared" si="139"/>
        <v/>
      </c>
      <c r="BH164" s="123" t="str">
        <f t="shared" si="140"/>
        <v/>
      </c>
      <c r="BI164" s="123" t="str">
        <f t="shared" si="141"/>
        <v/>
      </c>
      <c r="BJ164" s="123" t="str">
        <f t="shared" si="142"/>
        <v/>
      </c>
      <c r="BK164" s="123" t="str">
        <f t="shared" si="143"/>
        <v/>
      </c>
      <c r="BL164" s="123" t="str">
        <f t="shared" si="144"/>
        <v/>
      </c>
      <c r="BM164" s="123" t="str">
        <f t="shared" si="145"/>
        <v/>
      </c>
      <c r="BN164" s="123" t="str">
        <f t="shared" si="146"/>
        <v/>
      </c>
      <c r="BO164" s="123">
        <f t="shared" si="185"/>
        <v>0</v>
      </c>
      <c r="BP164" s="123">
        <f t="shared" si="147"/>
        <v>0</v>
      </c>
      <c r="BQ164" s="123">
        <f t="shared" si="186"/>
        <v>0</v>
      </c>
      <c r="BR164" s="123">
        <f t="shared" si="148"/>
        <v>0</v>
      </c>
      <c r="BS164" s="123">
        <f t="shared" si="149"/>
        <v>0</v>
      </c>
      <c r="BT164" s="123">
        <f t="shared" si="150"/>
        <v>0</v>
      </c>
      <c r="BU164" s="123" t="str">
        <f t="shared" si="163"/>
        <v/>
      </c>
      <c r="BV164" s="123" t="str">
        <f t="shared" si="164"/>
        <v/>
      </c>
      <c r="BW164" s="123" t="str">
        <f t="shared" si="165"/>
        <v/>
      </c>
      <c r="BX164" s="123" t="str">
        <f t="shared" si="151"/>
        <v/>
      </c>
      <c r="BY164" s="123" t="str">
        <f t="shared" si="152"/>
        <v/>
      </c>
      <c r="BZ164" s="123" t="str">
        <f t="shared" si="153"/>
        <v/>
      </c>
      <c r="CA164" s="123" t="str">
        <f t="shared" si="154"/>
        <v/>
      </c>
      <c r="CB164" s="123" t="str">
        <f t="shared" si="155"/>
        <v/>
      </c>
      <c r="CC164" s="123" t="str">
        <f t="shared" si="156"/>
        <v/>
      </c>
      <c r="CD164" s="123" t="str">
        <f t="shared" si="157"/>
        <v/>
      </c>
      <c r="CE164" s="123" t="str">
        <f t="shared" si="158"/>
        <v/>
      </c>
      <c r="CF164" s="123" t="str">
        <f t="shared" si="166"/>
        <v/>
      </c>
      <c r="CG164" s="123" t="str">
        <f t="shared" si="167"/>
        <v/>
      </c>
      <c r="CH164" s="123" t="str">
        <f t="shared" si="168"/>
        <v/>
      </c>
      <c r="CI164" s="123" t="str">
        <f t="shared" si="169"/>
        <v/>
      </c>
      <c r="CJ164" s="131" t="str">
        <f t="shared" si="170"/>
        <v/>
      </c>
      <c r="CK164" s="123" t="str" cm="1">
        <f t="array" ref="CK164">IF(AND(AZ164="C_16",
        SUMPRODUCT(--ISNUMBER(SEARCH({"14","34","38","40","41","42","43","46","48","56","64","65"},BB164)))&gt;0),
    O164-IF(ISNUMBER(CL164),CL164,0),
    "")</f>
        <v/>
      </c>
      <c r="CL164" s="123" t="str" cm="1">
        <f t="array" ref="CL164">IF(AND(AZ164="C_16",
        SUMPRODUCT(--ISNUMBER(SEARCH({"01";"02";"03";"04";"05";"06";"07";"08";"09";"10";"11";"12";"13";"15";"16";"17";"19";"20";"21";"22";"23";"24";"25";"26";"27";"28";"29";"30";"31";"32";"33";"35";"36";"37";"39";"44";"45";"47";"49";"50";"51";"52";"53";"54";"55";"57";"58";"59";"60";"61";"62";"63";"66";"67";"68";"69";"70";"71";"72";"73";"74";"75"}, BB164)))&gt;0),
    O164,
    "")</f>
        <v/>
      </c>
      <c r="CM164" s="131" t="str" cm="1">
        <f t="array" ref="CM164">IF(SUMPRODUCT(--ISNUMBER(SEARCH({"32";"35";"36";"44";"45";"47";"50";"51";"52";"53";"54";"55";"57";"58";"59";"60"}, BB164)))&gt;0,
    B164,
    "")</f>
        <v/>
      </c>
      <c r="CN164" s="123" t="str" cm="1">
        <f t="array" ref="CN164">IF(SUMPRODUCT(--ISNUMBER(SEARCH({"61";"62"}, BB164)))&gt;0,
    B164,
    "")</f>
        <v/>
      </c>
      <c r="CO164" s="226" t="str" cm="1">
        <f t="array" ref="CO164">IF(SUMPRODUCT(--ISNUMBER(SEARCH({"68";"69";"70";"71"}, BB164)))&gt;0,
    B164,
    "")</f>
        <v/>
      </c>
      <c r="CP164" s="123" t="str" cm="1">
        <f t="array" ref="CP164">IF(SUMPRODUCT(--ISNUMBER(SEARCH({"72";"73";"74";"75"}, BB164)))&gt;0,
    B164,
    "")</f>
        <v/>
      </c>
      <c r="CQ164" s="123" t="str">
        <f t="shared" si="161"/>
        <v/>
      </c>
      <c r="CR164" s="226" t="str">
        <f t="shared" si="162"/>
        <v>NO</v>
      </c>
      <c r="CS164" s="122" t="str">
        <f t="shared" si="171"/>
        <v/>
      </c>
      <c r="CT164" s="123" t="str">
        <f t="shared" si="172"/>
        <v/>
      </c>
      <c r="CU164" s="123" t="str">
        <f t="shared" si="173"/>
        <v/>
      </c>
      <c r="CV164" s="123" t="str">
        <f t="shared" si="174"/>
        <v/>
      </c>
      <c r="CW164" s="123" t="str">
        <f t="shared" si="175"/>
        <v/>
      </c>
      <c r="CX164" s="123" t="str">
        <f t="shared" si="176"/>
        <v/>
      </c>
      <c r="CY164" s="123" t="str">
        <f t="shared" si="177"/>
        <v/>
      </c>
      <c r="CZ164" s="123" t="str">
        <f t="shared" si="178"/>
        <v/>
      </c>
      <c r="DA164" s="123" t="str">
        <f t="shared" si="179"/>
        <v/>
      </c>
      <c r="DB164" s="124" t="str">
        <f t="shared" si="180"/>
        <v/>
      </c>
      <c r="DC164" s="122" t="str">
        <f t="shared" si="181"/>
        <v/>
      </c>
      <c r="DD164" s="123" t="str">
        <f t="shared" si="182"/>
        <v/>
      </c>
      <c r="DE164" s="123" t="str">
        <f t="shared" si="183"/>
        <v/>
      </c>
      <c r="DF164" s="124" t="str">
        <f t="shared" si="184"/>
        <v/>
      </c>
      <c r="DG164" s="110"/>
    </row>
    <row r="165" spans="2:111" ht="16.2" outlineLevel="2" x14ac:dyDescent="0.4">
      <c r="B165" s="7">
        <v>160</v>
      </c>
      <c r="C165" s="12"/>
      <c r="D165" s="13"/>
      <c r="E165" s="14"/>
      <c r="F165" s="14"/>
      <c r="G165" s="14"/>
      <c r="H165" s="14"/>
      <c r="I165" s="14"/>
      <c r="J165" s="14"/>
      <c r="K165" s="14"/>
      <c r="L165" s="15"/>
      <c r="M165" s="12"/>
      <c r="N165" s="12"/>
      <c r="O165" s="12"/>
      <c r="P165" s="98" t="str">
        <f xml:space="preserve"> IF(ISBLANK(M165),"",VLOOKUP(M165,ComboValue!$D$2:$H$18,5,FALSE))</f>
        <v/>
      </c>
      <c r="Q165" s="12"/>
      <c r="R165" s="252" t="str" cm="1">
        <f t="array" ref="R165">IF(OR(ISNUMBER(SEARCH("SGH05",$D165:$L165)),ISNUMBER(SEARCH("SGH06",$D165:$L165)),ISNUMBER(SEARCH("SGH07",$D165:$L165)),ISNUMBER(SEARCH("SGH08",$D165:$L165)),ISNUMBER(SEARCH("pas de pictogramme",$D165:$L165)),ISNUMBER(SEARCH("SGH09",$D165:$L165)),ISNUMBER(SEARCH("SGH03",$D165:$L165))),"OUI","NON")</f>
        <v>NON</v>
      </c>
      <c r="S165" s="13"/>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212"/>
      <c r="AX165" s="123" t="str" cm="1">
        <f t="array" ref="AX165">_xlfn.TEXTJOIN(",", TRUE, IF(D165:L165="","",VLOOKUP(D165:L165, ComboValue!$A$2:$C$11, 3, FALSE)))</f>
        <v/>
      </c>
      <c r="AY165" s="123" t="str">
        <f t="shared" si="159"/>
        <v>Tous_Fr</v>
      </c>
      <c r="AZ165" s="123" t="str">
        <f>IF(ISBLANK(M165),"",VLOOKUP(M165,ComboValue!$D$2:$F$18,3,FALSE))</f>
        <v/>
      </c>
      <c r="BA165" s="123" t="str">
        <f>IF(ISBLANK(N165),"",VLOOKUP(N165,ComboValue!$J$2:$L$5,3,FALSE))</f>
        <v/>
      </c>
      <c r="BB165" s="130" t="str" cm="1">
        <f t="array" ref="BB165">_xlfn.TEXTJOIN(",", TRUE, IF(S165:AV165="","",VLOOKUP(S165:AV165, ComboValue!$M$2:$O$100, 3, FALSE)))</f>
        <v/>
      </c>
      <c r="BC165" s="124" t="str">
        <f t="shared" si="160"/>
        <v/>
      </c>
      <c r="BD165" s="110"/>
      <c r="BE165" s="122" t="str">
        <f t="shared" si="137"/>
        <v/>
      </c>
      <c r="BF165" s="123" t="str">
        <f t="shared" si="138"/>
        <v/>
      </c>
      <c r="BG165" s="123" t="str">
        <f t="shared" si="139"/>
        <v/>
      </c>
      <c r="BH165" s="123" t="str">
        <f t="shared" si="140"/>
        <v/>
      </c>
      <c r="BI165" s="123" t="str">
        <f t="shared" si="141"/>
        <v/>
      </c>
      <c r="BJ165" s="123" t="str">
        <f t="shared" si="142"/>
        <v/>
      </c>
      <c r="BK165" s="123" t="str">
        <f t="shared" si="143"/>
        <v/>
      </c>
      <c r="BL165" s="123" t="str">
        <f t="shared" si="144"/>
        <v/>
      </c>
      <c r="BM165" s="123" t="str">
        <f t="shared" si="145"/>
        <v/>
      </c>
      <c r="BN165" s="123" t="str">
        <f t="shared" si="146"/>
        <v/>
      </c>
      <c r="BO165" s="123">
        <f t="shared" si="185"/>
        <v>0</v>
      </c>
      <c r="BP165" s="123">
        <f t="shared" si="147"/>
        <v>0</v>
      </c>
      <c r="BQ165" s="123">
        <f t="shared" si="186"/>
        <v>0</v>
      </c>
      <c r="BR165" s="123">
        <f t="shared" si="148"/>
        <v>0</v>
      </c>
      <c r="BS165" s="123">
        <f t="shared" si="149"/>
        <v>0</v>
      </c>
      <c r="BT165" s="123">
        <f t="shared" si="150"/>
        <v>0</v>
      </c>
      <c r="BU165" s="123" t="str">
        <f t="shared" si="163"/>
        <v/>
      </c>
      <c r="BV165" s="123" t="str">
        <f t="shared" si="164"/>
        <v/>
      </c>
      <c r="BW165" s="123" t="str">
        <f t="shared" si="165"/>
        <v/>
      </c>
      <c r="BX165" s="123" t="str">
        <f t="shared" si="151"/>
        <v/>
      </c>
      <c r="BY165" s="123" t="str">
        <f t="shared" si="152"/>
        <v/>
      </c>
      <c r="BZ165" s="123" t="str">
        <f t="shared" si="153"/>
        <v/>
      </c>
      <c r="CA165" s="123" t="str">
        <f t="shared" si="154"/>
        <v/>
      </c>
      <c r="CB165" s="123" t="str">
        <f t="shared" si="155"/>
        <v/>
      </c>
      <c r="CC165" s="123" t="str">
        <f t="shared" si="156"/>
        <v/>
      </c>
      <c r="CD165" s="123" t="str">
        <f t="shared" si="157"/>
        <v/>
      </c>
      <c r="CE165" s="123" t="str">
        <f t="shared" si="158"/>
        <v/>
      </c>
      <c r="CF165" s="123" t="str">
        <f t="shared" si="166"/>
        <v/>
      </c>
      <c r="CG165" s="123" t="str">
        <f t="shared" si="167"/>
        <v/>
      </c>
      <c r="CH165" s="123" t="str">
        <f t="shared" si="168"/>
        <v/>
      </c>
      <c r="CI165" s="123" t="str">
        <f t="shared" si="169"/>
        <v/>
      </c>
      <c r="CJ165" s="131" t="str">
        <f t="shared" si="170"/>
        <v/>
      </c>
      <c r="CK165" s="123" t="str" cm="1">
        <f t="array" ref="CK165">IF(AND(AZ165="C_16",
        SUMPRODUCT(--ISNUMBER(SEARCH({"14","34","38","40","41","42","43","46","48","56","64","65"},BB165)))&gt;0),
    O165-IF(ISNUMBER(CL165),CL165,0),
    "")</f>
        <v/>
      </c>
      <c r="CL165" s="123" t="str" cm="1">
        <f t="array" ref="CL165">IF(AND(AZ165="C_16",
        SUMPRODUCT(--ISNUMBER(SEARCH({"01";"02";"03";"04";"05";"06";"07";"08";"09";"10";"11";"12";"13";"15";"16";"17";"19";"20";"21";"22";"23";"24";"25";"26";"27";"28";"29";"30";"31";"32";"33";"35";"36";"37";"39";"44";"45";"47";"49";"50";"51";"52";"53";"54";"55";"57";"58";"59";"60";"61";"62";"63";"66";"67";"68";"69";"70";"71";"72";"73";"74";"75"}, BB165)))&gt;0),
    O165,
    "")</f>
        <v/>
      </c>
      <c r="CM165" s="131" t="str" cm="1">
        <f t="array" ref="CM165">IF(SUMPRODUCT(--ISNUMBER(SEARCH({"32";"35";"36";"44";"45";"47";"50";"51";"52";"53";"54";"55";"57";"58";"59";"60"}, BB165)))&gt;0,
    B165,
    "")</f>
        <v/>
      </c>
      <c r="CN165" s="123" t="str" cm="1">
        <f t="array" ref="CN165">IF(SUMPRODUCT(--ISNUMBER(SEARCH({"61";"62"}, BB165)))&gt;0,
    B165,
    "")</f>
        <v/>
      </c>
      <c r="CO165" s="226" t="str" cm="1">
        <f t="array" ref="CO165">IF(SUMPRODUCT(--ISNUMBER(SEARCH({"68";"69";"70";"71"}, BB165)))&gt;0,
    B165,
    "")</f>
        <v/>
      </c>
      <c r="CP165" s="123" t="str" cm="1">
        <f t="array" ref="CP165">IF(SUMPRODUCT(--ISNUMBER(SEARCH({"72";"73";"74";"75"}, BB165)))&gt;0,
    B165,
    "")</f>
        <v/>
      </c>
      <c r="CQ165" s="123" t="str">
        <f t="shared" si="161"/>
        <v/>
      </c>
      <c r="CR165" s="226" t="str">
        <f t="shared" si="162"/>
        <v>NO</v>
      </c>
      <c r="CS165" s="122" t="str">
        <f t="shared" si="171"/>
        <v/>
      </c>
      <c r="CT165" s="123" t="str">
        <f t="shared" si="172"/>
        <v/>
      </c>
      <c r="CU165" s="123" t="str">
        <f t="shared" si="173"/>
        <v/>
      </c>
      <c r="CV165" s="123" t="str">
        <f t="shared" si="174"/>
        <v/>
      </c>
      <c r="CW165" s="123" t="str">
        <f t="shared" si="175"/>
        <v/>
      </c>
      <c r="CX165" s="123" t="str">
        <f t="shared" si="176"/>
        <v/>
      </c>
      <c r="CY165" s="123" t="str">
        <f t="shared" si="177"/>
        <v/>
      </c>
      <c r="CZ165" s="123" t="str">
        <f t="shared" si="178"/>
        <v/>
      </c>
      <c r="DA165" s="123" t="str">
        <f t="shared" si="179"/>
        <v/>
      </c>
      <c r="DB165" s="124" t="str">
        <f t="shared" si="180"/>
        <v/>
      </c>
      <c r="DC165" s="122" t="str">
        <f t="shared" si="181"/>
        <v/>
      </c>
      <c r="DD165" s="123" t="str">
        <f t="shared" si="182"/>
        <v/>
      </c>
      <c r="DE165" s="123" t="str">
        <f t="shared" si="183"/>
        <v/>
      </c>
      <c r="DF165" s="124" t="str">
        <f t="shared" si="184"/>
        <v/>
      </c>
      <c r="DG165" s="110"/>
    </row>
    <row r="166" spans="2:111" ht="16.2" outlineLevel="2" x14ac:dyDescent="0.4">
      <c r="B166" s="7">
        <v>161</v>
      </c>
      <c r="C166" s="12"/>
      <c r="D166" s="13"/>
      <c r="E166" s="14"/>
      <c r="F166" s="14"/>
      <c r="G166" s="14"/>
      <c r="H166" s="14"/>
      <c r="I166" s="14"/>
      <c r="J166" s="14"/>
      <c r="K166" s="14"/>
      <c r="L166" s="15"/>
      <c r="M166" s="12"/>
      <c r="N166" s="12"/>
      <c r="O166" s="12"/>
      <c r="P166" s="98" t="str">
        <f xml:space="preserve"> IF(ISBLANK(M166),"",VLOOKUP(M166,ComboValue!$D$2:$H$18,5,FALSE))</f>
        <v/>
      </c>
      <c r="Q166" s="12"/>
      <c r="R166" s="252" t="str" cm="1">
        <f t="array" ref="R166">IF(OR(ISNUMBER(SEARCH("SGH05",$D166:$L166)),ISNUMBER(SEARCH("SGH06",$D166:$L166)),ISNUMBER(SEARCH("SGH07",$D166:$L166)),ISNUMBER(SEARCH("SGH08",$D166:$L166)),ISNUMBER(SEARCH("pas de pictogramme",$D166:$L166)),ISNUMBER(SEARCH("SGH09",$D166:$L166)),ISNUMBER(SEARCH("SGH03",$D166:$L166))),"OUI","NON")</f>
        <v>NON</v>
      </c>
      <c r="S166" s="13"/>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212"/>
      <c r="AX166" s="123" t="str" cm="1">
        <f t="array" ref="AX166">_xlfn.TEXTJOIN(",", TRUE, IF(D166:L166="","",VLOOKUP(D166:L166, ComboValue!$A$2:$C$11, 3, FALSE)))</f>
        <v/>
      </c>
      <c r="AY166" s="123" t="str">
        <f t="shared" si="159"/>
        <v>Tous_Fr</v>
      </c>
      <c r="AZ166" s="123" t="str">
        <f>IF(ISBLANK(M166),"",VLOOKUP(M166,ComboValue!$D$2:$F$18,3,FALSE))</f>
        <v/>
      </c>
      <c r="BA166" s="123" t="str">
        <f>IF(ISBLANK(N166),"",VLOOKUP(N166,ComboValue!$J$2:$L$5,3,FALSE))</f>
        <v/>
      </c>
      <c r="BB166" s="130" t="str" cm="1">
        <f t="array" ref="BB166">_xlfn.TEXTJOIN(",", TRUE, IF(S166:AV166="","",VLOOKUP(S166:AV166, ComboValue!$M$2:$O$100, 3, FALSE)))</f>
        <v/>
      </c>
      <c r="BC166" s="124" t="str">
        <f t="shared" si="160"/>
        <v/>
      </c>
      <c r="BD166" s="110"/>
      <c r="BE166" s="122" t="str">
        <f t="shared" si="137"/>
        <v/>
      </c>
      <c r="BF166" s="123" t="str">
        <f t="shared" si="138"/>
        <v/>
      </c>
      <c r="BG166" s="123" t="str">
        <f t="shared" si="139"/>
        <v/>
      </c>
      <c r="BH166" s="123" t="str">
        <f t="shared" si="140"/>
        <v/>
      </c>
      <c r="BI166" s="123" t="str">
        <f t="shared" si="141"/>
        <v/>
      </c>
      <c r="BJ166" s="123" t="str">
        <f t="shared" si="142"/>
        <v/>
      </c>
      <c r="BK166" s="123" t="str">
        <f t="shared" si="143"/>
        <v/>
      </c>
      <c r="BL166" s="123" t="str">
        <f t="shared" si="144"/>
        <v/>
      </c>
      <c r="BM166" s="123" t="str">
        <f t="shared" si="145"/>
        <v/>
      </c>
      <c r="BN166" s="123" t="str">
        <f t="shared" si="146"/>
        <v/>
      </c>
      <c r="BO166" s="123">
        <f t="shared" si="185"/>
        <v>0</v>
      </c>
      <c r="BP166" s="123">
        <f t="shared" si="147"/>
        <v>0</v>
      </c>
      <c r="BQ166" s="123">
        <f t="shared" si="186"/>
        <v>0</v>
      </c>
      <c r="BR166" s="123">
        <f t="shared" si="148"/>
        <v>0</v>
      </c>
      <c r="BS166" s="123">
        <f t="shared" si="149"/>
        <v>0</v>
      </c>
      <c r="BT166" s="123">
        <f t="shared" si="150"/>
        <v>0</v>
      </c>
      <c r="BU166" s="123" t="str">
        <f t="shared" si="163"/>
        <v/>
      </c>
      <c r="BV166" s="123" t="str">
        <f t="shared" si="164"/>
        <v/>
      </c>
      <c r="BW166" s="123" t="str">
        <f t="shared" si="165"/>
        <v/>
      </c>
      <c r="BX166" s="123" t="str">
        <f t="shared" si="151"/>
        <v/>
      </c>
      <c r="BY166" s="123" t="str">
        <f t="shared" si="152"/>
        <v/>
      </c>
      <c r="BZ166" s="123" t="str">
        <f t="shared" si="153"/>
        <v/>
      </c>
      <c r="CA166" s="123" t="str">
        <f t="shared" si="154"/>
        <v/>
      </c>
      <c r="CB166" s="123" t="str">
        <f t="shared" si="155"/>
        <v/>
      </c>
      <c r="CC166" s="123" t="str">
        <f t="shared" si="156"/>
        <v/>
      </c>
      <c r="CD166" s="123" t="str">
        <f t="shared" si="157"/>
        <v/>
      </c>
      <c r="CE166" s="123" t="str">
        <f t="shared" si="158"/>
        <v/>
      </c>
      <c r="CF166" s="123" t="str">
        <f t="shared" si="166"/>
        <v/>
      </c>
      <c r="CG166" s="123" t="str">
        <f t="shared" si="167"/>
        <v/>
      </c>
      <c r="CH166" s="123" t="str">
        <f t="shared" si="168"/>
        <v/>
      </c>
      <c r="CI166" s="123" t="str">
        <f t="shared" si="169"/>
        <v/>
      </c>
      <c r="CJ166" s="131" t="str">
        <f t="shared" si="170"/>
        <v/>
      </c>
      <c r="CK166" s="123" t="str" cm="1">
        <f t="array" ref="CK166">IF(AND(AZ166="C_16",
        SUMPRODUCT(--ISNUMBER(SEARCH({"14","34","38","40","41","42","43","46","48","56","64","65"},BB166)))&gt;0),
    O166-IF(ISNUMBER(CL166),CL166,0),
    "")</f>
        <v/>
      </c>
      <c r="CL166" s="123" t="str" cm="1">
        <f t="array" ref="CL166">IF(AND(AZ166="C_16",
        SUMPRODUCT(--ISNUMBER(SEARCH({"01";"02";"03";"04";"05";"06";"07";"08";"09";"10";"11";"12";"13";"15";"16";"17";"19";"20";"21";"22";"23";"24";"25";"26";"27";"28";"29";"30";"31";"32";"33";"35";"36";"37";"39";"44";"45";"47";"49";"50";"51";"52";"53";"54";"55";"57";"58";"59";"60";"61";"62";"63";"66";"67";"68";"69";"70";"71";"72";"73";"74";"75"}, BB166)))&gt;0),
    O166,
    "")</f>
        <v/>
      </c>
      <c r="CM166" s="131" t="str" cm="1">
        <f t="array" ref="CM166">IF(SUMPRODUCT(--ISNUMBER(SEARCH({"32";"35";"36";"44";"45";"47";"50";"51";"52";"53";"54";"55";"57";"58";"59";"60"}, BB166)))&gt;0,
    B166,
    "")</f>
        <v/>
      </c>
      <c r="CN166" s="123" t="str" cm="1">
        <f t="array" ref="CN166">IF(SUMPRODUCT(--ISNUMBER(SEARCH({"61";"62"}, BB166)))&gt;0,
    B166,
    "")</f>
        <v/>
      </c>
      <c r="CO166" s="226" t="str" cm="1">
        <f t="array" ref="CO166">IF(SUMPRODUCT(--ISNUMBER(SEARCH({"68";"69";"70";"71"}, BB166)))&gt;0,
    B166,
    "")</f>
        <v/>
      </c>
      <c r="CP166" s="123" t="str" cm="1">
        <f t="array" ref="CP166">IF(SUMPRODUCT(--ISNUMBER(SEARCH({"72";"73";"74";"75"}, BB166)))&gt;0,
    B166,
    "")</f>
        <v/>
      </c>
      <c r="CQ166" s="123" t="str">
        <f t="shared" si="161"/>
        <v/>
      </c>
      <c r="CR166" s="226" t="str">
        <f t="shared" si="162"/>
        <v>NO</v>
      </c>
      <c r="CS166" s="122" t="str">
        <f t="shared" si="171"/>
        <v/>
      </c>
      <c r="CT166" s="123" t="str">
        <f t="shared" si="172"/>
        <v/>
      </c>
      <c r="CU166" s="123" t="str">
        <f t="shared" si="173"/>
        <v/>
      </c>
      <c r="CV166" s="123" t="str">
        <f t="shared" si="174"/>
        <v/>
      </c>
      <c r="CW166" s="123" t="str">
        <f t="shared" si="175"/>
        <v/>
      </c>
      <c r="CX166" s="123" t="str">
        <f t="shared" si="176"/>
        <v/>
      </c>
      <c r="CY166" s="123" t="str">
        <f t="shared" si="177"/>
        <v/>
      </c>
      <c r="CZ166" s="123" t="str">
        <f t="shared" si="178"/>
        <v/>
      </c>
      <c r="DA166" s="123" t="str">
        <f t="shared" si="179"/>
        <v/>
      </c>
      <c r="DB166" s="124" t="str">
        <f t="shared" si="180"/>
        <v/>
      </c>
      <c r="DC166" s="122" t="str">
        <f t="shared" si="181"/>
        <v/>
      </c>
      <c r="DD166" s="123" t="str">
        <f t="shared" si="182"/>
        <v/>
      </c>
      <c r="DE166" s="123" t="str">
        <f t="shared" si="183"/>
        <v/>
      </c>
      <c r="DF166" s="124" t="str">
        <f t="shared" si="184"/>
        <v/>
      </c>
      <c r="DG166" s="110"/>
    </row>
    <row r="167" spans="2:111" ht="16.2" outlineLevel="2" x14ac:dyDescent="0.4">
      <c r="B167" s="7">
        <v>162</v>
      </c>
      <c r="C167" s="12"/>
      <c r="D167" s="13"/>
      <c r="E167" s="14"/>
      <c r="F167" s="14"/>
      <c r="G167" s="14"/>
      <c r="H167" s="14"/>
      <c r="I167" s="14"/>
      <c r="J167" s="14"/>
      <c r="K167" s="14"/>
      <c r="L167" s="15"/>
      <c r="M167" s="12"/>
      <c r="N167" s="12"/>
      <c r="O167" s="12"/>
      <c r="P167" s="98" t="str">
        <f xml:space="preserve"> IF(ISBLANK(M167),"",VLOOKUP(M167,ComboValue!$D$2:$H$18,5,FALSE))</f>
        <v/>
      </c>
      <c r="Q167" s="12"/>
      <c r="R167" s="252" t="str" cm="1">
        <f t="array" ref="R167">IF(OR(ISNUMBER(SEARCH("SGH05",$D167:$L167)),ISNUMBER(SEARCH("SGH06",$D167:$L167)),ISNUMBER(SEARCH("SGH07",$D167:$L167)),ISNUMBER(SEARCH("SGH08",$D167:$L167)),ISNUMBER(SEARCH("pas de pictogramme",$D167:$L167)),ISNUMBER(SEARCH("SGH09",$D167:$L167)),ISNUMBER(SEARCH("SGH03",$D167:$L167))),"OUI","NON")</f>
        <v>NON</v>
      </c>
      <c r="S167" s="13"/>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212"/>
      <c r="AX167" s="123" t="str" cm="1">
        <f t="array" ref="AX167">_xlfn.TEXTJOIN(",", TRUE, IF(D167:L167="","",VLOOKUP(D167:L167, ComboValue!$A$2:$C$11, 3, FALSE)))</f>
        <v/>
      </c>
      <c r="AY167" s="123" t="str">
        <f t="shared" si="159"/>
        <v>Tous_Fr</v>
      </c>
      <c r="AZ167" s="123" t="str">
        <f>IF(ISBLANK(M167),"",VLOOKUP(M167,ComboValue!$D$2:$F$18,3,FALSE))</f>
        <v/>
      </c>
      <c r="BA167" s="123" t="str">
        <f>IF(ISBLANK(N167),"",VLOOKUP(N167,ComboValue!$J$2:$L$5,3,FALSE))</f>
        <v/>
      </c>
      <c r="BB167" s="130" t="str" cm="1">
        <f t="array" ref="BB167">_xlfn.TEXTJOIN(",", TRUE, IF(S167:AV167="","",VLOOKUP(S167:AV167, ComboValue!$M$2:$O$100, 3, FALSE)))</f>
        <v/>
      </c>
      <c r="BC167" s="124" t="str">
        <f t="shared" si="160"/>
        <v/>
      </c>
      <c r="BD167" s="110"/>
      <c r="BE167" s="122" t="str">
        <f t="shared" si="137"/>
        <v/>
      </c>
      <c r="BF167" s="123" t="str">
        <f t="shared" si="138"/>
        <v/>
      </c>
      <c r="BG167" s="123" t="str">
        <f t="shared" si="139"/>
        <v/>
      </c>
      <c r="BH167" s="123" t="str">
        <f t="shared" si="140"/>
        <v/>
      </c>
      <c r="BI167" s="123" t="str">
        <f t="shared" si="141"/>
        <v/>
      </c>
      <c r="BJ167" s="123" t="str">
        <f t="shared" si="142"/>
        <v/>
      </c>
      <c r="BK167" s="123" t="str">
        <f t="shared" si="143"/>
        <v/>
      </c>
      <c r="BL167" s="123" t="str">
        <f t="shared" si="144"/>
        <v/>
      </c>
      <c r="BM167" s="123" t="str">
        <f t="shared" si="145"/>
        <v/>
      </c>
      <c r="BN167" s="123" t="str">
        <f t="shared" si="146"/>
        <v/>
      </c>
      <c r="BO167" s="123">
        <f t="shared" si="185"/>
        <v>0</v>
      </c>
      <c r="BP167" s="123">
        <f t="shared" si="147"/>
        <v>0</v>
      </c>
      <c r="BQ167" s="123">
        <f t="shared" si="186"/>
        <v>0</v>
      </c>
      <c r="BR167" s="123">
        <f t="shared" si="148"/>
        <v>0</v>
      </c>
      <c r="BS167" s="123">
        <f t="shared" si="149"/>
        <v>0</v>
      </c>
      <c r="BT167" s="123">
        <f t="shared" si="150"/>
        <v>0</v>
      </c>
      <c r="BU167" s="123" t="str">
        <f t="shared" si="163"/>
        <v/>
      </c>
      <c r="BV167" s="123" t="str">
        <f t="shared" si="164"/>
        <v/>
      </c>
      <c r="BW167" s="123" t="str">
        <f t="shared" si="165"/>
        <v/>
      </c>
      <c r="BX167" s="123" t="str">
        <f t="shared" si="151"/>
        <v/>
      </c>
      <c r="BY167" s="123" t="str">
        <f t="shared" si="152"/>
        <v/>
      </c>
      <c r="BZ167" s="123" t="str">
        <f t="shared" si="153"/>
        <v/>
      </c>
      <c r="CA167" s="123" t="str">
        <f t="shared" si="154"/>
        <v/>
      </c>
      <c r="CB167" s="123" t="str">
        <f t="shared" si="155"/>
        <v/>
      </c>
      <c r="CC167" s="123" t="str">
        <f t="shared" si="156"/>
        <v/>
      </c>
      <c r="CD167" s="123" t="str">
        <f t="shared" si="157"/>
        <v/>
      </c>
      <c r="CE167" s="123" t="str">
        <f t="shared" si="158"/>
        <v/>
      </c>
      <c r="CF167" s="123" t="str">
        <f t="shared" si="166"/>
        <v/>
      </c>
      <c r="CG167" s="123" t="str">
        <f t="shared" si="167"/>
        <v/>
      </c>
      <c r="CH167" s="123" t="str">
        <f t="shared" si="168"/>
        <v/>
      </c>
      <c r="CI167" s="123" t="str">
        <f t="shared" si="169"/>
        <v/>
      </c>
      <c r="CJ167" s="131" t="str">
        <f t="shared" si="170"/>
        <v/>
      </c>
      <c r="CK167" s="123" t="str" cm="1">
        <f t="array" ref="CK167">IF(AND(AZ167="C_16",
        SUMPRODUCT(--ISNUMBER(SEARCH({"14","34","38","40","41","42","43","46","48","56","64","65"},BB167)))&gt;0),
    O167-IF(ISNUMBER(CL167),CL167,0),
    "")</f>
        <v/>
      </c>
      <c r="CL167" s="123" t="str" cm="1">
        <f t="array" ref="CL167">IF(AND(AZ167="C_16",
        SUMPRODUCT(--ISNUMBER(SEARCH({"01";"02";"03";"04";"05";"06";"07";"08";"09";"10";"11";"12";"13";"15";"16";"17";"19";"20";"21";"22";"23";"24";"25";"26";"27";"28";"29";"30";"31";"32";"33";"35";"36";"37";"39";"44";"45";"47";"49";"50";"51";"52";"53";"54";"55";"57";"58";"59";"60";"61";"62";"63";"66";"67";"68";"69";"70";"71";"72";"73";"74";"75"}, BB167)))&gt;0),
    O167,
    "")</f>
        <v/>
      </c>
      <c r="CM167" s="131" t="str" cm="1">
        <f t="array" ref="CM167">IF(SUMPRODUCT(--ISNUMBER(SEARCH({"32";"35";"36";"44";"45";"47";"50";"51";"52";"53";"54";"55";"57";"58";"59";"60"}, BB167)))&gt;0,
    B167,
    "")</f>
        <v/>
      </c>
      <c r="CN167" s="123" t="str" cm="1">
        <f t="array" ref="CN167">IF(SUMPRODUCT(--ISNUMBER(SEARCH({"61";"62"}, BB167)))&gt;0,
    B167,
    "")</f>
        <v/>
      </c>
      <c r="CO167" s="226" t="str" cm="1">
        <f t="array" ref="CO167">IF(SUMPRODUCT(--ISNUMBER(SEARCH({"68";"69";"70";"71"}, BB167)))&gt;0,
    B167,
    "")</f>
        <v/>
      </c>
      <c r="CP167" s="123" t="str" cm="1">
        <f t="array" ref="CP167">IF(SUMPRODUCT(--ISNUMBER(SEARCH({"72";"73";"74";"75"}, BB167)))&gt;0,
    B167,
    "")</f>
        <v/>
      </c>
      <c r="CQ167" s="123" t="str">
        <f t="shared" si="161"/>
        <v/>
      </c>
      <c r="CR167" s="226" t="str">
        <f t="shared" si="162"/>
        <v>NO</v>
      </c>
      <c r="CS167" s="122" t="str">
        <f t="shared" si="171"/>
        <v/>
      </c>
      <c r="CT167" s="123" t="str">
        <f t="shared" si="172"/>
        <v/>
      </c>
      <c r="CU167" s="123" t="str">
        <f t="shared" si="173"/>
        <v/>
      </c>
      <c r="CV167" s="123" t="str">
        <f t="shared" si="174"/>
        <v/>
      </c>
      <c r="CW167" s="123" t="str">
        <f t="shared" si="175"/>
        <v/>
      </c>
      <c r="CX167" s="123" t="str">
        <f t="shared" si="176"/>
        <v/>
      </c>
      <c r="CY167" s="123" t="str">
        <f t="shared" si="177"/>
        <v/>
      </c>
      <c r="CZ167" s="123" t="str">
        <f t="shared" si="178"/>
        <v/>
      </c>
      <c r="DA167" s="123" t="str">
        <f t="shared" si="179"/>
        <v/>
      </c>
      <c r="DB167" s="124" t="str">
        <f t="shared" si="180"/>
        <v/>
      </c>
      <c r="DC167" s="122" t="str">
        <f t="shared" si="181"/>
        <v/>
      </c>
      <c r="DD167" s="123" t="str">
        <f t="shared" si="182"/>
        <v/>
      </c>
      <c r="DE167" s="123" t="str">
        <f t="shared" si="183"/>
        <v/>
      </c>
      <c r="DF167" s="124" t="str">
        <f t="shared" si="184"/>
        <v/>
      </c>
      <c r="DG167" s="110"/>
    </row>
    <row r="168" spans="2:111" ht="16.2" outlineLevel="2" x14ac:dyDescent="0.4">
      <c r="B168" s="7">
        <v>163</v>
      </c>
      <c r="C168" s="12"/>
      <c r="D168" s="13"/>
      <c r="E168" s="14"/>
      <c r="F168" s="14"/>
      <c r="G168" s="14"/>
      <c r="H168" s="14"/>
      <c r="I168" s="14"/>
      <c r="J168" s="14"/>
      <c r="K168" s="14"/>
      <c r="L168" s="15"/>
      <c r="M168" s="12"/>
      <c r="N168" s="12"/>
      <c r="O168" s="12"/>
      <c r="P168" s="98" t="str">
        <f xml:space="preserve"> IF(ISBLANK(M168),"",VLOOKUP(M168,ComboValue!$D$2:$H$18,5,FALSE))</f>
        <v/>
      </c>
      <c r="Q168" s="12"/>
      <c r="R168" s="252" t="str" cm="1">
        <f t="array" ref="R168">IF(OR(ISNUMBER(SEARCH("SGH05",$D168:$L168)),ISNUMBER(SEARCH("SGH06",$D168:$L168)),ISNUMBER(SEARCH("SGH07",$D168:$L168)),ISNUMBER(SEARCH("SGH08",$D168:$L168)),ISNUMBER(SEARCH("pas de pictogramme",$D168:$L168)),ISNUMBER(SEARCH("SGH09",$D168:$L168)),ISNUMBER(SEARCH("SGH03",$D168:$L168))),"OUI","NON")</f>
        <v>NON</v>
      </c>
      <c r="S168" s="13"/>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212"/>
      <c r="AX168" s="123" t="str" cm="1">
        <f t="array" ref="AX168">_xlfn.TEXTJOIN(",", TRUE, IF(D168:L168="","",VLOOKUP(D168:L168, ComboValue!$A$2:$C$11, 3, FALSE)))</f>
        <v/>
      </c>
      <c r="AY168" s="123" t="str">
        <f t="shared" si="159"/>
        <v>Tous_Fr</v>
      </c>
      <c r="AZ168" s="123" t="str">
        <f>IF(ISBLANK(M168),"",VLOOKUP(M168,ComboValue!$D$2:$F$18,3,FALSE))</f>
        <v/>
      </c>
      <c r="BA168" s="123" t="str">
        <f>IF(ISBLANK(N168),"",VLOOKUP(N168,ComboValue!$J$2:$L$5,3,FALSE))</f>
        <v/>
      </c>
      <c r="BB168" s="130" t="str" cm="1">
        <f t="array" ref="BB168">_xlfn.TEXTJOIN(",", TRUE, IF(S168:AV168="","",VLOOKUP(S168:AV168, ComboValue!$M$2:$O$100, 3, FALSE)))</f>
        <v/>
      </c>
      <c r="BC168" s="124" t="str">
        <f t="shared" si="160"/>
        <v/>
      </c>
      <c r="BD168" s="110"/>
      <c r="BE168" s="122" t="str">
        <f t="shared" si="137"/>
        <v/>
      </c>
      <c r="BF168" s="123" t="str">
        <f t="shared" si="138"/>
        <v/>
      </c>
      <c r="BG168" s="123" t="str">
        <f t="shared" si="139"/>
        <v/>
      </c>
      <c r="BH168" s="123" t="str">
        <f t="shared" si="140"/>
        <v/>
      </c>
      <c r="BI168" s="123" t="str">
        <f t="shared" si="141"/>
        <v/>
      </c>
      <c r="BJ168" s="123" t="str">
        <f t="shared" si="142"/>
        <v/>
      </c>
      <c r="BK168" s="123" t="str">
        <f t="shared" si="143"/>
        <v/>
      </c>
      <c r="BL168" s="123" t="str">
        <f t="shared" si="144"/>
        <v/>
      </c>
      <c r="BM168" s="123" t="str">
        <f t="shared" si="145"/>
        <v/>
      </c>
      <c r="BN168" s="123" t="str">
        <f t="shared" si="146"/>
        <v/>
      </c>
      <c r="BO168" s="123">
        <f t="shared" si="185"/>
        <v>0</v>
      </c>
      <c r="BP168" s="123">
        <f t="shared" si="147"/>
        <v>0</v>
      </c>
      <c r="BQ168" s="123">
        <f t="shared" si="186"/>
        <v>0</v>
      </c>
      <c r="BR168" s="123">
        <f t="shared" si="148"/>
        <v>0</v>
      </c>
      <c r="BS168" s="123">
        <f t="shared" si="149"/>
        <v>0</v>
      </c>
      <c r="BT168" s="123">
        <f t="shared" si="150"/>
        <v>0</v>
      </c>
      <c r="BU168" s="123" t="str">
        <f t="shared" si="163"/>
        <v/>
      </c>
      <c r="BV168" s="123" t="str">
        <f t="shared" si="164"/>
        <v/>
      </c>
      <c r="BW168" s="123" t="str">
        <f t="shared" si="165"/>
        <v/>
      </c>
      <c r="BX168" s="123" t="str">
        <f t="shared" si="151"/>
        <v/>
      </c>
      <c r="BY168" s="123" t="str">
        <f t="shared" si="152"/>
        <v/>
      </c>
      <c r="BZ168" s="123" t="str">
        <f t="shared" si="153"/>
        <v/>
      </c>
      <c r="CA168" s="123" t="str">
        <f t="shared" si="154"/>
        <v/>
      </c>
      <c r="CB168" s="123" t="str">
        <f t="shared" si="155"/>
        <v/>
      </c>
      <c r="CC168" s="123" t="str">
        <f t="shared" si="156"/>
        <v/>
      </c>
      <c r="CD168" s="123" t="str">
        <f t="shared" si="157"/>
        <v/>
      </c>
      <c r="CE168" s="123" t="str">
        <f t="shared" si="158"/>
        <v/>
      </c>
      <c r="CF168" s="123" t="str">
        <f t="shared" si="166"/>
        <v/>
      </c>
      <c r="CG168" s="123" t="str">
        <f t="shared" si="167"/>
        <v/>
      </c>
      <c r="CH168" s="123" t="str">
        <f t="shared" si="168"/>
        <v/>
      </c>
      <c r="CI168" s="123" t="str">
        <f t="shared" si="169"/>
        <v/>
      </c>
      <c r="CJ168" s="131" t="str">
        <f t="shared" si="170"/>
        <v/>
      </c>
      <c r="CK168" s="123" t="str" cm="1">
        <f t="array" ref="CK168">IF(AND(AZ168="C_16",
        SUMPRODUCT(--ISNUMBER(SEARCH({"14","34","38","40","41","42","43","46","48","56","64","65"},BB168)))&gt;0),
    O168-IF(ISNUMBER(CL168),CL168,0),
    "")</f>
        <v/>
      </c>
      <c r="CL168" s="123" t="str" cm="1">
        <f t="array" ref="CL168">IF(AND(AZ168="C_16",
        SUMPRODUCT(--ISNUMBER(SEARCH({"01";"02";"03";"04";"05";"06";"07";"08";"09";"10";"11";"12";"13";"15";"16";"17";"19";"20";"21";"22";"23";"24";"25";"26";"27";"28";"29";"30";"31";"32";"33";"35";"36";"37";"39";"44";"45";"47";"49";"50";"51";"52";"53";"54";"55";"57";"58";"59";"60";"61";"62";"63";"66";"67";"68";"69";"70";"71";"72";"73";"74";"75"}, BB168)))&gt;0),
    O168,
    "")</f>
        <v/>
      </c>
      <c r="CM168" s="131" t="str" cm="1">
        <f t="array" ref="CM168">IF(SUMPRODUCT(--ISNUMBER(SEARCH({"32";"35";"36";"44";"45";"47";"50";"51";"52";"53";"54";"55";"57";"58";"59";"60"}, BB168)))&gt;0,
    B168,
    "")</f>
        <v/>
      </c>
      <c r="CN168" s="123" t="str" cm="1">
        <f t="array" ref="CN168">IF(SUMPRODUCT(--ISNUMBER(SEARCH({"61";"62"}, BB168)))&gt;0,
    B168,
    "")</f>
        <v/>
      </c>
      <c r="CO168" s="226" t="str" cm="1">
        <f t="array" ref="CO168">IF(SUMPRODUCT(--ISNUMBER(SEARCH({"68";"69";"70";"71"}, BB168)))&gt;0,
    B168,
    "")</f>
        <v/>
      </c>
      <c r="CP168" s="123" t="str" cm="1">
        <f t="array" ref="CP168">IF(SUMPRODUCT(--ISNUMBER(SEARCH({"72";"73";"74";"75"}, BB168)))&gt;0,
    B168,
    "")</f>
        <v/>
      </c>
      <c r="CQ168" s="123" t="str">
        <f t="shared" si="161"/>
        <v/>
      </c>
      <c r="CR168" s="226" t="str">
        <f t="shared" si="162"/>
        <v>NO</v>
      </c>
      <c r="CS168" s="122" t="str">
        <f t="shared" si="171"/>
        <v/>
      </c>
      <c r="CT168" s="123" t="str">
        <f t="shared" si="172"/>
        <v/>
      </c>
      <c r="CU168" s="123" t="str">
        <f t="shared" si="173"/>
        <v/>
      </c>
      <c r="CV168" s="123" t="str">
        <f t="shared" si="174"/>
        <v/>
      </c>
      <c r="CW168" s="123" t="str">
        <f t="shared" si="175"/>
        <v/>
      </c>
      <c r="CX168" s="123" t="str">
        <f t="shared" si="176"/>
        <v/>
      </c>
      <c r="CY168" s="123" t="str">
        <f t="shared" si="177"/>
        <v/>
      </c>
      <c r="CZ168" s="123" t="str">
        <f t="shared" si="178"/>
        <v/>
      </c>
      <c r="DA168" s="123" t="str">
        <f t="shared" si="179"/>
        <v/>
      </c>
      <c r="DB168" s="124" t="str">
        <f t="shared" si="180"/>
        <v/>
      </c>
      <c r="DC168" s="122" t="str">
        <f t="shared" si="181"/>
        <v/>
      </c>
      <c r="DD168" s="123" t="str">
        <f t="shared" si="182"/>
        <v/>
      </c>
      <c r="DE168" s="123" t="str">
        <f t="shared" si="183"/>
        <v/>
      </c>
      <c r="DF168" s="124" t="str">
        <f t="shared" si="184"/>
        <v/>
      </c>
      <c r="DG168" s="110"/>
    </row>
    <row r="169" spans="2:111" ht="16.2" outlineLevel="2" x14ac:dyDescent="0.4">
      <c r="B169" s="7">
        <v>164</v>
      </c>
      <c r="C169" s="12"/>
      <c r="D169" s="13"/>
      <c r="E169" s="14"/>
      <c r="F169" s="14"/>
      <c r="G169" s="14"/>
      <c r="H169" s="14"/>
      <c r="I169" s="14"/>
      <c r="J169" s="14"/>
      <c r="K169" s="14"/>
      <c r="L169" s="15"/>
      <c r="M169" s="12"/>
      <c r="N169" s="12"/>
      <c r="O169" s="12"/>
      <c r="P169" s="98" t="str">
        <f xml:space="preserve"> IF(ISBLANK(M169),"",VLOOKUP(M169,ComboValue!$D$2:$H$18,5,FALSE))</f>
        <v/>
      </c>
      <c r="Q169" s="12"/>
      <c r="R169" s="252" t="str" cm="1">
        <f t="array" ref="R169">IF(OR(ISNUMBER(SEARCH("SGH05",$D169:$L169)),ISNUMBER(SEARCH("SGH06",$D169:$L169)),ISNUMBER(SEARCH("SGH07",$D169:$L169)),ISNUMBER(SEARCH("SGH08",$D169:$L169)),ISNUMBER(SEARCH("pas de pictogramme",$D169:$L169)),ISNUMBER(SEARCH("SGH09",$D169:$L169)),ISNUMBER(SEARCH("SGH03",$D169:$L169))),"OUI","NON")</f>
        <v>NON</v>
      </c>
      <c r="S169" s="13"/>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212"/>
      <c r="AX169" s="123" t="str" cm="1">
        <f t="array" ref="AX169">_xlfn.TEXTJOIN(",", TRUE, IF(D169:L169="","",VLOOKUP(D169:L169, ComboValue!$A$2:$C$11, 3, FALSE)))</f>
        <v/>
      </c>
      <c r="AY169" s="123" t="str">
        <f t="shared" si="159"/>
        <v>Tous_Fr</v>
      </c>
      <c r="AZ169" s="123" t="str">
        <f>IF(ISBLANK(M169),"",VLOOKUP(M169,ComboValue!$D$2:$F$18,3,FALSE))</f>
        <v/>
      </c>
      <c r="BA169" s="123" t="str">
        <f>IF(ISBLANK(N169),"",VLOOKUP(N169,ComboValue!$J$2:$L$5,3,FALSE))</f>
        <v/>
      </c>
      <c r="BB169" s="130" t="str" cm="1">
        <f t="array" ref="BB169">_xlfn.TEXTJOIN(",", TRUE, IF(S169:AV169="","",VLOOKUP(S169:AV169, ComboValue!$M$2:$O$100, 3, FALSE)))</f>
        <v/>
      </c>
      <c r="BC169" s="124" t="str">
        <f t="shared" si="160"/>
        <v/>
      </c>
      <c r="BD169" s="110"/>
      <c r="BE169" s="122" t="str">
        <f t="shared" si="137"/>
        <v/>
      </c>
      <c r="BF169" s="123" t="str">
        <f t="shared" si="138"/>
        <v/>
      </c>
      <c r="BG169" s="123" t="str">
        <f t="shared" si="139"/>
        <v/>
      </c>
      <c r="BH169" s="123" t="str">
        <f t="shared" si="140"/>
        <v/>
      </c>
      <c r="BI169" s="123" t="str">
        <f t="shared" si="141"/>
        <v/>
      </c>
      <c r="BJ169" s="123" t="str">
        <f t="shared" si="142"/>
        <v/>
      </c>
      <c r="BK169" s="123" t="str">
        <f t="shared" si="143"/>
        <v/>
      </c>
      <c r="BL169" s="123" t="str">
        <f t="shared" si="144"/>
        <v/>
      </c>
      <c r="BM169" s="123" t="str">
        <f t="shared" si="145"/>
        <v/>
      </c>
      <c r="BN169" s="123" t="str">
        <f t="shared" si="146"/>
        <v/>
      </c>
      <c r="BO169" s="123">
        <f t="shared" si="185"/>
        <v>0</v>
      </c>
      <c r="BP169" s="123">
        <f t="shared" si="147"/>
        <v>0</v>
      </c>
      <c r="BQ169" s="123">
        <f t="shared" si="186"/>
        <v>0</v>
      </c>
      <c r="BR169" s="123">
        <f t="shared" si="148"/>
        <v>0</v>
      </c>
      <c r="BS169" s="123">
        <f t="shared" si="149"/>
        <v>0</v>
      </c>
      <c r="BT169" s="123">
        <f t="shared" si="150"/>
        <v>0</v>
      </c>
      <c r="BU169" s="123" t="str">
        <f t="shared" si="163"/>
        <v/>
      </c>
      <c r="BV169" s="123" t="str">
        <f t="shared" si="164"/>
        <v/>
      </c>
      <c r="BW169" s="123" t="str">
        <f t="shared" si="165"/>
        <v/>
      </c>
      <c r="BX169" s="123" t="str">
        <f t="shared" si="151"/>
        <v/>
      </c>
      <c r="BY169" s="123" t="str">
        <f t="shared" si="152"/>
        <v/>
      </c>
      <c r="BZ169" s="123" t="str">
        <f t="shared" si="153"/>
        <v/>
      </c>
      <c r="CA169" s="123" t="str">
        <f t="shared" si="154"/>
        <v/>
      </c>
      <c r="CB169" s="123" t="str">
        <f t="shared" si="155"/>
        <v/>
      </c>
      <c r="CC169" s="123" t="str">
        <f t="shared" si="156"/>
        <v/>
      </c>
      <c r="CD169" s="123" t="str">
        <f t="shared" si="157"/>
        <v/>
      </c>
      <c r="CE169" s="123" t="str">
        <f t="shared" si="158"/>
        <v/>
      </c>
      <c r="CF169" s="123" t="str">
        <f t="shared" si="166"/>
        <v/>
      </c>
      <c r="CG169" s="123" t="str">
        <f t="shared" si="167"/>
        <v/>
      </c>
      <c r="CH169" s="123" t="str">
        <f t="shared" si="168"/>
        <v/>
      </c>
      <c r="CI169" s="123" t="str">
        <f t="shared" si="169"/>
        <v/>
      </c>
      <c r="CJ169" s="131" t="str">
        <f t="shared" si="170"/>
        <v/>
      </c>
      <c r="CK169" s="123" t="str" cm="1">
        <f t="array" ref="CK169">IF(AND(AZ169="C_16",
        SUMPRODUCT(--ISNUMBER(SEARCH({"14","34","38","40","41","42","43","46","48","56","64","65"},BB169)))&gt;0),
    O169-IF(ISNUMBER(CL169),CL169,0),
    "")</f>
        <v/>
      </c>
      <c r="CL169" s="123" t="str" cm="1">
        <f t="array" ref="CL169">IF(AND(AZ169="C_16",
        SUMPRODUCT(--ISNUMBER(SEARCH({"01";"02";"03";"04";"05";"06";"07";"08";"09";"10";"11";"12";"13";"15";"16";"17";"19";"20";"21";"22";"23";"24";"25";"26";"27";"28";"29";"30";"31";"32";"33";"35";"36";"37";"39";"44";"45";"47";"49";"50";"51";"52";"53";"54";"55";"57";"58";"59";"60";"61";"62";"63";"66";"67";"68";"69";"70";"71";"72";"73";"74";"75"}, BB169)))&gt;0),
    O169,
    "")</f>
        <v/>
      </c>
      <c r="CM169" s="131" t="str" cm="1">
        <f t="array" ref="CM169">IF(SUMPRODUCT(--ISNUMBER(SEARCH({"32";"35";"36";"44";"45";"47";"50";"51";"52";"53";"54";"55";"57";"58";"59";"60"}, BB169)))&gt;0,
    B169,
    "")</f>
        <v/>
      </c>
      <c r="CN169" s="123" t="str" cm="1">
        <f t="array" ref="CN169">IF(SUMPRODUCT(--ISNUMBER(SEARCH({"61";"62"}, BB169)))&gt;0,
    B169,
    "")</f>
        <v/>
      </c>
      <c r="CO169" s="226" t="str" cm="1">
        <f t="array" ref="CO169">IF(SUMPRODUCT(--ISNUMBER(SEARCH({"68";"69";"70";"71"}, BB169)))&gt;0,
    B169,
    "")</f>
        <v/>
      </c>
      <c r="CP169" s="123" t="str" cm="1">
        <f t="array" ref="CP169">IF(SUMPRODUCT(--ISNUMBER(SEARCH({"72";"73";"74";"75"}, BB169)))&gt;0,
    B169,
    "")</f>
        <v/>
      </c>
      <c r="CQ169" s="123" t="str">
        <f t="shared" si="161"/>
        <v/>
      </c>
      <c r="CR169" s="226" t="str">
        <f t="shared" si="162"/>
        <v>NO</v>
      </c>
      <c r="CS169" s="122" t="str">
        <f t="shared" si="171"/>
        <v/>
      </c>
      <c r="CT169" s="123" t="str">
        <f t="shared" si="172"/>
        <v/>
      </c>
      <c r="CU169" s="123" t="str">
        <f t="shared" si="173"/>
        <v/>
      </c>
      <c r="CV169" s="123" t="str">
        <f t="shared" si="174"/>
        <v/>
      </c>
      <c r="CW169" s="123" t="str">
        <f t="shared" si="175"/>
        <v/>
      </c>
      <c r="CX169" s="123" t="str">
        <f t="shared" si="176"/>
        <v/>
      </c>
      <c r="CY169" s="123" t="str">
        <f t="shared" si="177"/>
        <v/>
      </c>
      <c r="CZ169" s="123" t="str">
        <f t="shared" si="178"/>
        <v/>
      </c>
      <c r="DA169" s="123" t="str">
        <f t="shared" si="179"/>
        <v/>
      </c>
      <c r="DB169" s="124" t="str">
        <f t="shared" si="180"/>
        <v/>
      </c>
      <c r="DC169" s="122" t="str">
        <f t="shared" si="181"/>
        <v/>
      </c>
      <c r="DD169" s="123" t="str">
        <f t="shared" si="182"/>
        <v/>
      </c>
      <c r="DE169" s="123" t="str">
        <f t="shared" si="183"/>
        <v/>
      </c>
      <c r="DF169" s="124" t="str">
        <f t="shared" si="184"/>
        <v/>
      </c>
      <c r="DG169" s="110"/>
    </row>
    <row r="170" spans="2:111" ht="16.2" outlineLevel="2" x14ac:dyDescent="0.4">
      <c r="B170" s="7">
        <v>165</v>
      </c>
      <c r="C170" s="12"/>
      <c r="D170" s="13"/>
      <c r="E170" s="14"/>
      <c r="F170" s="14"/>
      <c r="G170" s="14"/>
      <c r="H170" s="14"/>
      <c r="I170" s="14"/>
      <c r="J170" s="14"/>
      <c r="K170" s="14"/>
      <c r="L170" s="15"/>
      <c r="M170" s="12"/>
      <c r="N170" s="12"/>
      <c r="O170" s="12"/>
      <c r="P170" s="98" t="str">
        <f xml:space="preserve"> IF(ISBLANK(M170),"",VLOOKUP(M170,ComboValue!$D$2:$H$18,5,FALSE))</f>
        <v/>
      </c>
      <c r="Q170" s="12"/>
      <c r="R170" s="252" t="str" cm="1">
        <f t="array" ref="R170">IF(OR(ISNUMBER(SEARCH("SGH05",$D170:$L170)),ISNUMBER(SEARCH("SGH06",$D170:$L170)),ISNUMBER(SEARCH("SGH07",$D170:$L170)),ISNUMBER(SEARCH("SGH08",$D170:$L170)),ISNUMBER(SEARCH("pas de pictogramme",$D170:$L170)),ISNUMBER(SEARCH("SGH09",$D170:$L170)),ISNUMBER(SEARCH("SGH03",$D170:$L170))),"OUI","NON")</f>
        <v>NON</v>
      </c>
      <c r="S170" s="13"/>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212"/>
      <c r="AX170" s="123" t="str" cm="1">
        <f t="array" ref="AX170">_xlfn.TEXTJOIN(",", TRUE, IF(D170:L170="","",VLOOKUP(D170:L170, ComboValue!$A$2:$C$11, 3, FALSE)))</f>
        <v/>
      </c>
      <c r="AY170" s="123" t="str">
        <f t="shared" si="159"/>
        <v>Tous_Fr</v>
      </c>
      <c r="AZ170" s="123" t="str">
        <f>IF(ISBLANK(M170),"",VLOOKUP(M170,ComboValue!$D$2:$F$18,3,FALSE))</f>
        <v/>
      </c>
      <c r="BA170" s="123" t="str">
        <f>IF(ISBLANK(N170),"",VLOOKUP(N170,ComboValue!$J$2:$L$5,3,FALSE))</f>
        <v/>
      </c>
      <c r="BB170" s="130" t="str" cm="1">
        <f t="array" ref="BB170">_xlfn.TEXTJOIN(",", TRUE, IF(S170:AV170="","",VLOOKUP(S170:AV170, ComboValue!$M$2:$O$100, 3, FALSE)))</f>
        <v/>
      </c>
      <c r="BC170" s="124" t="str">
        <f t="shared" si="160"/>
        <v/>
      </c>
      <c r="BD170" s="110"/>
      <c r="BE170" s="122" t="str">
        <f t="shared" si="137"/>
        <v/>
      </c>
      <c r="BF170" s="123" t="str">
        <f t="shared" si="138"/>
        <v/>
      </c>
      <c r="BG170" s="123" t="str">
        <f t="shared" si="139"/>
        <v/>
      </c>
      <c r="BH170" s="123" t="str">
        <f t="shared" si="140"/>
        <v/>
      </c>
      <c r="BI170" s="123" t="str">
        <f t="shared" si="141"/>
        <v/>
      </c>
      <c r="BJ170" s="123" t="str">
        <f t="shared" si="142"/>
        <v/>
      </c>
      <c r="BK170" s="123" t="str">
        <f t="shared" si="143"/>
        <v/>
      </c>
      <c r="BL170" s="123" t="str">
        <f t="shared" si="144"/>
        <v/>
      </c>
      <c r="BM170" s="123" t="str">
        <f t="shared" si="145"/>
        <v/>
      </c>
      <c r="BN170" s="123" t="str">
        <f t="shared" si="146"/>
        <v/>
      </c>
      <c r="BO170" s="123">
        <f t="shared" si="185"/>
        <v>0</v>
      </c>
      <c r="BP170" s="123">
        <f t="shared" si="147"/>
        <v>0</v>
      </c>
      <c r="BQ170" s="123">
        <f t="shared" si="186"/>
        <v>0</v>
      </c>
      <c r="BR170" s="123">
        <f t="shared" si="148"/>
        <v>0</v>
      </c>
      <c r="BS170" s="123">
        <f t="shared" si="149"/>
        <v>0</v>
      </c>
      <c r="BT170" s="123">
        <f t="shared" si="150"/>
        <v>0</v>
      </c>
      <c r="BU170" s="123" t="str">
        <f t="shared" si="163"/>
        <v/>
      </c>
      <c r="BV170" s="123" t="str">
        <f t="shared" si="164"/>
        <v/>
      </c>
      <c r="BW170" s="123" t="str">
        <f t="shared" si="165"/>
        <v/>
      </c>
      <c r="BX170" s="123" t="str">
        <f t="shared" si="151"/>
        <v/>
      </c>
      <c r="BY170" s="123" t="str">
        <f t="shared" si="152"/>
        <v/>
      </c>
      <c r="BZ170" s="123" t="str">
        <f t="shared" si="153"/>
        <v/>
      </c>
      <c r="CA170" s="123" t="str">
        <f t="shared" si="154"/>
        <v/>
      </c>
      <c r="CB170" s="123" t="str">
        <f t="shared" si="155"/>
        <v/>
      </c>
      <c r="CC170" s="123" t="str">
        <f t="shared" si="156"/>
        <v/>
      </c>
      <c r="CD170" s="123" t="str">
        <f t="shared" si="157"/>
        <v/>
      </c>
      <c r="CE170" s="123" t="str">
        <f t="shared" si="158"/>
        <v/>
      </c>
      <c r="CF170" s="123" t="str">
        <f t="shared" si="166"/>
        <v/>
      </c>
      <c r="CG170" s="123" t="str">
        <f t="shared" si="167"/>
        <v/>
      </c>
      <c r="CH170" s="123" t="str">
        <f t="shared" si="168"/>
        <v/>
      </c>
      <c r="CI170" s="123" t="str">
        <f t="shared" si="169"/>
        <v/>
      </c>
      <c r="CJ170" s="131" t="str">
        <f t="shared" si="170"/>
        <v/>
      </c>
      <c r="CK170" s="123" t="str" cm="1">
        <f t="array" ref="CK170">IF(AND(AZ170="C_16",
        SUMPRODUCT(--ISNUMBER(SEARCH({"14","34","38","40","41","42","43","46","48","56","64","65"},BB170)))&gt;0),
    O170-IF(ISNUMBER(CL170),CL170,0),
    "")</f>
        <v/>
      </c>
      <c r="CL170" s="123" t="str" cm="1">
        <f t="array" ref="CL170">IF(AND(AZ170="C_16",
        SUMPRODUCT(--ISNUMBER(SEARCH({"01";"02";"03";"04";"05";"06";"07";"08";"09";"10";"11";"12";"13";"15";"16";"17";"19";"20";"21";"22";"23";"24";"25";"26";"27";"28";"29";"30";"31";"32";"33";"35";"36";"37";"39";"44";"45";"47";"49";"50";"51";"52";"53";"54";"55";"57";"58";"59";"60";"61";"62";"63";"66";"67";"68";"69";"70";"71";"72";"73";"74";"75"}, BB170)))&gt;0),
    O170,
    "")</f>
        <v/>
      </c>
      <c r="CM170" s="131" t="str" cm="1">
        <f t="array" ref="CM170">IF(SUMPRODUCT(--ISNUMBER(SEARCH({"32";"35";"36";"44";"45";"47";"50";"51";"52";"53";"54";"55";"57";"58";"59";"60"}, BB170)))&gt;0,
    B170,
    "")</f>
        <v/>
      </c>
      <c r="CN170" s="123" t="str" cm="1">
        <f t="array" ref="CN170">IF(SUMPRODUCT(--ISNUMBER(SEARCH({"61";"62"}, BB170)))&gt;0,
    B170,
    "")</f>
        <v/>
      </c>
      <c r="CO170" s="226" t="str" cm="1">
        <f t="array" ref="CO170">IF(SUMPRODUCT(--ISNUMBER(SEARCH({"68";"69";"70";"71"}, BB170)))&gt;0,
    B170,
    "")</f>
        <v/>
      </c>
      <c r="CP170" s="123" t="str" cm="1">
        <f t="array" ref="CP170">IF(SUMPRODUCT(--ISNUMBER(SEARCH({"72";"73";"74";"75"}, BB170)))&gt;0,
    B170,
    "")</f>
        <v/>
      </c>
      <c r="CQ170" s="123" t="str">
        <f t="shared" si="161"/>
        <v/>
      </c>
      <c r="CR170" s="226" t="str">
        <f t="shared" si="162"/>
        <v>NO</v>
      </c>
      <c r="CS170" s="122" t="str">
        <f t="shared" si="171"/>
        <v/>
      </c>
      <c r="CT170" s="123" t="str">
        <f t="shared" si="172"/>
        <v/>
      </c>
      <c r="CU170" s="123" t="str">
        <f t="shared" si="173"/>
        <v/>
      </c>
      <c r="CV170" s="123" t="str">
        <f t="shared" si="174"/>
        <v/>
      </c>
      <c r="CW170" s="123" t="str">
        <f t="shared" si="175"/>
        <v/>
      </c>
      <c r="CX170" s="123" t="str">
        <f t="shared" si="176"/>
        <v/>
      </c>
      <c r="CY170" s="123" t="str">
        <f t="shared" si="177"/>
        <v/>
      </c>
      <c r="CZ170" s="123" t="str">
        <f t="shared" si="178"/>
        <v/>
      </c>
      <c r="DA170" s="123" t="str">
        <f t="shared" si="179"/>
        <v/>
      </c>
      <c r="DB170" s="124" t="str">
        <f t="shared" si="180"/>
        <v/>
      </c>
      <c r="DC170" s="122" t="str">
        <f t="shared" si="181"/>
        <v/>
      </c>
      <c r="DD170" s="123" t="str">
        <f t="shared" si="182"/>
        <v/>
      </c>
      <c r="DE170" s="123" t="str">
        <f t="shared" si="183"/>
        <v/>
      </c>
      <c r="DF170" s="124" t="str">
        <f t="shared" si="184"/>
        <v/>
      </c>
      <c r="DG170" s="110"/>
    </row>
    <row r="171" spans="2:111" ht="16.2" outlineLevel="2" x14ac:dyDescent="0.4">
      <c r="B171" s="7">
        <v>166</v>
      </c>
      <c r="C171" s="12"/>
      <c r="D171" s="13"/>
      <c r="E171" s="14"/>
      <c r="F171" s="14"/>
      <c r="G171" s="14"/>
      <c r="H171" s="14"/>
      <c r="I171" s="14"/>
      <c r="J171" s="14"/>
      <c r="K171" s="14"/>
      <c r="L171" s="15"/>
      <c r="M171" s="12"/>
      <c r="N171" s="12"/>
      <c r="O171" s="12"/>
      <c r="P171" s="98" t="str">
        <f xml:space="preserve"> IF(ISBLANK(M171),"",VLOOKUP(M171,ComboValue!$D$2:$H$18,5,FALSE))</f>
        <v/>
      </c>
      <c r="Q171" s="12"/>
      <c r="R171" s="252" t="str" cm="1">
        <f t="array" ref="R171">IF(OR(ISNUMBER(SEARCH("SGH05",$D171:$L171)),ISNUMBER(SEARCH("SGH06",$D171:$L171)),ISNUMBER(SEARCH("SGH07",$D171:$L171)),ISNUMBER(SEARCH("SGH08",$D171:$L171)),ISNUMBER(SEARCH("pas de pictogramme",$D171:$L171)),ISNUMBER(SEARCH("SGH09",$D171:$L171)),ISNUMBER(SEARCH("SGH03",$D171:$L171))),"OUI","NON")</f>
        <v>NON</v>
      </c>
      <c r="S171" s="13"/>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212"/>
      <c r="AX171" s="123" t="str" cm="1">
        <f t="array" ref="AX171">_xlfn.TEXTJOIN(",", TRUE, IF(D171:L171="","",VLOOKUP(D171:L171, ComboValue!$A$2:$C$11, 3, FALSE)))</f>
        <v/>
      </c>
      <c r="AY171" s="123" t="str">
        <f t="shared" si="159"/>
        <v>Tous_Fr</v>
      </c>
      <c r="AZ171" s="123" t="str">
        <f>IF(ISBLANK(M171),"",VLOOKUP(M171,ComboValue!$D$2:$F$18,3,FALSE))</f>
        <v/>
      </c>
      <c r="BA171" s="123" t="str">
        <f>IF(ISBLANK(N171),"",VLOOKUP(N171,ComboValue!$J$2:$L$5,3,FALSE))</f>
        <v/>
      </c>
      <c r="BB171" s="130" t="str" cm="1">
        <f t="array" ref="BB171">_xlfn.TEXTJOIN(",", TRUE, IF(S171:AV171="","",VLOOKUP(S171:AV171, ComboValue!$M$2:$O$100, 3, FALSE)))</f>
        <v/>
      </c>
      <c r="BC171" s="124" t="str">
        <f t="shared" si="160"/>
        <v/>
      </c>
      <c r="BD171" s="110"/>
      <c r="BE171" s="122" t="str">
        <f t="shared" si="137"/>
        <v/>
      </c>
      <c r="BF171" s="123" t="str">
        <f t="shared" si="138"/>
        <v/>
      </c>
      <c r="BG171" s="123" t="str">
        <f t="shared" si="139"/>
        <v/>
      </c>
      <c r="BH171" s="123" t="str">
        <f t="shared" si="140"/>
        <v/>
      </c>
      <c r="BI171" s="123" t="str">
        <f t="shared" si="141"/>
        <v/>
      </c>
      <c r="BJ171" s="123" t="str">
        <f t="shared" si="142"/>
        <v/>
      </c>
      <c r="BK171" s="123" t="str">
        <f t="shared" si="143"/>
        <v/>
      </c>
      <c r="BL171" s="123" t="str">
        <f t="shared" si="144"/>
        <v/>
      </c>
      <c r="BM171" s="123" t="str">
        <f t="shared" si="145"/>
        <v/>
      </c>
      <c r="BN171" s="123" t="str">
        <f t="shared" si="146"/>
        <v/>
      </c>
      <c r="BO171" s="123">
        <f t="shared" si="185"/>
        <v>0</v>
      </c>
      <c r="BP171" s="123">
        <f t="shared" si="147"/>
        <v>0</v>
      </c>
      <c r="BQ171" s="123">
        <f t="shared" si="186"/>
        <v>0</v>
      </c>
      <c r="BR171" s="123">
        <f t="shared" si="148"/>
        <v>0</v>
      </c>
      <c r="BS171" s="123">
        <f t="shared" si="149"/>
        <v>0</v>
      </c>
      <c r="BT171" s="123">
        <f t="shared" si="150"/>
        <v>0</v>
      </c>
      <c r="BU171" s="123" t="str">
        <f t="shared" si="163"/>
        <v/>
      </c>
      <c r="BV171" s="123" t="str">
        <f t="shared" si="164"/>
        <v/>
      </c>
      <c r="BW171" s="123" t="str">
        <f t="shared" si="165"/>
        <v/>
      </c>
      <c r="BX171" s="123" t="str">
        <f t="shared" si="151"/>
        <v/>
      </c>
      <c r="BY171" s="123" t="str">
        <f t="shared" si="152"/>
        <v/>
      </c>
      <c r="BZ171" s="123" t="str">
        <f t="shared" si="153"/>
        <v/>
      </c>
      <c r="CA171" s="123" t="str">
        <f t="shared" si="154"/>
        <v/>
      </c>
      <c r="CB171" s="123" t="str">
        <f t="shared" si="155"/>
        <v/>
      </c>
      <c r="CC171" s="123" t="str">
        <f t="shared" si="156"/>
        <v/>
      </c>
      <c r="CD171" s="123" t="str">
        <f t="shared" si="157"/>
        <v/>
      </c>
      <c r="CE171" s="123" t="str">
        <f t="shared" si="158"/>
        <v/>
      </c>
      <c r="CF171" s="123" t="str">
        <f t="shared" si="166"/>
        <v/>
      </c>
      <c r="CG171" s="123" t="str">
        <f t="shared" si="167"/>
        <v/>
      </c>
      <c r="CH171" s="123" t="str">
        <f t="shared" si="168"/>
        <v/>
      </c>
      <c r="CI171" s="123" t="str">
        <f t="shared" si="169"/>
        <v/>
      </c>
      <c r="CJ171" s="131" t="str">
        <f t="shared" si="170"/>
        <v/>
      </c>
      <c r="CK171" s="123" t="str" cm="1">
        <f t="array" ref="CK171">IF(AND(AZ171="C_16",
        SUMPRODUCT(--ISNUMBER(SEARCH({"14","34","38","40","41","42","43","46","48","56","64","65"},BB171)))&gt;0),
    O171-IF(ISNUMBER(CL171),CL171,0),
    "")</f>
        <v/>
      </c>
      <c r="CL171" s="123" t="str" cm="1">
        <f t="array" ref="CL171">IF(AND(AZ171="C_16",
        SUMPRODUCT(--ISNUMBER(SEARCH({"01";"02";"03";"04";"05";"06";"07";"08";"09";"10";"11";"12";"13";"15";"16";"17";"19";"20";"21";"22";"23";"24";"25";"26";"27";"28";"29";"30";"31";"32";"33";"35";"36";"37";"39";"44";"45";"47";"49";"50";"51";"52";"53";"54";"55";"57";"58";"59";"60";"61";"62";"63";"66";"67";"68";"69";"70";"71";"72";"73";"74";"75"}, BB171)))&gt;0),
    O171,
    "")</f>
        <v/>
      </c>
      <c r="CM171" s="131" t="str" cm="1">
        <f t="array" ref="CM171">IF(SUMPRODUCT(--ISNUMBER(SEARCH({"32";"35";"36";"44";"45";"47";"50";"51";"52";"53";"54";"55";"57";"58";"59";"60"}, BB171)))&gt;0,
    B171,
    "")</f>
        <v/>
      </c>
      <c r="CN171" s="123" t="str" cm="1">
        <f t="array" ref="CN171">IF(SUMPRODUCT(--ISNUMBER(SEARCH({"61";"62"}, BB171)))&gt;0,
    B171,
    "")</f>
        <v/>
      </c>
      <c r="CO171" s="226" t="str" cm="1">
        <f t="array" ref="CO171">IF(SUMPRODUCT(--ISNUMBER(SEARCH({"68";"69";"70";"71"}, BB171)))&gt;0,
    B171,
    "")</f>
        <v/>
      </c>
      <c r="CP171" s="123" t="str" cm="1">
        <f t="array" ref="CP171">IF(SUMPRODUCT(--ISNUMBER(SEARCH({"72";"73";"74";"75"}, BB171)))&gt;0,
    B171,
    "")</f>
        <v/>
      </c>
      <c r="CQ171" s="123" t="str">
        <f t="shared" si="161"/>
        <v/>
      </c>
      <c r="CR171" s="226" t="str">
        <f t="shared" si="162"/>
        <v>NO</v>
      </c>
      <c r="CS171" s="122" t="str">
        <f t="shared" si="171"/>
        <v/>
      </c>
      <c r="CT171" s="123" t="str">
        <f t="shared" si="172"/>
        <v/>
      </c>
      <c r="CU171" s="123" t="str">
        <f t="shared" si="173"/>
        <v/>
      </c>
      <c r="CV171" s="123" t="str">
        <f t="shared" si="174"/>
        <v/>
      </c>
      <c r="CW171" s="123" t="str">
        <f t="shared" si="175"/>
        <v/>
      </c>
      <c r="CX171" s="123" t="str">
        <f t="shared" si="176"/>
        <v/>
      </c>
      <c r="CY171" s="123" t="str">
        <f t="shared" si="177"/>
        <v/>
      </c>
      <c r="CZ171" s="123" t="str">
        <f t="shared" si="178"/>
        <v/>
      </c>
      <c r="DA171" s="123" t="str">
        <f t="shared" si="179"/>
        <v/>
      </c>
      <c r="DB171" s="124" t="str">
        <f t="shared" si="180"/>
        <v/>
      </c>
      <c r="DC171" s="122" t="str">
        <f t="shared" si="181"/>
        <v/>
      </c>
      <c r="DD171" s="123" t="str">
        <f t="shared" si="182"/>
        <v/>
      </c>
      <c r="DE171" s="123" t="str">
        <f t="shared" si="183"/>
        <v/>
      </c>
      <c r="DF171" s="124" t="str">
        <f t="shared" si="184"/>
        <v/>
      </c>
      <c r="DG171" s="110"/>
    </row>
    <row r="172" spans="2:111" ht="16.2" outlineLevel="2" x14ac:dyDescent="0.4">
      <c r="B172" s="7">
        <v>167</v>
      </c>
      <c r="C172" s="12"/>
      <c r="D172" s="13"/>
      <c r="E172" s="14"/>
      <c r="F172" s="14"/>
      <c r="G172" s="14"/>
      <c r="H172" s="14"/>
      <c r="I172" s="14"/>
      <c r="J172" s="14"/>
      <c r="K172" s="14"/>
      <c r="L172" s="15"/>
      <c r="M172" s="12"/>
      <c r="N172" s="12"/>
      <c r="O172" s="12"/>
      <c r="P172" s="98" t="str">
        <f xml:space="preserve"> IF(ISBLANK(M172),"",VLOOKUP(M172,ComboValue!$D$2:$H$18,5,FALSE))</f>
        <v/>
      </c>
      <c r="Q172" s="12"/>
      <c r="R172" s="252" t="str" cm="1">
        <f t="array" ref="R172">IF(OR(ISNUMBER(SEARCH("SGH05",$D172:$L172)),ISNUMBER(SEARCH("SGH06",$D172:$L172)),ISNUMBER(SEARCH("SGH07",$D172:$L172)),ISNUMBER(SEARCH("SGH08",$D172:$L172)),ISNUMBER(SEARCH("pas de pictogramme",$D172:$L172)),ISNUMBER(SEARCH("SGH09",$D172:$L172)),ISNUMBER(SEARCH("SGH03",$D172:$L172))),"OUI","NON")</f>
        <v>NON</v>
      </c>
      <c r="S172" s="13"/>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212"/>
      <c r="AX172" s="123" t="str" cm="1">
        <f t="array" ref="AX172">_xlfn.TEXTJOIN(",", TRUE, IF(D172:L172="","",VLOOKUP(D172:L172, ComboValue!$A$2:$C$11, 3, FALSE)))</f>
        <v/>
      </c>
      <c r="AY172" s="123" t="str">
        <f t="shared" si="159"/>
        <v>Tous_Fr</v>
      </c>
      <c r="AZ172" s="123" t="str">
        <f>IF(ISBLANK(M172),"",VLOOKUP(M172,ComboValue!$D$2:$F$18,3,FALSE))</f>
        <v/>
      </c>
      <c r="BA172" s="123" t="str">
        <f>IF(ISBLANK(N172),"",VLOOKUP(N172,ComboValue!$J$2:$L$5,3,FALSE))</f>
        <v/>
      </c>
      <c r="BB172" s="130" t="str" cm="1">
        <f t="array" ref="BB172">_xlfn.TEXTJOIN(",", TRUE, IF(S172:AV172="","",VLOOKUP(S172:AV172, ComboValue!$M$2:$O$100, 3, FALSE)))</f>
        <v/>
      </c>
      <c r="BC172" s="124" t="str">
        <f t="shared" si="160"/>
        <v/>
      </c>
      <c r="BD172" s="110"/>
      <c r="BE172" s="122" t="str">
        <f t="shared" si="137"/>
        <v/>
      </c>
      <c r="BF172" s="123" t="str">
        <f t="shared" si="138"/>
        <v/>
      </c>
      <c r="BG172" s="123" t="str">
        <f t="shared" si="139"/>
        <v/>
      </c>
      <c r="BH172" s="123" t="str">
        <f t="shared" si="140"/>
        <v/>
      </c>
      <c r="BI172" s="123" t="str">
        <f t="shared" si="141"/>
        <v/>
      </c>
      <c r="BJ172" s="123" t="str">
        <f t="shared" si="142"/>
        <v/>
      </c>
      <c r="BK172" s="123" t="str">
        <f t="shared" si="143"/>
        <v/>
      </c>
      <c r="BL172" s="123" t="str">
        <f t="shared" si="144"/>
        <v/>
      </c>
      <c r="BM172" s="123" t="str">
        <f t="shared" si="145"/>
        <v/>
      </c>
      <c r="BN172" s="123" t="str">
        <f t="shared" si="146"/>
        <v/>
      </c>
      <c r="BO172" s="123">
        <f t="shared" si="185"/>
        <v>0</v>
      </c>
      <c r="BP172" s="123">
        <f t="shared" si="147"/>
        <v>0</v>
      </c>
      <c r="BQ172" s="123">
        <f t="shared" si="186"/>
        <v>0</v>
      </c>
      <c r="BR172" s="123">
        <f t="shared" si="148"/>
        <v>0</v>
      </c>
      <c r="BS172" s="123">
        <f t="shared" si="149"/>
        <v>0</v>
      </c>
      <c r="BT172" s="123">
        <f t="shared" si="150"/>
        <v>0</v>
      </c>
      <c r="BU172" s="123" t="str">
        <f t="shared" si="163"/>
        <v/>
      </c>
      <c r="BV172" s="123" t="str">
        <f t="shared" si="164"/>
        <v/>
      </c>
      <c r="BW172" s="123" t="str">
        <f t="shared" si="165"/>
        <v/>
      </c>
      <c r="BX172" s="123" t="str">
        <f t="shared" si="151"/>
        <v/>
      </c>
      <c r="BY172" s="123" t="str">
        <f t="shared" si="152"/>
        <v/>
      </c>
      <c r="BZ172" s="123" t="str">
        <f t="shared" si="153"/>
        <v/>
      </c>
      <c r="CA172" s="123" t="str">
        <f t="shared" si="154"/>
        <v/>
      </c>
      <c r="CB172" s="123" t="str">
        <f t="shared" si="155"/>
        <v/>
      </c>
      <c r="CC172" s="123" t="str">
        <f t="shared" si="156"/>
        <v/>
      </c>
      <c r="CD172" s="123" t="str">
        <f t="shared" si="157"/>
        <v/>
      </c>
      <c r="CE172" s="123" t="str">
        <f t="shared" si="158"/>
        <v/>
      </c>
      <c r="CF172" s="123" t="str">
        <f t="shared" si="166"/>
        <v/>
      </c>
      <c r="CG172" s="123" t="str">
        <f t="shared" si="167"/>
        <v/>
      </c>
      <c r="CH172" s="123" t="str">
        <f t="shared" si="168"/>
        <v/>
      </c>
      <c r="CI172" s="123" t="str">
        <f t="shared" si="169"/>
        <v/>
      </c>
      <c r="CJ172" s="131" t="str">
        <f t="shared" si="170"/>
        <v/>
      </c>
      <c r="CK172" s="123" t="str" cm="1">
        <f t="array" ref="CK172">IF(AND(AZ172="C_16",
        SUMPRODUCT(--ISNUMBER(SEARCH({"14","34","38","40","41","42","43","46","48","56","64","65"},BB172)))&gt;0),
    O172-IF(ISNUMBER(CL172),CL172,0),
    "")</f>
        <v/>
      </c>
      <c r="CL172" s="123" t="str" cm="1">
        <f t="array" ref="CL172">IF(AND(AZ172="C_16",
        SUMPRODUCT(--ISNUMBER(SEARCH({"01";"02";"03";"04";"05";"06";"07";"08";"09";"10";"11";"12";"13";"15";"16";"17";"19";"20";"21";"22";"23";"24";"25";"26";"27";"28";"29";"30";"31";"32";"33";"35";"36";"37";"39";"44";"45";"47";"49";"50";"51";"52";"53";"54";"55";"57";"58";"59";"60";"61";"62";"63";"66";"67";"68";"69";"70";"71";"72";"73";"74";"75"}, BB172)))&gt;0),
    O172,
    "")</f>
        <v/>
      </c>
      <c r="CM172" s="131" t="str" cm="1">
        <f t="array" ref="CM172">IF(SUMPRODUCT(--ISNUMBER(SEARCH({"32";"35";"36";"44";"45";"47";"50";"51";"52";"53";"54";"55";"57";"58";"59";"60"}, BB172)))&gt;0,
    B172,
    "")</f>
        <v/>
      </c>
      <c r="CN172" s="123" t="str" cm="1">
        <f t="array" ref="CN172">IF(SUMPRODUCT(--ISNUMBER(SEARCH({"61";"62"}, BB172)))&gt;0,
    B172,
    "")</f>
        <v/>
      </c>
      <c r="CO172" s="226" t="str" cm="1">
        <f t="array" ref="CO172">IF(SUMPRODUCT(--ISNUMBER(SEARCH({"68";"69";"70";"71"}, BB172)))&gt;0,
    B172,
    "")</f>
        <v/>
      </c>
      <c r="CP172" s="123" t="str" cm="1">
        <f t="array" ref="CP172">IF(SUMPRODUCT(--ISNUMBER(SEARCH({"72";"73";"74";"75"}, BB172)))&gt;0,
    B172,
    "")</f>
        <v/>
      </c>
      <c r="CQ172" s="123" t="str">
        <f t="shared" si="161"/>
        <v/>
      </c>
      <c r="CR172" s="226" t="str">
        <f t="shared" si="162"/>
        <v>NO</v>
      </c>
      <c r="CS172" s="122" t="str">
        <f t="shared" si="171"/>
        <v/>
      </c>
      <c r="CT172" s="123" t="str">
        <f t="shared" si="172"/>
        <v/>
      </c>
      <c r="CU172" s="123" t="str">
        <f t="shared" si="173"/>
        <v/>
      </c>
      <c r="CV172" s="123" t="str">
        <f t="shared" si="174"/>
        <v/>
      </c>
      <c r="CW172" s="123" t="str">
        <f t="shared" si="175"/>
        <v/>
      </c>
      <c r="CX172" s="123" t="str">
        <f t="shared" si="176"/>
        <v/>
      </c>
      <c r="CY172" s="123" t="str">
        <f t="shared" si="177"/>
        <v/>
      </c>
      <c r="CZ172" s="123" t="str">
        <f t="shared" si="178"/>
        <v/>
      </c>
      <c r="DA172" s="123" t="str">
        <f t="shared" si="179"/>
        <v/>
      </c>
      <c r="DB172" s="124" t="str">
        <f t="shared" si="180"/>
        <v/>
      </c>
      <c r="DC172" s="122" t="str">
        <f t="shared" si="181"/>
        <v/>
      </c>
      <c r="DD172" s="123" t="str">
        <f t="shared" si="182"/>
        <v/>
      </c>
      <c r="DE172" s="123" t="str">
        <f t="shared" si="183"/>
        <v/>
      </c>
      <c r="DF172" s="124" t="str">
        <f t="shared" si="184"/>
        <v/>
      </c>
      <c r="DG172" s="110"/>
    </row>
    <row r="173" spans="2:111" ht="16.2" outlineLevel="2" x14ac:dyDescent="0.4">
      <c r="B173" s="7">
        <v>168</v>
      </c>
      <c r="C173" s="12"/>
      <c r="D173" s="13"/>
      <c r="E173" s="14"/>
      <c r="F173" s="14"/>
      <c r="G173" s="14"/>
      <c r="H173" s="14"/>
      <c r="I173" s="14"/>
      <c r="J173" s="14"/>
      <c r="K173" s="14"/>
      <c r="L173" s="15"/>
      <c r="M173" s="12"/>
      <c r="N173" s="12"/>
      <c r="O173" s="12"/>
      <c r="P173" s="98" t="str">
        <f xml:space="preserve"> IF(ISBLANK(M173),"",VLOOKUP(M173,ComboValue!$D$2:$H$18,5,FALSE))</f>
        <v/>
      </c>
      <c r="Q173" s="12"/>
      <c r="R173" s="252" t="str" cm="1">
        <f t="array" ref="R173">IF(OR(ISNUMBER(SEARCH("SGH05",$D173:$L173)),ISNUMBER(SEARCH("SGH06",$D173:$L173)),ISNUMBER(SEARCH("SGH07",$D173:$L173)),ISNUMBER(SEARCH("SGH08",$D173:$L173)),ISNUMBER(SEARCH("pas de pictogramme",$D173:$L173)),ISNUMBER(SEARCH("SGH09",$D173:$L173)),ISNUMBER(SEARCH("SGH03",$D173:$L173))),"OUI","NON")</f>
        <v>NON</v>
      </c>
      <c r="S173" s="13"/>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212"/>
      <c r="AX173" s="123" t="str" cm="1">
        <f t="array" ref="AX173">_xlfn.TEXTJOIN(",", TRUE, IF(D173:L173="","",VLOOKUP(D173:L173, ComboValue!$A$2:$C$11, 3, FALSE)))</f>
        <v/>
      </c>
      <c r="AY173" s="123" t="str">
        <f t="shared" si="159"/>
        <v>Tous_Fr</v>
      </c>
      <c r="AZ173" s="123" t="str">
        <f>IF(ISBLANK(M173),"",VLOOKUP(M173,ComboValue!$D$2:$F$18,3,FALSE))</f>
        <v/>
      </c>
      <c r="BA173" s="123" t="str">
        <f>IF(ISBLANK(N173),"",VLOOKUP(N173,ComboValue!$J$2:$L$5,3,FALSE))</f>
        <v/>
      </c>
      <c r="BB173" s="130" t="str" cm="1">
        <f t="array" ref="BB173">_xlfn.TEXTJOIN(",", TRUE, IF(S173:AV173="","",VLOOKUP(S173:AV173, ComboValue!$M$2:$O$100, 3, FALSE)))</f>
        <v/>
      </c>
      <c r="BC173" s="124" t="str">
        <f t="shared" si="160"/>
        <v/>
      </c>
      <c r="BD173" s="110"/>
      <c r="BE173" s="122" t="str">
        <f t="shared" si="137"/>
        <v/>
      </c>
      <c r="BF173" s="123" t="str">
        <f t="shared" si="138"/>
        <v/>
      </c>
      <c r="BG173" s="123" t="str">
        <f t="shared" si="139"/>
        <v/>
      </c>
      <c r="BH173" s="123" t="str">
        <f t="shared" si="140"/>
        <v/>
      </c>
      <c r="BI173" s="123" t="str">
        <f t="shared" si="141"/>
        <v/>
      </c>
      <c r="BJ173" s="123" t="str">
        <f t="shared" si="142"/>
        <v/>
      </c>
      <c r="BK173" s="123" t="str">
        <f t="shared" si="143"/>
        <v/>
      </c>
      <c r="BL173" s="123" t="str">
        <f t="shared" si="144"/>
        <v/>
      </c>
      <c r="BM173" s="123" t="str">
        <f t="shared" si="145"/>
        <v/>
      </c>
      <c r="BN173" s="123" t="str">
        <f t="shared" si="146"/>
        <v/>
      </c>
      <c r="BO173" s="123">
        <f t="shared" si="185"/>
        <v>0</v>
      </c>
      <c r="BP173" s="123">
        <f t="shared" si="147"/>
        <v>0</v>
      </c>
      <c r="BQ173" s="123">
        <f t="shared" si="186"/>
        <v>0</v>
      </c>
      <c r="BR173" s="123">
        <f t="shared" si="148"/>
        <v>0</v>
      </c>
      <c r="BS173" s="123">
        <f t="shared" si="149"/>
        <v>0</v>
      </c>
      <c r="BT173" s="123">
        <f t="shared" si="150"/>
        <v>0</v>
      </c>
      <c r="BU173" s="123" t="str">
        <f t="shared" si="163"/>
        <v/>
      </c>
      <c r="BV173" s="123" t="str">
        <f t="shared" si="164"/>
        <v/>
      </c>
      <c r="BW173" s="123" t="str">
        <f t="shared" si="165"/>
        <v/>
      </c>
      <c r="BX173" s="123" t="str">
        <f t="shared" si="151"/>
        <v/>
      </c>
      <c r="BY173" s="123" t="str">
        <f t="shared" si="152"/>
        <v/>
      </c>
      <c r="BZ173" s="123" t="str">
        <f t="shared" si="153"/>
        <v/>
      </c>
      <c r="CA173" s="123" t="str">
        <f t="shared" si="154"/>
        <v/>
      </c>
      <c r="CB173" s="123" t="str">
        <f t="shared" si="155"/>
        <v/>
      </c>
      <c r="CC173" s="123" t="str">
        <f t="shared" si="156"/>
        <v/>
      </c>
      <c r="CD173" s="123" t="str">
        <f t="shared" si="157"/>
        <v/>
      </c>
      <c r="CE173" s="123" t="str">
        <f t="shared" si="158"/>
        <v/>
      </c>
      <c r="CF173" s="123" t="str">
        <f t="shared" si="166"/>
        <v/>
      </c>
      <c r="CG173" s="123" t="str">
        <f t="shared" si="167"/>
        <v/>
      </c>
      <c r="CH173" s="123" t="str">
        <f t="shared" si="168"/>
        <v/>
      </c>
      <c r="CI173" s="123" t="str">
        <f t="shared" si="169"/>
        <v/>
      </c>
      <c r="CJ173" s="131" t="str">
        <f t="shared" si="170"/>
        <v/>
      </c>
      <c r="CK173" s="123" t="str" cm="1">
        <f t="array" ref="CK173">IF(AND(AZ173="C_16",
        SUMPRODUCT(--ISNUMBER(SEARCH({"14","34","38","40","41","42","43","46","48","56","64","65"},BB173)))&gt;0),
    O173-IF(ISNUMBER(CL173),CL173,0),
    "")</f>
        <v/>
      </c>
      <c r="CL173" s="123" t="str" cm="1">
        <f t="array" ref="CL173">IF(AND(AZ173="C_16",
        SUMPRODUCT(--ISNUMBER(SEARCH({"01";"02";"03";"04";"05";"06";"07";"08";"09";"10";"11";"12";"13";"15";"16";"17";"19";"20";"21";"22";"23";"24";"25";"26";"27";"28";"29";"30";"31";"32";"33";"35";"36";"37";"39";"44";"45";"47";"49";"50";"51";"52";"53";"54";"55";"57";"58";"59";"60";"61";"62";"63";"66";"67";"68";"69";"70";"71";"72";"73";"74";"75"}, BB173)))&gt;0),
    O173,
    "")</f>
        <v/>
      </c>
      <c r="CM173" s="131" t="str" cm="1">
        <f t="array" ref="CM173">IF(SUMPRODUCT(--ISNUMBER(SEARCH({"32";"35";"36";"44";"45";"47";"50";"51";"52";"53";"54";"55";"57";"58";"59";"60"}, BB173)))&gt;0,
    B173,
    "")</f>
        <v/>
      </c>
      <c r="CN173" s="123" t="str" cm="1">
        <f t="array" ref="CN173">IF(SUMPRODUCT(--ISNUMBER(SEARCH({"61";"62"}, BB173)))&gt;0,
    B173,
    "")</f>
        <v/>
      </c>
      <c r="CO173" s="226" t="str" cm="1">
        <f t="array" ref="CO173">IF(SUMPRODUCT(--ISNUMBER(SEARCH({"68";"69";"70";"71"}, BB173)))&gt;0,
    B173,
    "")</f>
        <v/>
      </c>
      <c r="CP173" s="123" t="str" cm="1">
        <f t="array" ref="CP173">IF(SUMPRODUCT(--ISNUMBER(SEARCH({"72";"73";"74";"75"}, BB173)))&gt;0,
    B173,
    "")</f>
        <v/>
      </c>
      <c r="CQ173" s="123" t="str">
        <f t="shared" si="161"/>
        <v/>
      </c>
      <c r="CR173" s="226" t="str">
        <f t="shared" si="162"/>
        <v>NO</v>
      </c>
      <c r="CS173" s="122" t="str">
        <f t="shared" si="171"/>
        <v/>
      </c>
      <c r="CT173" s="123" t="str">
        <f t="shared" si="172"/>
        <v/>
      </c>
      <c r="CU173" s="123" t="str">
        <f t="shared" si="173"/>
        <v/>
      </c>
      <c r="CV173" s="123" t="str">
        <f t="shared" si="174"/>
        <v/>
      </c>
      <c r="CW173" s="123" t="str">
        <f t="shared" si="175"/>
        <v/>
      </c>
      <c r="CX173" s="123" t="str">
        <f t="shared" si="176"/>
        <v/>
      </c>
      <c r="CY173" s="123" t="str">
        <f t="shared" si="177"/>
        <v/>
      </c>
      <c r="CZ173" s="123" t="str">
        <f t="shared" si="178"/>
        <v/>
      </c>
      <c r="DA173" s="123" t="str">
        <f t="shared" si="179"/>
        <v/>
      </c>
      <c r="DB173" s="124" t="str">
        <f t="shared" si="180"/>
        <v/>
      </c>
      <c r="DC173" s="122" t="str">
        <f t="shared" si="181"/>
        <v/>
      </c>
      <c r="DD173" s="123" t="str">
        <f t="shared" si="182"/>
        <v/>
      </c>
      <c r="DE173" s="123" t="str">
        <f t="shared" si="183"/>
        <v/>
      </c>
      <c r="DF173" s="124" t="str">
        <f t="shared" si="184"/>
        <v/>
      </c>
      <c r="DG173" s="110"/>
    </row>
    <row r="174" spans="2:111" ht="16.2" outlineLevel="2" x14ac:dyDescent="0.4">
      <c r="B174" s="7">
        <v>169</v>
      </c>
      <c r="C174" s="12"/>
      <c r="D174" s="13"/>
      <c r="E174" s="14"/>
      <c r="F174" s="14"/>
      <c r="G174" s="14"/>
      <c r="H174" s="14"/>
      <c r="I174" s="14"/>
      <c r="J174" s="14"/>
      <c r="K174" s="14"/>
      <c r="L174" s="15"/>
      <c r="M174" s="12"/>
      <c r="N174" s="12"/>
      <c r="O174" s="12"/>
      <c r="P174" s="98" t="str">
        <f xml:space="preserve"> IF(ISBLANK(M174),"",VLOOKUP(M174,ComboValue!$D$2:$H$18,5,FALSE))</f>
        <v/>
      </c>
      <c r="Q174" s="12"/>
      <c r="R174" s="252" t="str" cm="1">
        <f t="array" ref="R174">IF(OR(ISNUMBER(SEARCH("SGH05",$D174:$L174)),ISNUMBER(SEARCH("SGH06",$D174:$L174)),ISNUMBER(SEARCH("SGH07",$D174:$L174)),ISNUMBER(SEARCH("SGH08",$D174:$L174)),ISNUMBER(SEARCH("pas de pictogramme",$D174:$L174)),ISNUMBER(SEARCH("SGH09",$D174:$L174)),ISNUMBER(SEARCH("SGH03",$D174:$L174))),"OUI","NON")</f>
        <v>NON</v>
      </c>
      <c r="S174" s="13"/>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212"/>
      <c r="AX174" s="123" t="str" cm="1">
        <f t="array" ref="AX174">_xlfn.TEXTJOIN(",", TRUE, IF(D174:L174="","",VLOOKUP(D174:L174, ComboValue!$A$2:$C$11, 3, FALSE)))</f>
        <v/>
      </c>
      <c r="AY174" s="123" t="str">
        <f t="shared" si="159"/>
        <v>Tous_Fr</v>
      </c>
      <c r="AZ174" s="123" t="str">
        <f>IF(ISBLANK(M174),"",VLOOKUP(M174,ComboValue!$D$2:$F$18,3,FALSE))</f>
        <v/>
      </c>
      <c r="BA174" s="123" t="str">
        <f>IF(ISBLANK(N174),"",VLOOKUP(N174,ComboValue!$J$2:$L$5,3,FALSE))</f>
        <v/>
      </c>
      <c r="BB174" s="130" t="str" cm="1">
        <f t="array" ref="BB174">_xlfn.TEXTJOIN(",", TRUE, IF(S174:AV174="","",VLOOKUP(S174:AV174, ComboValue!$M$2:$O$100, 3, FALSE)))</f>
        <v/>
      </c>
      <c r="BC174" s="124" t="str">
        <f t="shared" si="160"/>
        <v/>
      </c>
      <c r="BD174" s="110"/>
      <c r="BE174" s="122" t="str">
        <f t="shared" si="137"/>
        <v/>
      </c>
      <c r="BF174" s="123" t="str">
        <f t="shared" si="138"/>
        <v/>
      </c>
      <c r="BG174" s="123" t="str">
        <f t="shared" si="139"/>
        <v/>
      </c>
      <c r="BH174" s="123" t="str">
        <f t="shared" si="140"/>
        <v/>
      </c>
      <c r="BI174" s="123" t="str">
        <f t="shared" si="141"/>
        <v/>
      </c>
      <c r="BJ174" s="123" t="str">
        <f t="shared" si="142"/>
        <v/>
      </c>
      <c r="BK174" s="123" t="str">
        <f t="shared" si="143"/>
        <v/>
      </c>
      <c r="BL174" s="123" t="str">
        <f t="shared" si="144"/>
        <v/>
      </c>
      <c r="BM174" s="123" t="str">
        <f t="shared" si="145"/>
        <v/>
      </c>
      <c r="BN174" s="123" t="str">
        <f t="shared" si="146"/>
        <v/>
      </c>
      <c r="BO174" s="123">
        <f t="shared" si="185"/>
        <v>0</v>
      </c>
      <c r="BP174" s="123">
        <f t="shared" si="147"/>
        <v>0</v>
      </c>
      <c r="BQ174" s="123">
        <f t="shared" si="186"/>
        <v>0</v>
      </c>
      <c r="BR174" s="123">
        <f t="shared" si="148"/>
        <v>0</v>
      </c>
      <c r="BS174" s="123">
        <f t="shared" si="149"/>
        <v>0</v>
      </c>
      <c r="BT174" s="123">
        <f t="shared" si="150"/>
        <v>0</v>
      </c>
      <c r="BU174" s="123" t="str">
        <f t="shared" si="163"/>
        <v/>
      </c>
      <c r="BV174" s="123" t="str">
        <f t="shared" si="164"/>
        <v/>
      </c>
      <c r="BW174" s="123" t="str">
        <f t="shared" si="165"/>
        <v/>
      </c>
      <c r="BX174" s="123" t="str">
        <f t="shared" si="151"/>
        <v/>
      </c>
      <c r="BY174" s="123" t="str">
        <f t="shared" si="152"/>
        <v/>
      </c>
      <c r="BZ174" s="123" t="str">
        <f t="shared" si="153"/>
        <v/>
      </c>
      <c r="CA174" s="123" t="str">
        <f t="shared" si="154"/>
        <v/>
      </c>
      <c r="CB174" s="123" t="str">
        <f t="shared" si="155"/>
        <v/>
      </c>
      <c r="CC174" s="123" t="str">
        <f t="shared" si="156"/>
        <v/>
      </c>
      <c r="CD174" s="123" t="str">
        <f t="shared" si="157"/>
        <v/>
      </c>
      <c r="CE174" s="123" t="str">
        <f t="shared" si="158"/>
        <v/>
      </c>
      <c r="CF174" s="123" t="str">
        <f t="shared" si="166"/>
        <v/>
      </c>
      <c r="CG174" s="123" t="str">
        <f t="shared" si="167"/>
        <v/>
      </c>
      <c r="CH174" s="123" t="str">
        <f t="shared" si="168"/>
        <v/>
      </c>
      <c r="CI174" s="123" t="str">
        <f t="shared" si="169"/>
        <v/>
      </c>
      <c r="CJ174" s="131" t="str">
        <f t="shared" si="170"/>
        <v/>
      </c>
      <c r="CK174" s="123" t="str" cm="1">
        <f t="array" ref="CK174">IF(AND(AZ174="C_16",
        SUMPRODUCT(--ISNUMBER(SEARCH({"14","34","38","40","41","42","43","46","48","56","64","65"},BB174)))&gt;0),
    O174-IF(ISNUMBER(CL174),CL174,0),
    "")</f>
        <v/>
      </c>
      <c r="CL174" s="123" t="str" cm="1">
        <f t="array" ref="CL174">IF(AND(AZ174="C_16",
        SUMPRODUCT(--ISNUMBER(SEARCH({"01";"02";"03";"04";"05";"06";"07";"08";"09";"10";"11";"12";"13";"15";"16";"17";"19";"20";"21";"22";"23";"24";"25";"26";"27";"28";"29";"30";"31";"32";"33";"35";"36";"37";"39";"44";"45";"47";"49";"50";"51";"52";"53";"54";"55";"57";"58";"59";"60";"61";"62";"63";"66";"67";"68";"69";"70";"71";"72";"73";"74";"75"}, BB174)))&gt;0),
    O174,
    "")</f>
        <v/>
      </c>
      <c r="CM174" s="131" t="str" cm="1">
        <f t="array" ref="CM174">IF(SUMPRODUCT(--ISNUMBER(SEARCH({"32";"35";"36";"44";"45";"47";"50";"51";"52";"53";"54";"55";"57";"58";"59";"60"}, BB174)))&gt;0,
    B174,
    "")</f>
        <v/>
      </c>
      <c r="CN174" s="123" t="str" cm="1">
        <f t="array" ref="CN174">IF(SUMPRODUCT(--ISNUMBER(SEARCH({"61";"62"}, BB174)))&gt;0,
    B174,
    "")</f>
        <v/>
      </c>
      <c r="CO174" s="226" t="str" cm="1">
        <f t="array" ref="CO174">IF(SUMPRODUCT(--ISNUMBER(SEARCH({"68";"69";"70";"71"}, BB174)))&gt;0,
    B174,
    "")</f>
        <v/>
      </c>
      <c r="CP174" s="123" t="str" cm="1">
        <f t="array" ref="CP174">IF(SUMPRODUCT(--ISNUMBER(SEARCH({"72";"73";"74";"75"}, BB174)))&gt;0,
    B174,
    "")</f>
        <v/>
      </c>
      <c r="CQ174" s="123" t="str">
        <f t="shared" si="161"/>
        <v/>
      </c>
      <c r="CR174" s="226" t="str">
        <f t="shared" si="162"/>
        <v>NO</v>
      </c>
      <c r="CS174" s="122" t="str">
        <f t="shared" si="171"/>
        <v/>
      </c>
      <c r="CT174" s="123" t="str">
        <f t="shared" si="172"/>
        <v/>
      </c>
      <c r="CU174" s="123" t="str">
        <f t="shared" si="173"/>
        <v/>
      </c>
      <c r="CV174" s="123" t="str">
        <f t="shared" si="174"/>
        <v/>
      </c>
      <c r="CW174" s="123" t="str">
        <f t="shared" si="175"/>
        <v/>
      </c>
      <c r="CX174" s="123" t="str">
        <f t="shared" si="176"/>
        <v/>
      </c>
      <c r="CY174" s="123" t="str">
        <f t="shared" si="177"/>
        <v/>
      </c>
      <c r="CZ174" s="123" t="str">
        <f t="shared" si="178"/>
        <v/>
      </c>
      <c r="DA174" s="123" t="str">
        <f t="shared" si="179"/>
        <v/>
      </c>
      <c r="DB174" s="124" t="str">
        <f t="shared" si="180"/>
        <v/>
      </c>
      <c r="DC174" s="122" t="str">
        <f t="shared" si="181"/>
        <v/>
      </c>
      <c r="DD174" s="123" t="str">
        <f t="shared" si="182"/>
        <v/>
      </c>
      <c r="DE174" s="123" t="str">
        <f t="shared" si="183"/>
        <v/>
      </c>
      <c r="DF174" s="124" t="str">
        <f t="shared" si="184"/>
        <v/>
      </c>
      <c r="DG174" s="110"/>
    </row>
    <row r="175" spans="2:111" ht="16.2" outlineLevel="2" x14ac:dyDescent="0.4">
      <c r="B175" s="7">
        <v>170</v>
      </c>
      <c r="C175" s="12"/>
      <c r="D175" s="13"/>
      <c r="E175" s="14"/>
      <c r="F175" s="14"/>
      <c r="G175" s="14"/>
      <c r="H175" s="14"/>
      <c r="I175" s="14"/>
      <c r="J175" s="14"/>
      <c r="K175" s="14"/>
      <c r="L175" s="15"/>
      <c r="M175" s="12"/>
      <c r="N175" s="12"/>
      <c r="O175" s="12"/>
      <c r="P175" s="98" t="str">
        <f xml:space="preserve"> IF(ISBLANK(M175),"",VLOOKUP(M175,ComboValue!$D$2:$H$18,5,FALSE))</f>
        <v/>
      </c>
      <c r="Q175" s="12"/>
      <c r="R175" s="252" t="str" cm="1">
        <f t="array" ref="R175">IF(OR(ISNUMBER(SEARCH("SGH05",$D175:$L175)),ISNUMBER(SEARCH("SGH06",$D175:$L175)),ISNUMBER(SEARCH("SGH07",$D175:$L175)),ISNUMBER(SEARCH("SGH08",$D175:$L175)),ISNUMBER(SEARCH("pas de pictogramme",$D175:$L175)),ISNUMBER(SEARCH("SGH09",$D175:$L175)),ISNUMBER(SEARCH("SGH03",$D175:$L175))),"OUI","NON")</f>
        <v>NON</v>
      </c>
      <c r="S175" s="13"/>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212"/>
      <c r="AX175" s="123" t="str" cm="1">
        <f t="array" ref="AX175">_xlfn.TEXTJOIN(",", TRUE, IF(D175:L175="","",VLOOKUP(D175:L175, ComboValue!$A$2:$C$11, 3, FALSE)))</f>
        <v/>
      </c>
      <c r="AY175" s="123" t="str">
        <f t="shared" si="159"/>
        <v>Tous_Fr</v>
      </c>
      <c r="AZ175" s="123" t="str">
        <f>IF(ISBLANK(M175),"",VLOOKUP(M175,ComboValue!$D$2:$F$18,3,FALSE))</f>
        <v/>
      </c>
      <c r="BA175" s="123" t="str">
        <f>IF(ISBLANK(N175),"",VLOOKUP(N175,ComboValue!$J$2:$L$5,3,FALSE))</f>
        <v/>
      </c>
      <c r="BB175" s="130" t="str" cm="1">
        <f t="array" ref="BB175">_xlfn.TEXTJOIN(",", TRUE, IF(S175:AV175="","",VLOOKUP(S175:AV175, ComboValue!$M$2:$O$100, 3, FALSE)))</f>
        <v/>
      </c>
      <c r="BC175" s="124" t="str">
        <f t="shared" si="160"/>
        <v/>
      </c>
      <c r="BD175" s="110"/>
      <c r="BE175" s="122" t="str">
        <f t="shared" si="137"/>
        <v/>
      </c>
      <c r="BF175" s="123" t="str">
        <f t="shared" si="138"/>
        <v/>
      </c>
      <c r="BG175" s="123" t="str">
        <f t="shared" si="139"/>
        <v/>
      </c>
      <c r="BH175" s="123" t="str">
        <f t="shared" si="140"/>
        <v/>
      </c>
      <c r="BI175" s="123" t="str">
        <f t="shared" si="141"/>
        <v/>
      </c>
      <c r="BJ175" s="123" t="str">
        <f t="shared" si="142"/>
        <v/>
      </c>
      <c r="BK175" s="123" t="str">
        <f t="shared" si="143"/>
        <v/>
      </c>
      <c r="BL175" s="123" t="str">
        <f t="shared" si="144"/>
        <v/>
      </c>
      <c r="BM175" s="123" t="str">
        <f t="shared" si="145"/>
        <v/>
      </c>
      <c r="BN175" s="123" t="str">
        <f t="shared" si="146"/>
        <v/>
      </c>
      <c r="BO175" s="123">
        <f t="shared" si="185"/>
        <v>0</v>
      </c>
      <c r="BP175" s="123">
        <f t="shared" si="147"/>
        <v>0</v>
      </c>
      <c r="BQ175" s="123">
        <f t="shared" si="186"/>
        <v>0</v>
      </c>
      <c r="BR175" s="123">
        <f t="shared" si="148"/>
        <v>0</v>
      </c>
      <c r="BS175" s="123">
        <f t="shared" si="149"/>
        <v>0</v>
      </c>
      <c r="BT175" s="123">
        <f t="shared" si="150"/>
        <v>0</v>
      </c>
      <c r="BU175" s="123" t="str">
        <f t="shared" si="163"/>
        <v/>
      </c>
      <c r="BV175" s="123" t="str">
        <f t="shared" si="164"/>
        <v/>
      </c>
      <c r="BW175" s="123" t="str">
        <f t="shared" si="165"/>
        <v/>
      </c>
      <c r="BX175" s="123" t="str">
        <f t="shared" si="151"/>
        <v/>
      </c>
      <c r="BY175" s="123" t="str">
        <f t="shared" si="152"/>
        <v/>
      </c>
      <c r="BZ175" s="123" t="str">
        <f t="shared" si="153"/>
        <v/>
      </c>
      <c r="CA175" s="123" t="str">
        <f t="shared" si="154"/>
        <v/>
      </c>
      <c r="CB175" s="123" t="str">
        <f t="shared" si="155"/>
        <v/>
      </c>
      <c r="CC175" s="123" t="str">
        <f t="shared" si="156"/>
        <v/>
      </c>
      <c r="CD175" s="123" t="str">
        <f t="shared" si="157"/>
        <v/>
      </c>
      <c r="CE175" s="123" t="str">
        <f t="shared" si="158"/>
        <v/>
      </c>
      <c r="CF175" s="123" t="str">
        <f t="shared" si="166"/>
        <v/>
      </c>
      <c r="CG175" s="123" t="str">
        <f t="shared" si="167"/>
        <v/>
      </c>
      <c r="CH175" s="123" t="str">
        <f t="shared" si="168"/>
        <v/>
      </c>
      <c r="CI175" s="123" t="str">
        <f t="shared" si="169"/>
        <v/>
      </c>
      <c r="CJ175" s="131" t="str">
        <f t="shared" si="170"/>
        <v/>
      </c>
      <c r="CK175" s="123" t="str" cm="1">
        <f t="array" ref="CK175">IF(AND(AZ175="C_16",
        SUMPRODUCT(--ISNUMBER(SEARCH({"14","34","38","40","41","42","43","46","48","56","64","65"},BB175)))&gt;0),
    O175-IF(ISNUMBER(CL175),CL175,0),
    "")</f>
        <v/>
      </c>
      <c r="CL175" s="123" t="str" cm="1">
        <f t="array" ref="CL175">IF(AND(AZ175="C_16",
        SUMPRODUCT(--ISNUMBER(SEARCH({"01";"02";"03";"04";"05";"06";"07";"08";"09";"10";"11";"12";"13";"15";"16";"17";"19";"20";"21";"22";"23";"24";"25";"26";"27";"28";"29";"30";"31";"32";"33";"35";"36";"37";"39";"44";"45";"47";"49";"50";"51";"52";"53";"54";"55";"57";"58";"59";"60";"61";"62";"63";"66";"67";"68";"69";"70";"71";"72";"73";"74";"75"}, BB175)))&gt;0),
    O175,
    "")</f>
        <v/>
      </c>
      <c r="CM175" s="131" t="str" cm="1">
        <f t="array" ref="CM175">IF(SUMPRODUCT(--ISNUMBER(SEARCH({"32";"35";"36";"44";"45";"47";"50";"51";"52";"53";"54";"55";"57";"58";"59";"60"}, BB175)))&gt;0,
    B175,
    "")</f>
        <v/>
      </c>
      <c r="CN175" s="123" t="str" cm="1">
        <f t="array" ref="CN175">IF(SUMPRODUCT(--ISNUMBER(SEARCH({"61";"62"}, BB175)))&gt;0,
    B175,
    "")</f>
        <v/>
      </c>
      <c r="CO175" s="226" t="str" cm="1">
        <f t="array" ref="CO175">IF(SUMPRODUCT(--ISNUMBER(SEARCH({"68";"69";"70";"71"}, BB175)))&gt;0,
    B175,
    "")</f>
        <v/>
      </c>
      <c r="CP175" s="123" t="str" cm="1">
        <f t="array" ref="CP175">IF(SUMPRODUCT(--ISNUMBER(SEARCH({"72";"73";"74";"75"}, BB175)))&gt;0,
    B175,
    "")</f>
        <v/>
      </c>
      <c r="CQ175" s="123" t="str">
        <f t="shared" si="161"/>
        <v/>
      </c>
      <c r="CR175" s="226" t="str">
        <f t="shared" si="162"/>
        <v>NO</v>
      </c>
      <c r="CS175" s="122" t="str">
        <f t="shared" si="171"/>
        <v/>
      </c>
      <c r="CT175" s="123" t="str">
        <f t="shared" si="172"/>
        <v/>
      </c>
      <c r="CU175" s="123" t="str">
        <f t="shared" si="173"/>
        <v/>
      </c>
      <c r="CV175" s="123" t="str">
        <f t="shared" si="174"/>
        <v/>
      </c>
      <c r="CW175" s="123" t="str">
        <f t="shared" si="175"/>
        <v/>
      </c>
      <c r="CX175" s="123" t="str">
        <f t="shared" si="176"/>
        <v/>
      </c>
      <c r="CY175" s="123" t="str">
        <f t="shared" si="177"/>
        <v/>
      </c>
      <c r="CZ175" s="123" t="str">
        <f t="shared" si="178"/>
        <v/>
      </c>
      <c r="DA175" s="123" t="str">
        <f t="shared" si="179"/>
        <v/>
      </c>
      <c r="DB175" s="124" t="str">
        <f t="shared" si="180"/>
        <v/>
      </c>
      <c r="DC175" s="122" t="str">
        <f t="shared" si="181"/>
        <v/>
      </c>
      <c r="DD175" s="123" t="str">
        <f t="shared" si="182"/>
        <v/>
      </c>
      <c r="DE175" s="123" t="str">
        <f t="shared" si="183"/>
        <v/>
      </c>
      <c r="DF175" s="124" t="str">
        <f t="shared" si="184"/>
        <v/>
      </c>
      <c r="DG175" s="110"/>
    </row>
    <row r="176" spans="2:111" ht="16.2" outlineLevel="2" x14ac:dyDescent="0.4">
      <c r="B176" s="7">
        <v>171</v>
      </c>
      <c r="C176" s="12"/>
      <c r="D176" s="13"/>
      <c r="E176" s="14"/>
      <c r="F176" s="14"/>
      <c r="G176" s="14"/>
      <c r="H176" s="14"/>
      <c r="I176" s="14"/>
      <c r="J176" s="14"/>
      <c r="K176" s="14"/>
      <c r="L176" s="15"/>
      <c r="M176" s="12"/>
      <c r="N176" s="12"/>
      <c r="O176" s="12"/>
      <c r="P176" s="98" t="str">
        <f xml:space="preserve"> IF(ISBLANK(M176),"",VLOOKUP(M176,ComboValue!$D$2:$H$18,5,FALSE))</f>
        <v/>
      </c>
      <c r="Q176" s="12"/>
      <c r="R176" s="252" t="str" cm="1">
        <f t="array" ref="R176">IF(OR(ISNUMBER(SEARCH("SGH05",$D176:$L176)),ISNUMBER(SEARCH("SGH06",$D176:$L176)),ISNUMBER(SEARCH("SGH07",$D176:$L176)),ISNUMBER(SEARCH("SGH08",$D176:$L176)),ISNUMBER(SEARCH("pas de pictogramme",$D176:$L176)),ISNUMBER(SEARCH("SGH09",$D176:$L176)),ISNUMBER(SEARCH("SGH03",$D176:$L176))),"OUI","NON")</f>
        <v>NON</v>
      </c>
      <c r="S176" s="13"/>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212"/>
      <c r="AX176" s="123" t="str" cm="1">
        <f t="array" ref="AX176">_xlfn.TEXTJOIN(",", TRUE, IF(D176:L176="","",VLOOKUP(D176:L176, ComboValue!$A$2:$C$11, 3, FALSE)))</f>
        <v/>
      </c>
      <c r="AY176" s="123" t="str">
        <f t="shared" si="159"/>
        <v>Tous_Fr</v>
      </c>
      <c r="AZ176" s="123" t="str">
        <f>IF(ISBLANK(M176),"",VLOOKUP(M176,ComboValue!$D$2:$F$18,3,FALSE))</f>
        <v/>
      </c>
      <c r="BA176" s="123" t="str">
        <f>IF(ISBLANK(N176),"",VLOOKUP(N176,ComboValue!$J$2:$L$5,3,FALSE))</f>
        <v/>
      </c>
      <c r="BB176" s="130" t="str" cm="1">
        <f t="array" ref="BB176">_xlfn.TEXTJOIN(",", TRUE, IF(S176:AV176="","",VLOOKUP(S176:AV176, ComboValue!$M$2:$O$100, 3, FALSE)))</f>
        <v/>
      </c>
      <c r="BC176" s="124" t="str">
        <f t="shared" si="160"/>
        <v/>
      </c>
      <c r="BD176" s="110"/>
      <c r="BE176" s="122" t="str">
        <f t="shared" si="137"/>
        <v/>
      </c>
      <c r="BF176" s="123" t="str">
        <f t="shared" si="138"/>
        <v/>
      </c>
      <c r="BG176" s="123" t="str">
        <f t="shared" si="139"/>
        <v/>
      </c>
      <c r="BH176" s="123" t="str">
        <f t="shared" si="140"/>
        <v/>
      </c>
      <c r="BI176" s="123" t="str">
        <f t="shared" si="141"/>
        <v/>
      </c>
      <c r="BJ176" s="123" t="str">
        <f t="shared" si="142"/>
        <v/>
      </c>
      <c r="BK176" s="123" t="str">
        <f t="shared" si="143"/>
        <v/>
      </c>
      <c r="BL176" s="123" t="str">
        <f t="shared" si="144"/>
        <v/>
      </c>
      <c r="BM176" s="123" t="str">
        <f t="shared" si="145"/>
        <v/>
      </c>
      <c r="BN176" s="123" t="str">
        <f t="shared" si="146"/>
        <v/>
      </c>
      <c r="BO176" s="123">
        <f t="shared" si="185"/>
        <v>0</v>
      </c>
      <c r="BP176" s="123">
        <f t="shared" si="147"/>
        <v>0</v>
      </c>
      <c r="BQ176" s="123">
        <f t="shared" si="186"/>
        <v>0</v>
      </c>
      <c r="BR176" s="123">
        <f t="shared" si="148"/>
        <v>0</v>
      </c>
      <c r="BS176" s="123">
        <f t="shared" si="149"/>
        <v>0</v>
      </c>
      <c r="BT176" s="123">
        <f t="shared" si="150"/>
        <v>0</v>
      </c>
      <c r="BU176" s="123" t="str">
        <f t="shared" si="163"/>
        <v/>
      </c>
      <c r="BV176" s="123" t="str">
        <f t="shared" si="164"/>
        <v/>
      </c>
      <c r="BW176" s="123" t="str">
        <f t="shared" si="165"/>
        <v/>
      </c>
      <c r="BX176" s="123" t="str">
        <f t="shared" si="151"/>
        <v/>
      </c>
      <c r="BY176" s="123" t="str">
        <f t="shared" si="152"/>
        <v/>
      </c>
      <c r="BZ176" s="123" t="str">
        <f t="shared" si="153"/>
        <v/>
      </c>
      <c r="CA176" s="123" t="str">
        <f t="shared" si="154"/>
        <v/>
      </c>
      <c r="CB176" s="123" t="str">
        <f t="shared" si="155"/>
        <v/>
      </c>
      <c r="CC176" s="123" t="str">
        <f t="shared" si="156"/>
        <v/>
      </c>
      <c r="CD176" s="123" t="str">
        <f t="shared" si="157"/>
        <v/>
      </c>
      <c r="CE176" s="123" t="str">
        <f t="shared" si="158"/>
        <v/>
      </c>
      <c r="CF176" s="123" t="str">
        <f t="shared" si="166"/>
        <v/>
      </c>
      <c r="CG176" s="123" t="str">
        <f t="shared" si="167"/>
        <v/>
      </c>
      <c r="CH176" s="123" t="str">
        <f t="shared" si="168"/>
        <v/>
      </c>
      <c r="CI176" s="123" t="str">
        <f t="shared" si="169"/>
        <v/>
      </c>
      <c r="CJ176" s="131" t="str">
        <f t="shared" si="170"/>
        <v/>
      </c>
      <c r="CK176" s="123" t="str" cm="1">
        <f t="array" ref="CK176">IF(AND(AZ176="C_16",
        SUMPRODUCT(--ISNUMBER(SEARCH({"14","34","38","40","41","42","43","46","48","56","64","65"},BB176)))&gt;0),
    O176-IF(ISNUMBER(CL176),CL176,0),
    "")</f>
        <v/>
      </c>
      <c r="CL176" s="123" t="str" cm="1">
        <f t="array" ref="CL176">IF(AND(AZ176="C_16",
        SUMPRODUCT(--ISNUMBER(SEARCH({"01";"02";"03";"04";"05";"06";"07";"08";"09";"10";"11";"12";"13";"15";"16";"17";"19";"20";"21";"22";"23";"24";"25";"26";"27";"28";"29";"30";"31";"32";"33";"35";"36";"37";"39";"44";"45";"47";"49";"50";"51";"52";"53";"54";"55";"57";"58";"59";"60";"61";"62";"63";"66";"67";"68";"69";"70";"71";"72";"73";"74";"75"}, BB176)))&gt;0),
    O176,
    "")</f>
        <v/>
      </c>
      <c r="CM176" s="131" t="str" cm="1">
        <f t="array" ref="CM176">IF(SUMPRODUCT(--ISNUMBER(SEARCH({"32";"35";"36";"44";"45";"47";"50";"51";"52";"53";"54";"55";"57";"58";"59";"60"}, BB176)))&gt;0,
    B176,
    "")</f>
        <v/>
      </c>
      <c r="CN176" s="123" t="str" cm="1">
        <f t="array" ref="CN176">IF(SUMPRODUCT(--ISNUMBER(SEARCH({"61";"62"}, BB176)))&gt;0,
    B176,
    "")</f>
        <v/>
      </c>
      <c r="CO176" s="226" t="str" cm="1">
        <f t="array" ref="CO176">IF(SUMPRODUCT(--ISNUMBER(SEARCH({"68";"69";"70";"71"}, BB176)))&gt;0,
    B176,
    "")</f>
        <v/>
      </c>
      <c r="CP176" s="123" t="str" cm="1">
        <f t="array" ref="CP176">IF(SUMPRODUCT(--ISNUMBER(SEARCH({"72";"73";"74";"75"}, BB176)))&gt;0,
    B176,
    "")</f>
        <v/>
      </c>
      <c r="CQ176" s="123" t="str">
        <f t="shared" si="161"/>
        <v/>
      </c>
      <c r="CR176" s="226" t="str">
        <f t="shared" si="162"/>
        <v>NO</v>
      </c>
      <c r="CS176" s="122" t="str">
        <f t="shared" si="171"/>
        <v/>
      </c>
      <c r="CT176" s="123" t="str">
        <f t="shared" si="172"/>
        <v/>
      </c>
      <c r="CU176" s="123" t="str">
        <f t="shared" si="173"/>
        <v/>
      </c>
      <c r="CV176" s="123" t="str">
        <f t="shared" si="174"/>
        <v/>
      </c>
      <c r="CW176" s="123" t="str">
        <f t="shared" si="175"/>
        <v/>
      </c>
      <c r="CX176" s="123" t="str">
        <f t="shared" si="176"/>
        <v/>
      </c>
      <c r="CY176" s="123" t="str">
        <f t="shared" si="177"/>
        <v/>
      </c>
      <c r="CZ176" s="123" t="str">
        <f t="shared" si="178"/>
        <v/>
      </c>
      <c r="DA176" s="123" t="str">
        <f t="shared" si="179"/>
        <v/>
      </c>
      <c r="DB176" s="124" t="str">
        <f t="shared" si="180"/>
        <v/>
      </c>
      <c r="DC176" s="122" t="str">
        <f t="shared" si="181"/>
        <v/>
      </c>
      <c r="DD176" s="123" t="str">
        <f t="shared" si="182"/>
        <v/>
      </c>
      <c r="DE176" s="123" t="str">
        <f t="shared" si="183"/>
        <v/>
      </c>
      <c r="DF176" s="124" t="str">
        <f t="shared" si="184"/>
        <v/>
      </c>
      <c r="DG176" s="110"/>
    </row>
    <row r="177" spans="2:111" ht="16.2" outlineLevel="2" x14ac:dyDescent="0.4">
      <c r="B177" s="7">
        <v>172</v>
      </c>
      <c r="C177" s="12"/>
      <c r="D177" s="13"/>
      <c r="E177" s="14"/>
      <c r="F177" s="14"/>
      <c r="G177" s="14"/>
      <c r="H177" s="14"/>
      <c r="I177" s="14"/>
      <c r="J177" s="14"/>
      <c r="K177" s="14"/>
      <c r="L177" s="15"/>
      <c r="M177" s="12"/>
      <c r="N177" s="12"/>
      <c r="O177" s="12"/>
      <c r="P177" s="98" t="str">
        <f xml:space="preserve"> IF(ISBLANK(M177),"",VLOOKUP(M177,ComboValue!$D$2:$H$18,5,FALSE))</f>
        <v/>
      </c>
      <c r="Q177" s="12"/>
      <c r="R177" s="252" t="str" cm="1">
        <f t="array" ref="R177">IF(OR(ISNUMBER(SEARCH("SGH05",$D177:$L177)),ISNUMBER(SEARCH("SGH06",$D177:$L177)),ISNUMBER(SEARCH("SGH07",$D177:$L177)),ISNUMBER(SEARCH("SGH08",$D177:$L177)),ISNUMBER(SEARCH("pas de pictogramme",$D177:$L177)),ISNUMBER(SEARCH("SGH09",$D177:$L177)),ISNUMBER(SEARCH("SGH03",$D177:$L177))),"OUI","NON")</f>
        <v>NON</v>
      </c>
      <c r="S177" s="13"/>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212"/>
      <c r="AX177" s="123" t="str" cm="1">
        <f t="array" ref="AX177">_xlfn.TEXTJOIN(",", TRUE, IF(D177:L177="","",VLOOKUP(D177:L177, ComboValue!$A$2:$C$11, 3, FALSE)))</f>
        <v/>
      </c>
      <c r="AY177" s="123" t="str">
        <f t="shared" si="159"/>
        <v>Tous_Fr</v>
      </c>
      <c r="AZ177" s="123" t="str">
        <f>IF(ISBLANK(M177),"",VLOOKUP(M177,ComboValue!$D$2:$F$18,3,FALSE))</f>
        <v/>
      </c>
      <c r="BA177" s="123" t="str">
        <f>IF(ISBLANK(N177),"",VLOOKUP(N177,ComboValue!$J$2:$L$5,3,FALSE))</f>
        <v/>
      </c>
      <c r="BB177" s="130" t="str" cm="1">
        <f t="array" ref="BB177">_xlfn.TEXTJOIN(",", TRUE, IF(S177:AV177="","",VLOOKUP(S177:AV177, ComboValue!$M$2:$O$100, 3, FALSE)))</f>
        <v/>
      </c>
      <c r="BC177" s="124" t="str">
        <f t="shared" si="160"/>
        <v/>
      </c>
      <c r="BD177" s="110"/>
      <c r="BE177" s="122" t="str">
        <f t="shared" si="137"/>
        <v/>
      </c>
      <c r="BF177" s="123" t="str">
        <f t="shared" si="138"/>
        <v/>
      </c>
      <c r="BG177" s="123" t="str">
        <f t="shared" si="139"/>
        <v/>
      </c>
      <c r="BH177" s="123" t="str">
        <f t="shared" si="140"/>
        <v/>
      </c>
      <c r="BI177" s="123" t="str">
        <f t="shared" si="141"/>
        <v/>
      </c>
      <c r="BJ177" s="123" t="str">
        <f t="shared" si="142"/>
        <v/>
      </c>
      <c r="BK177" s="123" t="str">
        <f t="shared" si="143"/>
        <v/>
      </c>
      <c r="BL177" s="123" t="str">
        <f t="shared" si="144"/>
        <v/>
      </c>
      <c r="BM177" s="123" t="str">
        <f t="shared" si="145"/>
        <v/>
      </c>
      <c r="BN177" s="123" t="str">
        <f t="shared" si="146"/>
        <v/>
      </c>
      <c r="BO177" s="123">
        <f t="shared" si="185"/>
        <v>0</v>
      </c>
      <c r="BP177" s="123">
        <f t="shared" si="147"/>
        <v>0</v>
      </c>
      <c r="BQ177" s="123">
        <f t="shared" si="186"/>
        <v>0</v>
      </c>
      <c r="BR177" s="123">
        <f t="shared" si="148"/>
        <v>0</v>
      </c>
      <c r="BS177" s="123">
        <f t="shared" si="149"/>
        <v>0</v>
      </c>
      <c r="BT177" s="123">
        <f t="shared" si="150"/>
        <v>0</v>
      </c>
      <c r="BU177" s="123" t="str">
        <f t="shared" si="163"/>
        <v/>
      </c>
      <c r="BV177" s="123" t="str">
        <f t="shared" si="164"/>
        <v/>
      </c>
      <c r="BW177" s="123" t="str">
        <f t="shared" si="165"/>
        <v/>
      </c>
      <c r="BX177" s="123" t="str">
        <f t="shared" si="151"/>
        <v/>
      </c>
      <c r="BY177" s="123" t="str">
        <f t="shared" si="152"/>
        <v/>
      </c>
      <c r="BZ177" s="123" t="str">
        <f t="shared" si="153"/>
        <v/>
      </c>
      <c r="CA177" s="123" t="str">
        <f t="shared" si="154"/>
        <v/>
      </c>
      <c r="CB177" s="123" t="str">
        <f t="shared" si="155"/>
        <v/>
      </c>
      <c r="CC177" s="123" t="str">
        <f t="shared" si="156"/>
        <v/>
      </c>
      <c r="CD177" s="123" t="str">
        <f t="shared" si="157"/>
        <v/>
      </c>
      <c r="CE177" s="123" t="str">
        <f t="shared" si="158"/>
        <v/>
      </c>
      <c r="CF177" s="123" t="str">
        <f t="shared" si="166"/>
        <v/>
      </c>
      <c r="CG177" s="123" t="str">
        <f t="shared" si="167"/>
        <v/>
      </c>
      <c r="CH177" s="123" t="str">
        <f t="shared" si="168"/>
        <v/>
      </c>
      <c r="CI177" s="123" t="str">
        <f t="shared" si="169"/>
        <v/>
      </c>
      <c r="CJ177" s="131" t="str">
        <f t="shared" si="170"/>
        <v/>
      </c>
      <c r="CK177" s="123" t="str" cm="1">
        <f t="array" ref="CK177">IF(AND(AZ177="C_16",
        SUMPRODUCT(--ISNUMBER(SEARCH({"14","34","38","40","41","42","43","46","48","56","64","65"},BB177)))&gt;0),
    O177-IF(ISNUMBER(CL177),CL177,0),
    "")</f>
        <v/>
      </c>
      <c r="CL177" s="123" t="str" cm="1">
        <f t="array" ref="CL177">IF(AND(AZ177="C_16",
        SUMPRODUCT(--ISNUMBER(SEARCH({"01";"02";"03";"04";"05";"06";"07";"08";"09";"10";"11";"12";"13";"15";"16";"17";"19";"20";"21";"22";"23";"24";"25";"26";"27";"28";"29";"30";"31";"32";"33";"35";"36";"37";"39";"44";"45";"47";"49";"50";"51";"52";"53";"54";"55";"57";"58";"59";"60";"61";"62";"63";"66";"67";"68";"69";"70";"71";"72";"73";"74";"75"}, BB177)))&gt;0),
    O177,
    "")</f>
        <v/>
      </c>
      <c r="CM177" s="131" t="str" cm="1">
        <f t="array" ref="CM177">IF(SUMPRODUCT(--ISNUMBER(SEARCH({"32";"35";"36";"44";"45";"47";"50";"51";"52";"53";"54";"55";"57";"58";"59";"60"}, BB177)))&gt;0,
    B177,
    "")</f>
        <v/>
      </c>
      <c r="CN177" s="123" t="str" cm="1">
        <f t="array" ref="CN177">IF(SUMPRODUCT(--ISNUMBER(SEARCH({"61";"62"}, BB177)))&gt;0,
    B177,
    "")</f>
        <v/>
      </c>
      <c r="CO177" s="226" t="str" cm="1">
        <f t="array" ref="CO177">IF(SUMPRODUCT(--ISNUMBER(SEARCH({"68";"69";"70";"71"}, BB177)))&gt;0,
    B177,
    "")</f>
        <v/>
      </c>
      <c r="CP177" s="123" t="str" cm="1">
        <f t="array" ref="CP177">IF(SUMPRODUCT(--ISNUMBER(SEARCH({"72";"73";"74";"75"}, BB177)))&gt;0,
    B177,
    "")</f>
        <v/>
      </c>
      <c r="CQ177" s="123" t="str">
        <f t="shared" si="161"/>
        <v/>
      </c>
      <c r="CR177" s="226" t="str">
        <f t="shared" si="162"/>
        <v>NO</v>
      </c>
      <c r="CS177" s="122" t="str">
        <f t="shared" si="171"/>
        <v/>
      </c>
      <c r="CT177" s="123" t="str">
        <f t="shared" si="172"/>
        <v/>
      </c>
      <c r="CU177" s="123" t="str">
        <f t="shared" si="173"/>
        <v/>
      </c>
      <c r="CV177" s="123" t="str">
        <f t="shared" si="174"/>
        <v/>
      </c>
      <c r="CW177" s="123" t="str">
        <f t="shared" si="175"/>
        <v/>
      </c>
      <c r="CX177" s="123" t="str">
        <f t="shared" si="176"/>
        <v/>
      </c>
      <c r="CY177" s="123" t="str">
        <f t="shared" si="177"/>
        <v/>
      </c>
      <c r="CZ177" s="123" t="str">
        <f t="shared" si="178"/>
        <v/>
      </c>
      <c r="DA177" s="123" t="str">
        <f t="shared" si="179"/>
        <v/>
      </c>
      <c r="DB177" s="124" t="str">
        <f t="shared" si="180"/>
        <v/>
      </c>
      <c r="DC177" s="122" t="str">
        <f t="shared" si="181"/>
        <v/>
      </c>
      <c r="DD177" s="123" t="str">
        <f t="shared" si="182"/>
        <v/>
      </c>
      <c r="DE177" s="123" t="str">
        <f t="shared" si="183"/>
        <v/>
      </c>
      <c r="DF177" s="124" t="str">
        <f t="shared" si="184"/>
        <v/>
      </c>
      <c r="DG177" s="110"/>
    </row>
    <row r="178" spans="2:111" ht="16.2" outlineLevel="2" x14ac:dyDescent="0.4">
      <c r="B178" s="7">
        <v>173</v>
      </c>
      <c r="C178" s="12"/>
      <c r="D178" s="13"/>
      <c r="E178" s="14"/>
      <c r="F178" s="14"/>
      <c r="G178" s="14"/>
      <c r="H178" s="14"/>
      <c r="I178" s="14"/>
      <c r="J178" s="14"/>
      <c r="K178" s="14"/>
      <c r="L178" s="15"/>
      <c r="M178" s="12"/>
      <c r="N178" s="12"/>
      <c r="O178" s="12"/>
      <c r="P178" s="98" t="str">
        <f xml:space="preserve"> IF(ISBLANK(M178),"",VLOOKUP(M178,ComboValue!$D$2:$H$18,5,FALSE))</f>
        <v/>
      </c>
      <c r="Q178" s="12"/>
      <c r="R178" s="252" t="str" cm="1">
        <f t="array" ref="R178">IF(OR(ISNUMBER(SEARCH("SGH05",$D178:$L178)),ISNUMBER(SEARCH("SGH06",$D178:$L178)),ISNUMBER(SEARCH("SGH07",$D178:$L178)),ISNUMBER(SEARCH("SGH08",$D178:$L178)),ISNUMBER(SEARCH("pas de pictogramme",$D178:$L178)),ISNUMBER(SEARCH("SGH09",$D178:$L178)),ISNUMBER(SEARCH("SGH03",$D178:$L178))),"OUI","NON")</f>
        <v>NON</v>
      </c>
      <c r="S178" s="13"/>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212"/>
      <c r="AX178" s="123" t="str" cm="1">
        <f t="array" ref="AX178">_xlfn.TEXTJOIN(",", TRUE, IF(D178:L178="","",VLOOKUP(D178:L178, ComboValue!$A$2:$C$11, 3, FALSE)))</f>
        <v/>
      </c>
      <c r="AY178" s="123" t="str">
        <f t="shared" si="159"/>
        <v>Tous_Fr</v>
      </c>
      <c r="AZ178" s="123" t="str">
        <f>IF(ISBLANK(M178),"",VLOOKUP(M178,ComboValue!$D$2:$F$18,3,FALSE))</f>
        <v/>
      </c>
      <c r="BA178" s="123" t="str">
        <f>IF(ISBLANK(N178),"",VLOOKUP(N178,ComboValue!$J$2:$L$5,3,FALSE))</f>
        <v/>
      </c>
      <c r="BB178" s="130" t="str" cm="1">
        <f t="array" ref="BB178">_xlfn.TEXTJOIN(",", TRUE, IF(S178:AV178="","",VLOOKUP(S178:AV178, ComboValue!$M$2:$O$100, 3, FALSE)))</f>
        <v/>
      </c>
      <c r="BC178" s="124" t="str">
        <f t="shared" si="160"/>
        <v/>
      </c>
      <c r="BD178" s="110"/>
      <c r="BE178" s="122" t="str">
        <f t="shared" si="137"/>
        <v/>
      </c>
      <c r="BF178" s="123" t="str">
        <f t="shared" si="138"/>
        <v/>
      </c>
      <c r="BG178" s="123" t="str">
        <f t="shared" si="139"/>
        <v/>
      </c>
      <c r="BH178" s="123" t="str">
        <f t="shared" si="140"/>
        <v/>
      </c>
      <c r="BI178" s="123" t="str">
        <f t="shared" si="141"/>
        <v/>
      </c>
      <c r="BJ178" s="123" t="str">
        <f t="shared" si="142"/>
        <v/>
      </c>
      <c r="BK178" s="123" t="str">
        <f t="shared" si="143"/>
        <v/>
      </c>
      <c r="BL178" s="123" t="str">
        <f t="shared" si="144"/>
        <v/>
      </c>
      <c r="BM178" s="123" t="str">
        <f t="shared" si="145"/>
        <v/>
      </c>
      <c r="BN178" s="123" t="str">
        <f t="shared" si="146"/>
        <v/>
      </c>
      <c r="BO178" s="123">
        <f t="shared" si="185"/>
        <v>0</v>
      </c>
      <c r="BP178" s="123">
        <f t="shared" si="147"/>
        <v>0</v>
      </c>
      <c r="BQ178" s="123">
        <f t="shared" si="186"/>
        <v>0</v>
      </c>
      <c r="BR178" s="123">
        <f t="shared" si="148"/>
        <v>0</v>
      </c>
      <c r="BS178" s="123">
        <f t="shared" si="149"/>
        <v>0</v>
      </c>
      <c r="BT178" s="123">
        <f t="shared" si="150"/>
        <v>0</v>
      </c>
      <c r="BU178" s="123" t="str">
        <f t="shared" si="163"/>
        <v/>
      </c>
      <c r="BV178" s="123" t="str">
        <f t="shared" si="164"/>
        <v/>
      </c>
      <c r="BW178" s="123" t="str">
        <f t="shared" si="165"/>
        <v/>
      </c>
      <c r="BX178" s="123" t="str">
        <f t="shared" si="151"/>
        <v/>
      </c>
      <c r="BY178" s="123" t="str">
        <f t="shared" si="152"/>
        <v/>
      </c>
      <c r="BZ178" s="123" t="str">
        <f t="shared" si="153"/>
        <v/>
      </c>
      <c r="CA178" s="123" t="str">
        <f t="shared" si="154"/>
        <v/>
      </c>
      <c r="CB178" s="123" t="str">
        <f t="shared" si="155"/>
        <v/>
      </c>
      <c r="CC178" s="123" t="str">
        <f t="shared" si="156"/>
        <v/>
      </c>
      <c r="CD178" s="123" t="str">
        <f t="shared" si="157"/>
        <v/>
      </c>
      <c r="CE178" s="123" t="str">
        <f t="shared" si="158"/>
        <v/>
      </c>
      <c r="CF178" s="123" t="str">
        <f t="shared" si="166"/>
        <v/>
      </c>
      <c r="CG178" s="123" t="str">
        <f t="shared" si="167"/>
        <v/>
      </c>
      <c r="CH178" s="123" t="str">
        <f t="shared" si="168"/>
        <v/>
      </c>
      <c r="CI178" s="123" t="str">
        <f t="shared" si="169"/>
        <v/>
      </c>
      <c r="CJ178" s="131" t="str">
        <f t="shared" si="170"/>
        <v/>
      </c>
      <c r="CK178" s="123" t="str" cm="1">
        <f t="array" ref="CK178">IF(AND(AZ178="C_16",
        SUMPRODUCT(--ISNUMBER(SEARCH({"14","34","38","40","41","42","43","46","48","56","64","65"},BB178)))&gt;0),
    O178-IF(ISNUMBER(CL178),CL178,0),
    "")</f>
        <v/>
      </c>
      <c r="CL178" s="123" t="str" cm="1">
        <f t="array" ref="CL178">IF(AND(AZ178="C_16",
        SUMPRODUCT(--ISNUMBER(SEARCH({"01";"02";"03";"04";"05";"06";"07";"08";"09";"10";"11";"12";"13";"15";"16";"17";"19";"20";"21";"22";"23";"24";"25";"26";"27";"28";"29";"30";"31";"32";"33";"35";"36";"37";"39";"44";"45";"47";"49";"50";"51";"52";"53";"54";"55";"57";"58";"59";"60";"61";"62";"63";"66";"67";"68";"69";"70";"71";"72";"73";"74";"75"}, BB178)))&gt;0),
    O178,
    "")</f>
        <v/>
      </c>
      <c r="CM178" s="131" t="str" cm="1">
        <f t="array" ref="CM178">IF(SUMPRODUCT(--ISNUMBER(SEARCH({"32";"35";"36";"44";"45";"47";"50";"51";"52";"53";"54";"55";"57";"58";"59";"60"}, BB178)))&gt;0,
    B178,
    "")</f>
        <v/>
      </c>
      <c r="CN178" s="123" t="str" cm="1">
        <f t="array" ref="CN178">IF(SUMPRODUCT(--ISNUMBER(SEARCH({"61";"62"}, BB178)))&gt;0,
    B178,
    "")</f>
        <v/>
      </c>
      <c r="CO178" s="226" t="str" cm="1">
        <f t="array" ref="CO178">IF(SUMPRODUCT(--ISNUMBER(SEARCH({"68";"69";"70";"71"}, BB178)))&gt;0,
    B178,
    "")</f>
        <v/>
      </c>
      <c r="CP178" s="123" t="str" cm="1">
        <f t="array" ref="CP178">IF(SUMPRODUCT(--ISNUMBER(SEARCH({"72";"73";"74";"75"}, BB178)))&gt;0,
    B178,
    "")</f>
        <v/>
      </c>
      <c r="CQ178" s="123" t="str">
        <f t="shared" si="161"/>
        <v/>
      </c>
      <c r="CR178" s="226" t="str">
        <f t="shared" si="162"/>
        <v>NO</v>
      </c>
      <c r="CS178" s="122" t="str">
        <f t="shared" si="171"/>
        <v/>
      </c>
      <c r="CT178" s="123" t="str">
        <f t="shared" si="172"/>
        <v/>
      </c>
      <c r="CU178" s="123" t="str">
        <f t="shared" si="173"/>
        <v/>
      </c>
      <c r="CV178" s="123" t="str">
        <f t="shared" si="174"/>
        <v/>
      </c>
      <c r="CW178" s="123" t="str">
        <f t="shared" si="175"/>
        <v/>
      </c>
      <c r="CX178" s="123" t="str">
        <f t="shared" si="176"/>
        <v/>
      </c>
      <c r="CY178" s="123" t="str">
        <f t="shared" si="177"/>
        <v/>
      </c>
      <c r="CZ178" s="123" t="str">
        <f t="shared" si="178"/>
        <v/>
      </c>
      <c r="DA178" s="123" t="str">
        <f t="shared" si="179"/>
        <v/>
      </c>
      <c r="DB178" s="124" t="str">
        <f t="shared" si="180"/>
        <v/>
      </c>
      <c r="DC178" s="122" t="str">
        <f t="shared" si="181"/>
        <v/>
      </c>
      <c r="DD178" s="123" t="str">
        <f t="shared" si="182"/>
        <v/>
      </c>
      <c r="DE178" s="123" t="str">
        <f t="shared" si="183"/>
        <v/>
      </c>
      <c r="DF178" s="124" t="str">
        <f t="shared" si="184"/>
        <v/>
      </c>
      <c r="DG178" s="110"/>
    </row>
    <row r="179" spans="2:111" ht="16.2" outlineLevel="2" x14ac:dyDescent="0.4">
      <c r="B179" s="7">
        <v>174</v>
      </c>
      <c r="C179" s="12"/>
      <c r="D179" s="13"/>
      <c r="E179" s="14"/>
      <c r="F179" s="14"/>
      <c r="G179" s="14"/>
      <c r="H179" s="14"/>
      <c r="I179" s="14"/>
      <c r="J179" s="14"/>
      <c r="K179" s="14"/>
      <c r="L179" s="15"/>
      <c r="M179" s="12"/>
      <c r="N179" s="12"/>
      <c r="O179" s="12"/>
      <c r="P179" s="98" t="str">
        <f xml:space="preserve"> IF(ISBLANK(M179),"",VLOOKUP(M179,ComboValue!$D$2:$H$18,5,FALSE))</f>
        <v/>
      </c>
      <c r="Q179" s="12"/>
      <c r="R179" s="252" t="str" cm="1">
        <f t="array" ref="R179">IF(OR(ISNUMBER(SEARCH("SGH05",$D179:$L179)),ISNUMBER(SEARCH("SGH06",$D179:$L179)),ISNUMBER(SEARCH("SGH07",$D179:$L179)),ISNUMBER(SEARCH("SGH08",$D179:$L179)),ISNUMBER(SEARCH("pas de pictogramme",$D179:$L179)),ISNUMBER(SEARCH("SGH09",$D179:$L179)),ISNUMBER(SEARCH("SGH03",$D179:$L179))),"OUI","NON")</f>
        <v>NON</v>
      </c>
      <c r="S179" s="13"/>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212"/>
      <c r="AX179" s="123" t="str" cm="1">
        <f t="array" ref="AX179">_xlfn.TEXTJOIN(",", TRUE, IF(D179:L179="","",VLOOKUP(D179:L179, ComboValue!$A$2:$C$11, 3, FALSE)))</f>
        <v/>
      </c>
      <c r="AY179" s="123" t="str">
        <f t="shared" si="159"/>
        <v>Tous_Fr</v>
      </c>
      <c r="AZ179" s="123" t="str">
        <f>IF(ISBLANK(M179),"",VLOOKUP(M179,ComboValue!$D$2:$F$18,3,FALSE))</f>
        <v/>
      </c>
      <c r="BA179" s="123" t="str">
        <f>IF(ISBLANK(N179),"",VLOOKUP(N179,ComboValue!$J$2:$L$5,3,FALSE))</f>
        <v/>
      </c>
      <c r="BB179" s="130" t="str" cm="1">
        <f t="array" ref="BB179">_xlfn.TEXTJOIN(",", TRUE, IF(S179:AV179="","",VLOOKUP(S179:AV179, ComboValue!$M$2:$O$100, 3, FALSE)))</f>
        <v/>
      </c>
      <c r="BC179" s="124" t="str">
        <f t="shared" si="160"/>
        <v/>
      </c>
      <c r="BD179" s="110"/>
      <c r="BE179" s="122" t="str">
        <f t="shared" si="137"/>
        <v/>
      </c>
      <c r="BF179" s="123" t="str">
        <f t="shared" si="138"/>
        <v/>
      </c>
      <c r="BG179" s="123" t="str">
        <f t="shared" si="139"/>
        <v/>
      </c>
      <c r="BH179" s="123" t="str">
        <f t="shared" si="140"/>
        <v/>
      </c>
      <c r="BI179" s="123" t="str">
        <f t="shared" si="141"/>
        <v/>
      </c>
      <c r="BJ179" s="123" t="str">
        <f t="shared" si="142"/>
        <v/>
      </c>
      <c r="BK179" s="123" t="str">
        <f t="shared" si="143"/>
        <v/>
      </c>
      <c r="BL179" s="123" t="str">
        <f t="shared" si="144"/>
        <v/>
      </c>
      <c r="BM179" s="123" t="str">
        <f t="shared" si="145"/>
        <v/>
      </c>
      <c r="BN179" s="123" t="str">
        <f t="shared" si="146"/>
        <v/>
      </c>
      <c r="BO179" s="123">
        <f t="shared" si="185"/>
        <v>0</v>
      </c>
      <c r="BP179" s="123">
        <f t="shared" si="147"/>
        <v>0</v>
      </c>
      <c r="BQ179" s="123">
        <f t="shared" si="186"/>
        <v>0</v>
      </c>
      <c r="BR179" s="123">
        <f t="shared" si="148"/>
        <v>0</v>
      </c>
      <c r="BS179" s="123">
        <f t="shared" si="149"/>
        <v>0</v>
      </c>
      <c r="BT179" s="123">
        <f t="shared" si="150"/>
        <v>0</v>
      </c>
      <c r="BU179" s="123" t="str">
        <f t="shared" si="163"/>
        <v/>
      </c>
      <c r="BV179" s="123" t="str">
        <f t="shared" si="164"/>
        <v/>
      </c>
      <c r="BW179" s="123" t="str">
        <f t="shared" si="165"/>
        <v/>
      </c>
      <c r="BX179" s="123" t="str">
        <f t="shared" si="151"/>
        <v/>
      </c>
      <c r="BY179" s="123" t="str">
        <f t="shared" si="152"/>
        <v/>
      </c>
      <c r="BZ179" s="123" t="str">
        <f t="shared" si="153"/>
        <v/>
      </c>
      <c r="CA179" s="123" t="str">
        <f t="shared" si="154"/>
        <v/>
      </c>
      <c r="CB179" s="123" t="str">
        <f t="shared" si="155"/>
        <v/>
      </c>
      <c r="CC179" s="123" t="str">
        <f t="shared" si="156"/>
        <v/>
      </c>
      <c r="CD179" s="123" t="str">
        <f t="shared" si="157"/>
        <v/>
      </c>
      <c r="CE179" s="123" t="str">
        <f t="shared" si="158"/>
        <v/>
      </c>
      <c r="CF179" s="123" t="str">
        <f t="shared" si="166"/>
        <v/>
      </c>
      <c r="CG179" s="123" t="str">
        <f t="shared" si="167"/>
        <v/>
      </c>
      <c r="CH179" s="123" t="str">
        <f t="shared" si="168"/>
        <v/>
      </c>
      <c r="CI179" s="123" t="str">
        <f t="shared" si="169"/>
        <v/>
      </c>
      <c r="CJ179" s="131" t="str">
        <f t="shared" si="170"/>
        <v/>
      </c>
      <c r="CK179" s="123" t="str" cm="1">
        <f t="array" ref="CK179">IF(AND(AZ179="C_16",
        SUMPRODUCT(--ISNUMBER(SEARCH({"14","34","38","40","41","42","43","46","48","56","64","65"},BB179)))&gt;0),
    O179-IF(ISNUMBER(CL179),CL179,0),
    "")</f>
        <v/>
      </c>
      <c r="CL179" s="123" t="str" cm="1">
        <f t="array" ref="CL179">IF(AND(AZ179="C_16",
        SUMPRODUCT(--ISNUMBER(SEARCH({"01";"02";"03";"04";"05";"06";"07";"08";"09";"10";"11";"12";"13";"15";"16";"17";"19";"20";"21";"22";"23";"24";"25";"26";"27";"28";"29";"30";"31";"32";"33";"35";"36";"37";"39";"44";"45";"47";"49";"50";"51";"52";"53";"54";"55";"57";"58";"59";"60";"61";"62";"63";"66";"67";"68";"69";"70";"71";"72";"73";"74";"75"}, BB179)))&gt;0),
    O179,
    "")</f>
        <v/>
      </c>
      <c r="CM179" s="131" t="str" cm="1">
        <f t="array" ref="CM179">IF(SUMPRODUCT(--ISNUMBER(SEARCH({"32";"35";"36";"44";"45";"47";"50";"51";"52";"53";"54";"55";"57";"58";"59";"60"}, BB179)))&gt;0,
    B179,
    "")</f>
        <v/>
      </c>
      <c r="CN179" s="123" t="str" cm="1">
        <f t="array" ref="CN179">IF(SUMPRODUCT(--ISNUMBER(SEARCH({"61";"62"}, BB179)))&gt;0,
    B179,
    "")</f>
        <v/>
      </c>
      <c r="CO179" s="226" t="str" cm="1">
        <f t="array" ref="CO179">IF(SUMPRODUCT(--ISNUMBER(SEARCH({"68";"69";"70";"71"}, BB179)))&gt;0,
    B179,
    "")</f>
        <v/>
      </c>
      <c r="CP179" s="123" t="str" cm="1">
        <f t="array" ref="CP179">IF(SUMPRODUCT(--ISNUMBER(SEARCH({"72";"73";"74";"75"}, BB179)))&gt;0,
    B179,
    "")</f>
        <v/>
      </c>
      <c r="CQ179" s="123" t="str">
        <f t="shared" si="161"/>
        <v/>
      </c>
      <c r="CR179" s="226" t="str">
        <f t="shared" si="162"/>
        <v>NO</v>
      </c>
      <c r="CS179" s="122" t="str">
        <f t="shared" si="171"/>
        <v/>
      </c>
      <c r="CT179" s="123" t="str">
        <f t="shared" si="172"/>
        <v/>
      </c>
      <c r="CU179" s="123" t="str">
        <f t="shared" si="173"/>
        <v/>
      </c>
      <c r="CV179" s="123" t="str">
        <f t="shared" si="174"/>
        <v/>
      </c>
      <c r="CW179" s="123" t="str">
        <f t="shared" si="175"/>
        <v/>
      </c>
      <c r="CX179" s="123" t="str">
        <f t="shared" si="176"/>
        <v/>
      </c>
      <c r="CY179" s="123" t="str">
        <f t="shared" si="177"/>
        <v/>
      </c>
      <c r="CZ179" s="123" t="str">
        <f t="shared" si="178"/>
        <v/>
      </c>
      <c r="DA179" s="123" t="str">
        <f t="shared" si="179"/>
        <v/>
      </c>
      <c r="DB179" s="124" t="str">
        <f t="shared" si="180"/>
        <v/>
      </c>
      <c r="DC179" s="122" t="str">
        <f t="shared" si="181"/>
        <v/>
      </c>
      <c r="DD179" s="123" t="str">
        <f t="shared" si="182"/>
        <v/>
      </c>
      <c r="DE179" s="123" t="str">
        <f t="shared" si="183"/>
        <v/>
      </c>
      <c r="DF179" s="124" t="str">
        <f t="shared" si="184"/>
        <v/>
      </c>
      <c r="DG179" s="110"/>
    </row>
    <row r="180" spans="2:111" ht="16.2" outlineLevel="2" x14ac:dyDescent="0.4">
      <c r="B180" s="7">
        <v>175</v>
      </c>
      <c r="C180" s="12"/>
      <c r="D180" s="13"/>
      <c r="E180" s="14"/>
      <c r="F180" s="14"/>
      <c r="G180" s="14"/>
      <c r="H180" s="14"/>
      <c r="I180" s="14"/>
      <c r="J180" s="14"/>
      <c r="K180" s="14"/>
      <c r="L180" s="15"/>
      <c r="M180" s="12"/>
      <c r="N180" s="12"/>
      <c r="O180" s="12"/>
      <c r="P180" s="98" t="str">
        <f xml:space="preserve"> IF(ISBLANK(M180),"",VLOOKUP(M180,ComboValue!$D$2:$H$18,5,FALSE))</f>
        <v/>
      </c>
      <c r="Q180" s="12"/>
      <c r="R180" s="252" t="str" cm="1">
        <f t="array" ref="R180">IF(OR(ISNUMBER(SEARCH("SGH05",$D180:$L180)),ISNUMBER(SEARCH("SGH06",$D180:$L180)),ISNUMBER(SEARCH("SGH07",$D180:$L180)),ISNUMBER(SEARCH("SGH08",$D180:$L180)),ISNUMBER(SEARCH("pas de pictogramme",$D180:$L180)),ISNUMBER(SEARCH("SGH09",$D180:$L180)),ISNUMBER(SEARCH("SGH03",$D180:$L180))),"OUI","NON")</f>
        <v>NON</v>
      </c>
      <c r="S180" s="13"/>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212"/>
      <c r="AX180" s="123" t="str" cm="1">
        <f t="array" ref="AX180">_xlfn.TEXTJOIN(",", TRUE, IF(D180:L180="","",VLOOKUP(D180:L180, ComboValue!$A$2:$C$11, 3, FALSE)))</f>
        <v/>
      </c>
      <c r="AY180" s="123" t="str">
        <f t="shared" si="159"/>
        <v>Tous_Fr</v>
      </c>
      <c r="AZ180" s="123" t="str">
        <f>IF(ISBLANK(M180),"",VLOOKUP(M180,ComboValue!$D$2:$F$18,3,FALSE))</f>
        <v/>
      </c>
      <c r="BA180" s="123" t="str">
        <f>IF(ISBLANK(N180),"",VLOOKUP(N180,ComboValue!$J$2:$L$5,3,FALSE))</f>
        <v/>
      </c>
      <c r="BB180" s="130" t="str" cm="1">
        <f t="array" ref="BB180">_xlfn.TEXTJOIN(",", TRUE, IF(S180:AV180="","",VLOOKUP(S180:AV180, ComboValue!$M$2:$O$100, 3, FALSE)))</f>
        <v/>
      </c>
      <c r="BC180" s="124" t="str">
        <f t="shared" si="160"/>
        <v/>
      </c>
      <c r="BD180" s="110"/>
      <c r="BE180" s="122" t="str">
        <f t="shared" si="137"/>
        <v/>
      </c>
      <c r="BF180" s="123" t="str">
        <f t="shared" si="138"/>
        <v/>
      </c>
      <c r="BG180" s="123" t="str">
        <f t="shared" si="139"/>
        <v/>
      </c>
      <c r="BH180" s="123" t="str">
        <f t="shared" si="140"/>
        <v/>
      </c>
      <c r="BI180" s="123" t="str">
        <f t="shared" si="141"/>
        <v/>
      </c>
      <c r="BJ180" s="123" t="str">
        <f t="shared" si="142"/>
        <v/>
      </c>
      <c r="BK180" s="123" t="str">
        <f t="shared" si="143"/>
        <v/>
      </c>
      <c r="BL180" s="123" t="str">
        <f t="shared" si="144"/>
        <v/>
      </c>
      <c r="BM180" s="123" t="str">
        <f t="shared" si="145"/>
        <v/>
      </c>
      <c r="BN180" s="123" t="str">
        <f t="shared" si="146"/>
        <v/>
      </c>
      <c r="BO180" s="123">
        <f t="shared" si="185"/>
        <v>0</v>
      </c>
      <c r="BP180" s="123">
        <f t="shared" si="147"/>
        <v>0</v>
      </c>
      <c r="BQ180" s="123">
        <f t="shared" si="186"/>
        <v>0</v>
      </c>
      <c r="BR180" s="123">
        <f t="shared" si="148"/>
        <v>0</v>
      </c>
      <c r="BS180" s="123">
        <f t="shared" si="149"/>
        <v>0</v>
      </c>
      <c r="BT180" s="123">
        <f t="shared" si="150"/>
        <v>0</v>
      </c>
      <c r="BU180" s="123" t="str">
        <f t="shared" si="163"/>
        <v/>
      </c>
      <c r="BV180" s="123" t="str">
        <f t="shared" si="164"/>
        <v/>
      </c>
      <c r="BW180" s="123" t="str">
        <f t="shared" si="165"/>
        <v/>
      </c>
      <c r="BX180" s="123" t="str">
        <f t="shared" si="151"/>
        <v/>
      </c>
      <c r="BY180" s="123" t="str">
        <f t="shared" si="152"/>
        <v/>
      </c>
      <c r="BZ180" s="123" t="str">
        <f t="shared" si="153"/>
        <v/>
      </c>
      <c r="CA180" s="123" t="str">
        <f t="shared" si="154"/>
        <v/>
      </c>
      <c r="CB180" s="123" t="str">
        <f t="shared" si="155"/>
        <v/>
      </c>
      <c r="CC180" s="123" t="str">
        <f t="shared" si="156"/>
        <v/>
      </c>
      <c r="CD180" s="123" t="str">
        <f t="shared" si="157"/>
        <v/>
      </c>
      <c r="CE180" s="123" t="str">
        <f t="shared" si="158"/>
        <v/>
      </c>
      <c r="CF180" s="123" t="str">
        <f t="shared" si="166"/>
        <v/>
      </c>
      <c r="CG180" s="123" t="str">
        <f t="shared" si="167"/>
        <v/>
      </c>
      <c r="CH180" s="123" t="str">
        <f t="shared" si="168"/>
        <v/>
      </c>
      <c r="CI180" s="123" t="str">
        <f t="shared" si="169"/>
        <v/>
      </c>
      <c r="CJ180" s="131" t="str">
        <f t="shared" si="170"/>
        <v/>
      </c>
      <c r="CK180" s="123" t="str" cm="1">
        <f t="array" ref="CK180">IF(AND(AZ180="C_16",
        SUMPRODUCT(--ISNUMBER(SEARCH({"14","34","38","40","41","42","43","46","48","56","64","65"},BB180)))&gt;0),
    O180-IF(ISNUMBER(CL180),CL180,0),
    "")</f>
        <v/>
      </c>
      <c r="CL180" s="123" t="str" cm="1">
        <f t="array" ref="CL180">IF(AND(AZ180="C_16",
        SUMPRODUCT(--ISNUMBER(SEARCH({"01";"02";"03";"04";"05";"06";"07";"08";"09";"10";"11";"12";"13";"15";"16";"17";"19";"20";"21";"22";"23";"24";"25";"26";"27";"28";"29";"30";"31";"32";"33";"35";"36";"37";"39";"44";"45";"47";"49";"50";"51";"52";"53";"54";"55";"57";"58";"59";"60";"61";"62";"63";"66";"67";"68";"69";"70";"71";"72";"73";"74";"75"}, BB180)))&gt;0),
    O180,
    "")</f>
        <v/>
      </c>
      <c r="CM180" s="131" t="str" cm="1">
        <f t="array" ref="CM180">IF(SUMPRODUCT(--ISNUMBER(SEARCH({"32";"35";"36";"44";"45";"47";"50";"51";"52";"53";"54";"55";"57";"58";"59";"60"}, BB180)))&gt;0,
    B180,
    "")</f>
        <v/>
      </c>
      <c r="CN180" s="123" t="str" cm="1">
        <f t="array" ref="CN180">IF(SUMPRODUCT(--ISNUMBER(SEARCH({"61";"62"}, BB180)))&gt;0,
    B180,
    "")</f>
        <v/>
      </c>
      <c r="CO180" s="226" t="str" cm="1">
        <f t="array" ref="CO180">IF(SUMPRODUCT(--ISNUMBER(SEARCH({"68";"69";"70";"71"}, BB180)))&gt;0,
    B180,
    "")</f>
        <v/>
      </c>
      <c r="CP180" s="123" t="str" cm="1">
        <f t="array" ref="CP180">IF(SUMPRODUCT(--ISNUMBER(SEARCH({"72";"73";"74";"75"}, BB180)))&gt;0,
    B180,
    "")</f>
        <v/>
      </c>
      <c r="CQ180" s="123" t="str">
        <f t="shared" si="161"/>
        <v/>
      </c>
      <c r="CR180" s="226" t="str">
        <f t="shared" si="162"/>
        <v>NO</v>
      </c>
      <c r="CS180" s="122" t="str">
        <f t="shared" si="171"/>
        <v/>
      </c>
      <c r="CT180" s="123" t="str">
        <f t="shared" si="172"/>
        <v/>
      </c>
      <c r="CU180" s="123" t="str">
        <f t="shared" si="173"/>
        <v/>
      </c>
      <c r="CV180" s="123" t="str">
        <f t="shared" si="174"/>
        <v/>
      </c>
      <c r="CW180" s="123" t="str">
        <f t="shared" si="175"/>
        <v/>
      </c>
      <c r="CX180" s="123" t="str">
        <f t="shared" si="176"/>
        <v/>
      </c>
      <c r="CY180" s="123" t="str">
        <f t="shared" si="177"/>
        <v/>
      </c>
      <c r="CZ180" s="123" t="str">
        <f t="shared" si="178"/>
        <v/>
      </c>
      <c r="DA180" s="123" t="str">
        <f t="shared" si="179"/>
        <v/>
      </c>
      <c r="DB180" s="124" t="str">
        <f t="shared" si="180"/>
        <v/>
      </c>
      <c r="DC180" s="122" t="str">
        <f t="shared" si="181"/>
        <v/>
      </c>
      <c r="DD180" s="123" t="str">
        <f t="shared" si="182"/>
        <v/>
      </c>
      <c r="DE180" s="123" t="str">
        <f t="shared" si="183"/>
        <v/>
      </c>
      <c r="DF180" s="124" t="str">
        <f t="shared" si="184"/>
        <v/>
      </c>
      <c r="DG180" s="110"/>
    </row>
    <row r="181" spans="2:111" ht="16.2" outlineLevel="2" x14ac:dyDescent="0.4">
      <c r="B181" s="7">
        <v>176</v>
      </c>
      <c r="C181" s="12"/>
      <c r="D181" s="13"/>
      <c r="E181" s="14"/>
      <c r="F181" s="14"/>
      <c r="G181" s="14"/>
      <c r="H181" s="14"/>
      <c r="I181" s="14"/>
      <c r="J181" s="14"/>
      <c r="K181" s="14"/>
      <c r="L181" s="15"/>
      <c r="M181" s="12"/>
      <c r="N181" s="12"/>
      <c r="O181" s="12"/>
      <c r="P181" s="98" t="str">
        <f xml:space="preserve"> IF(ISBLANK(M181),"",VLOOKUP(M181,ComboValue!$D$2:$H$18,5,FALSE))</f>
        <v/>
      </c>
      <c r="Q181" s="12"/>
      <c r="R181" s="252" t="str" cm="1">
        <f t="array" ref="R181">IF(OR(ISNUMBER(SEARCH("SGH05",$D181:$L181)),ISNUMBER(SEARCH("SGH06",$D181:$L181)),ISNUMBER(SEARCH("SGH07",$D181:$L181)),ISNUMBER(SEARCH("SGH08",$D181:$L181)),ISNUMBER(SEARCH("pas de pictogramme",$D181:$L181)),ISNUMBER(SEARCH("SGH09",$D181:$L181)),ISNUMBER(SEARCH("SGH03",$D181:$L181))),"OUI","NON")</f>
        <v>NON</v>
      </c>
      <c r="S181" s="13"/>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212"/>
      <c r="AX181" s="123" t="str" cm="1">
        <f t="array" ref="AX181">_xlfn.TEXTJOIN(",", TRUE, IF(D181:L181="","",VLOOKUP(D181:L181, ComboValue!$A$2:$C$11, 3, FALSE)))</f>
        <v/>
      </c>
      <c r="AY181" s="123" t="str">
        <f t="shared" si="159"/>
        <v>Tous_Fr</v>
      </c>
      <c r="AZ181" s="123" t="str">
        <f>IF(ISBLANK(M181),"",VLOOKUP(M181,ComboValue!$D$2:$F$18,3,FALSE))</f>
        <v/>
      </c>
      <c r="BA181" s="123" t="str">
        <f>IF(ISBLANK(N181),"",VLOOKUP(N181,ComboValue!$J$2:$L$5,3,FALSE))</f>
        <v/>
      </c>
      <c r="BB181" s="130" t="str" cm="1">
        <f t="array" ref="BB181">_xlfn.TEXTJOIN(",", TRUE, IF(S181:AV181="","",VLOOKUP(S181:AV181, ComboValue!$M$2:$O$100, 3, FALSE)))</f>
        <v/>
      </c>
      <c r="BC181" s="124" t="str">
        <f t="shared" si="160"/>
        <v/>
      </c>
      <c r="BD181" s="110"/>
      <c r="BE181" s="122" t="str">
        <f t="shared" si="137"/>
        <v/>
      </c>
      <c r="BF181" s="123" t="str">
        <f t="shared" si="138"/>
        <v/>
      </c>
      <c r="BG181" s="123" t="str">
        <f t="shared" si="139"/>
        <v/>
      </c>
      <c r="BH181" s="123" t="str">
        <f t="shared" si="140"/>
        <v/>
      </c>
      <c r="BI181" s="123" t="str">
        <f t="shared" si="141"/>
        <v/>
      </c>
      <c r="BJ181" s="123" t="str">
        <f t="shared" si="142"/>
        <v/>
      </c>
      <c r="BK181" s="123" t="str">
        <f t="shared" si="143"/>
        <v/>
      </c>
      <c r="BL181" s="123" t="str">
        <f t="shared" si="144"/>
        <v/>
      </c>
      <c r="BM181" s="123" t="str">
        <f t="shared" si="145"/>
        <v/>
      </c>
      <c r="BN181" s="123" t="str">
        <f t="shared" si="146"/>
        <v/>
      </c>
      <c r="BO181" s="123">
        <f t="shared" si="185"/>
        <v>0</v>
      </c>
      <c r="BP181" s="123">
        <f t="shared" si="147"/>
        <v>0</v>
      </c>
      <c r="BQ181" s="123">
        <f t="shared" si="186"/>
        <v>0</v>
      </c>
      <c r="BR181" s="123">
        <f t="shared" si="148"/>
        <v>0</v>
      </c>
      <c r="BS181" s="123">
        <f t="shared" si="149"/>
        <v>0</v>
      </c>
      <c r="BT181" s="123">
        <f t="shared" si="150"/>
        <v>0</v>
      </c>
      <c r="BU181" s="123" t="str">
        <f t="shared" si="163"/>
        <v/>
      </c>
      <c r="BV181" s="123" t="str">
        <f t="shared" si="164"/>
        <v/>
      </c>
      <c r="BW181" s="123" t="str">
        <f t="shared" si="165"/>
        <v/>
      </c>
      <c r="BX181" s="123" t="str">
        <f t="shared" si="151"/>
        <v/>
      </c>
      <c r="BY181" s="123" t="str">
        <f t="shared" si="152"/>
        <v/>
      </c>
      <c r="BZ181" s="123" t="str">
        <f t="shared" si="153"/>
        <v/>
      </c>
      <c r="CA181" s="123" t="str">
        <f t="shared" si="154"/>
        <v/>
      </c>
      <c r="CB181" s="123" t="str">
        <f t="shared" si="155"/>
        <v/>
      </c>
      <c r="CC181" s="123" t="str">
        <f t="shared" si="156"/>
        <v/>
      </c>
      <c r="CD181" s="123" t="str">
        <f t="shared" si="157"/>
        <v/>
      </c>
      <c r="CE181" s="123" t="str">
        <f t="shared" si="158"/>
        <v/>
      </c>
      <c r="CF181" s="123" t="str">
        <f t="shared" si="166"/>
        <v/>
      </c>
      <c r="CG181" s="123" t="str">
        <f t="shared" si="167"/>
        <v/>
      </c>
      <c r="CH181" s="123" t="str">
        <f t="shared" si="168"/>
        <v/>
      </c>
      <c r="CI181" s="123" t="str">
        <f t="shared" si="169"/>
        <v/>
      </c>
      <c r="CJ181" s="131" t="str">
        <f t="shared" si="170"/>
        <v/>
      </c>
      <c r="CK181" s="123" t="str" cm="1">
        <f t="array" ref="CK181">IF(AND(AZ181="C_16",
        SUMPRODUCT(--ISNUMBER(SEARCH({"14","34","38","40","41","42","43","46","48","56","64","65"},BB181)))&gt;0),
    O181-IF(ISNUMBER(CL181),CL181,0),
    "")</f>
        <v/>
      </c>
      <c r="CL181" s="123" t="str" cm="1">
        <f t="array" ref="CL181">IF(AND(AZ181="C_16",
        SUMPRODUCT(--ISNUMBER(SEARCH({"01";"02";"03";"04";"05";"06";"07";"08";"09";"10";"11";"12";"13";"15";"16";"17";"19";"20";"21";"22";"23";"24";"25";"26";"27";"28";"29";"30";"31";"32";"33";"35";"36";"37";"39";"44";"45";"47";"49";"50";"51";"52";"53";"54";"55";"57";"58";"59";"60";"61";"62";"63";"66";"67";"68";"69";"70";"71";"72";"73";"74";"75"}, BB181)))&gt;0),
    O181,
    "")</f>
        <v/>
      </c>
      <c r="CM181" s="131" t="str" cm="1">
        <f t="array" ref="CM181">IF(SUMPRODUCT(--ISNUMBER(SEARCH({"32";"35";"36";"44";"45";"47";"50";"51";"52";"53";"54";"55";"57";"58";"59";"60"}, BB181)))&gt;0,
    B181,
    "")</f>
        <v/>
      </c>
      <c r="CN181" s="123" t="str" cm="1">
        <f t="array" ref="CN181">IF(SUMPRODUCT(--ISNUMBER(SEARCH({"61";"62"}, BB181)))&gt;0,
    B181,
    "")</f>
        <v/>
      </c>
      <c r="CO181" s="226" t="str" cm="1">
        <f t="array" ref="CO181">IF(SUMPRODUCT(--ISNUMBER(SEARCH({"68";"69";"70";"71"}, BB181)))&gt;0,
    B181,
    "")</f>
        <v/>
      </c>
      <c r="CP181" s="123" t="str" cm="1">
        <f t="array" ref="CP181">IF(SUMPRODUCT(--ISNUMBER(SEARCH({"72";"73";"74";"75"}, BB181)))&gt;0,
    B181,
    "")</f>
        <v/>
      </c>
      <c r="CQ181" s="123" t="str">
        <f t="shared" si="161"/>
        <v/>
      </c>
      <c r="CR181" s="226" t="str">
        <f t="shared" si="162"/>
        <v>NO</v>
      </c>
      <c r="CS181" s="122" t="str">
        <f t="shared" si="171"/>
        <v/>
      </c>
      <c r="CT181" s="123" t="str">
        <f t="shared" si="172"/>
        <v/>
      </c>
      <c r="CU181" s="123" t="str">
        <f t="shared" si="173"/>
        <v/>
      </c>
      <c r="CV181" s="123" t="str">
        <f t="shared" si="174"/>
        <v/>
      </c>
      <c r="CW181" s="123" t="str">
        <f t="shared" si="175"/>
        <v/>
      </c>
      <c r="CX181" s="123" t="str">
        <f t="shared" si="176"/>
        <v/>
      </c>
      <c r="CY181" s="123" t="str">
        <f t="shared" si="177"/>
        <v/>
      </c>
      <c r="CZ181" s="123" t="str">
        <f t="shared" si="178"/>
        <v/>
      </c>
      <c r="DA181" s="123" t="str">
        <f t="shared" si="179"/>
        <v/>
      </c>
      <c r="DB181" s="124" t="str">
        <f t="shared" si="180"/>
        <v/>
      </c>
      <c r="DC181" s="122" t="str">
        <f t="shared" si="181"/>
        <v/>
      </c>
      <c r="DD181" s="123" t="str">
        <f t="shared" si="182"/>
        <v/>
      </c>
      <c r="DE181" s="123" t="str">
        <f t="shared" si="183"/>
        <v/>
      </c>
      <c r="DF181" s="124" t="str">
        <f t="shared" si="184"/>
        <v/>
      </c>
      <c r="DG181" s="110"/>
    </row>
    <row r="182" spans="2:111" ht="16.2" outlineLevel="2" x14ac:dyDescent="0.4">
      <c r="B182" s="7">
        <v>177</v>
      </c>
      <c r="C182" s="12"/>
      <c r="D182" s="13"/>
      <c r="E182" s="14"/>
      <c r="F182" s="14"/>
      <c r="G182" s="14"/>
      <c r="H182" s="14"/>
      <c r="I182" s="14"/>
      <c r="J182" s="14"/>
      <c r="K182" s="14"/>
      <c r="L182" s="15"/>
      <c r="M182" s="12"/>
      <c r="N182" s="12"/>
      <c r="O182" s="12"/>
      <c r="P182" s="98" t="str">
        <f xml:space="preserve"> IF(ISBLANK(M182),"",VLOOKUP(M182,ComboValue!$D$2:$H$18,5,FALSE))</f>
        <v/>
      </c>
      <c r="Q182" s="12"/>
      <c r="R182" s="252" t="str" cm="1">
        <f t="array" ref="R182">IF(OR(ISNUMBER(SEARCH("SGH05",$D182:$L182)),ISNUMBER(SEARCH("SGH06",$D182:$L182)),ISNUMBER(SEARCH("SGH07",$D182:$L182)),ISNUMBER(SEARCH("SGH08",$D182:$L182)),ISNUMBER(SEARCH("pas de pictogramme",$D182:$L182)),ISNUMBER(SEARCH("SGH09",$D182:$L182)),ISNUMBER(SEARCH("SGH03",$D182:$L182))),"OUI","NON")</f>
        <v>NON</v>
      </c>
      <c r="S182" s="13"/>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212"/>
      <c r="AX182" s="123" t="str" cm="1">
        <f t="array" ref="AX182">_xlfn.TEXTJOIN(",", TRUE, IF(D182:L182="","",VLOOKUP(D182:L182, ComboValue!$A$2:$C$11, 3, FALSE)))</f>
        <v/>
      </c>
      <c r="AY182" s="123" t="str">
        <f t="shared" si="159"/>
        <v>Tous_Fr</v>
      </c>
      <c r="AZ182" s="123" t="str">
        <f>IF(ISBLANK(M182),"",VLOOKUP(M182,ComboValue!$D$2:$F$18,3,FALSE))</f>
        <v/>
      </c>
      <c r="BA182" s="123" t="str">
        <f>IF(ISBLANK(N182),"",VLOOKUP(N182,ComboValue!$J$2:$L$5,3,FALSE))</f>
        <v/>
      </c>
      <c r="BB182" s="130" t="str" cm="1">
        <f t="array" ref="BB182">_xlfn.TEXTJOIN(",", TRUE, IF(S182:AV182="","",VLOOKUP(S182:AV182, ComboValue!$M$2:$O$100, 3, FALSE)))</f>
        <v/>
      </c>
      <c r="BC182" s="124" t="str">
        <f t="shared" si="160"/>
        <v/>
      </c>
      <c r="BD182" s="110"/>
      <c r="BE182" s="122" t="str">
        <f t="shared" si="137"/>
        <v/>
      </c>
      <c r="BF182" s="123" t="str">
        <f t="shared" si="138"/>
        <v/>
      </c>
      <c r="BG182" s="123" t="str">
        <f t="shared" si="139"/>
        <v/>
      </c>
      <c r="BH182" s="123" t="str">
        <f t="shared" si="140"/>
        <v/>
      </c>
      <c r="BI182" s="123" t="str">
        <f t="shared" si="141"/>
        <v/>
      </c>
      <c r="BJ182" s="123" t="str">
        <f t="shared" si="142"/>
        <v/>
      </c>
      <c r="BK182" s="123" t="str">
        <f t="shared" si="143"/>
        <v/>
      </c>
      <c r="BL182" s="123" t="str">
        <f t="shared" si="144"/>
        <v/>
      </c>
      <c r="BM182" s="123" t="str">
        <f t="shared" si="145"/>
        <v/>
      </c>
      <c r="BN182" s="123" t="str">
        <f t="shared" si="146"/>
        <v/>
      </c>
      <c r="BO182" s="123">
        <f t="shared" si="185"/>
        <v>0</v>
      </c>
      <c r="BP182" s="123">
        <f t="shared" si="147"/>
        <v>0</v>
      </c>
      <c r="BQ182" s="123">
        <f t="shared" si="186"/>
        <v>0</v>
      </c>
      <c r="BR182" s="123">
        <f t="shared" si="148"/>
        <v>0</v>
      </c>
      <c r="BS182" s="123">
        <f t="shared" si="149"/>
        <v>0</v>
      </c>
      <c r="BT182" s="123">
        <f t="shared" si="150"/>
        <v>0</v>
      </c>
      <c r="BU182" s="123" t="str">
        <f t="shared" si="163"/>
        <v/>
      </c>
      <c r="BV182" s="123" t="str">
        <f t="shared" si="164"/>
        <v/>
      </c>
      <c r="BW182" s="123" t="str">
        <f t="shared" si="165"/>
        <v/>
      </c>
      <c r="BX182" s="123" t="str">
        <f t="shared" si="151"/>
        <v/>
      </c>
      <c r="BY182" s="123" t="str">
        <f t="shared" si="152"/>
        <v/>
      </c>
      <c r="BZ182" s="123" t="str">
        <f t="shared" si="153"/>
        <v/>
      </c>
      <c r="CA182" s="123" t="str">
        <f t="shared" si="154"/>
        <v/>
      </c>
      <c r="CB182" s="123" t="str">
        <f t="shared" si="155"/>
        <v/>
      </c>
      <c r="CC182" s="123" t="str">
        <f t="shared" si="156"/>
        <v/>
      </c>
      <c r="CD182" s="123" t="str">
        <f t="shared" si="157"/>
        <v/>
      </c>
      <c r="CE182" s="123" t="str">
        <f t="shared" si="158"/>
        <v/>
      </c>
      <c r="CF182" s="123" t="str">
        <f t="shared" si="166"/>
        <v/>
      </c>
      <c r="CG182" s="123" t="str">
        <f t="shared" si="167"/>
        <v/>
      </c>
      <c r="CH182" s="123" t="str">
        <f t="shared" si="168"/>
        <v/>
      </c>
      <c r="CI182" s="123" t="str">
        <f t="shared" si="169"/>
        <v/>
      </c>
      <c r="CJ182" s="131" t="str">
        <f t="shared" si="170"/>
        <v/>
      </c>
      <c r="CK182" s="123" t="str" cm="1">
        <f t="array" ref="CK182">IF(AND(AZ182="C_16",
        SUMPRODUCT(--ISNUMBER(SEARCH({"14","34","38","40","41","42","43","46","48","56","64","65"},BB182)))&gt;0),
    O182-IF(ISNUMBER(CL182),CL182,0),
    "")</f>
        <v/>
      </c>
      <c r="CL182" s="123" t="str" cm="1">
        <f t="array" ref="CL182">IF(AND(AZ182="C_16",
        SUMPRODUCT(--ISNUMBER(SEARCH({"01";"02";"03";"04";"05";"06";"07";"08";"09";"10";"11";"12";"13";"15";"16";"17";"19";"20";"21";"22";"23";"24";"25";"26";"27";"28";"29";"30";"31";"32";"33";"35";"36";"37";"39";"44";"45";"47";"49";"50";"51";"52";"53";"54";"55";"57";"58";"59";"60";"61";"62";"63";"66";"67";"68";"69";"70";"71";"72";"73";"74";"75"}, BB182)))&gt;0),
    O182,
    "")</f>
        <v/>
      </c>
      <c r="CM182" s="131" t="str" cm="1">
        <f t="array" ref="CM182">IF(SUMPRODUCT(--ISNUMBER(SEARCH({"32";"35";"36";"44";"45";"47";"50";"51";"52";"53";"54";"55";"57";"58";"59";"60"}, BB182)))&gt;0,
    B182,
    "")</f>
        <v/>
      </c>
      <c r="CN182" s="123" t="str" cm="1">
        <f t="array" ref="CN182">IF(SUMPRODUCT(--ISNUMBER(SEARCH({"61";"62"}, BB182)))&gt;0,
    B182,
    "")</f>
        <v/>
      </c>
      <c r="CO182" s="226" t="str" cm="1">
        <f t="array" ref="CO182">IF(SUMPRODUCT(--ISNUMBER(SEARCH({"68";"69";"70";"71"}, BB182)))&gt;0,
    B182,
    "")</f>
        <v/>
      </c>
      <c r="CP182" s="123" t="str" cm="1">
        <f t="array" ref="CP182">IF(SUMPRODUCT(--ISNUMBER(SEARCH({"72";"73";"74";"75"}, BB182)))&gt;0,
    B182,
    "")</f>
        <v/>
      </c>
      <c r="CQ182" s="123" t="str">
        <f t="shared" si="161"/>
        <v/>
      </c>
      <c r="CR182" s="226" t="str">
        <f t="shared" si="162"/>
        <v>NO</v>
      </c>
      <c r="CS182" s="122" t="str">
        <f t="shared" si="171"/>
        <v/>
      </c>
      <c r="CT182" s="123" t="str">
        <f t="shared" si="172"/>
        <v/>
      </c>
      <c r="CU182" s="123" t="str">
        <f t="shared" si="173"/>
        <v/>
      </c>
      <c r="CV182" s="123" t="str">
        <f t="shared" si="174"/>
        <v/>
      </c>
      <c r="CW182" s="123" t="str">
        <f t="shared" si="175"/>
        <v/>
      </c>
      <c r="CX182" s="123" t="str">
        <f t="shared" si="176"/>
        <v/>
      </c>
      <c r="CY182" s="123" t="str">
        <f t="shared" si="177"/>
        <v/>
      </c>
      <c r="CZ182" s="123" t="str">
        <f t="shared" si="178"/>
        <v/>
      </c>
      <c r="DA182" s="123" t="str">
        <f t="shared" si="179"/>
        <v/>
      </c>
      <c r="DB182" s="124" t="str">
        <f t="shared" si="180"/>
        <v/>
      </c>
      <c r="DC182" s="122" t="str">
        <f t="shared" si="181"/>
        <v/>
      </c>
      <c r="DD182" s="123" t="str">
        <f t="shared" si="182"/>
        <v/>
      </c>
      <c r="DE182" s="123" t="str">
        <f t="shared" si="183"/>
        <v/>
      </c>
      <c r="DF182" s="124" t="str">
        <f t="shared" si="184"/>
        <v/>
      </c>
      <c r="DG182" s="110"/>
    </row>
    <row r="183" spans="2:111" ht="16.2" outlineLevel="2" x14ac:dyDescent="0.4">
      <c r="B183" s="7">
        <v>178</v>
      </c>
      <c r="C183" s="12"/>
      <c r="D183" s="13"/>
      <c r="E183" s="14"/>
      <c r="F183" s="14"/>
      <c r="G183" s="14"/>
      <c r="H183" s="14"/>
      <c r="I183" s="14"/>
      <c r="J183" s="14"/>
      <c r="K183" s="14"/>
      <c r="L183" s="15"/>
      <c r="M183" s="12"/>
      <c r="N183" s="12"/>
      <c r="O183" s="12"/>
      <c r="P183" s="98" t="str">
        <f xml:space="preserve"> IF(ISBLANK(M183),"",VLOOKUP(M183,ComboValue!$D$2:$H$18,5,FALSE))</f>
        <v/>
      </c>
      <c r="Q183" s="12"/>
      <c r="R183" s="252" t="str" cm="1">
        <f t="array" ref="R183">IF(OR(ISNUMBER(SEARCH("SGH05",$D183:$L183)),ISNUMBER(SEARCH("SGH06",$D183:$L183)),ISNUMBER(SEARCH("SGH07",$D183:$L183)),ISNUMBER(SEARCH("SGH08",$D183:$L183)),ISNUMBER(SEARCH("pas de pictogramme",$D183:$L183)),ISNUMBER(SEARCH("SGH09",$D183:$L183)),ISNUMBER(SEARCH("SGH03",$D183:$L183))),"OUI","NON")</f>
        <v>NON</v>
      </c>
      <c r="S183" s="13"/>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212"/>
      <c r="AX183" s="123" t="str" cm="1">
        <f t="array" ref="AX183">_xlfn.TEXTJOIN(",", TRUE, IF(D183:L183="","",VLOOKUP(D183:L183, ComboValue!$A$2:$C$11, 3, FALSE)))</f>
        <v/>
      </c>
      <c r="AY183" s="123" t="str">
        <f t="shared" si="159"/>
        <v>Tous_Fr</v>
      </c>
      <c r="AZ183" s="123" t="str">
        <f>IF(ISBLANK(M183),"",VLOOKUP(M183,ComboValue!$D$2:$F$18,3,FALSE))</f>
        <v/>
      </c>
      <c r="BA183" s="123" t="str">
        <f>IF(ISBLANK(N183),"",VLOOKUP(N183,ComboValue!$J$2:$L$5,3,FALSE))</f>
        <v/>
      </c>
      <c r="BB183" s="130" t="str" cm="1">
        <f t="array" ref="BB183">_xlfn.TEXTJOIN(",", TRUE, IF(S183:AV183="","",VLOOKUP(S183:AV183, ComboValue!$M$2:$O$100, 3, FALSE)))</f>
        <v/>
      </c>
      <c r="BC183" s="124" t="str">
        <f t="shared" si="160"/>
        <v/>
      </c>
      <c r="BD183" s="110"/>
      <c r="BE183" s="122" t="str">
        <f t="shared" si="137"/>
        <v/>
      </c>
      <c r="BF183" s="123" t="str">
        <f t="shared" si="138"/>
        <v/>
      </c>
      <c r="BG183" s="123" t="str">
        <f t="shared" si="139"/>
        <v/>
      </c>
      <c r="BH183" s="123" t="str">
        <f t="shared" si="140"/>
        <v/>
      </c>
      <c r="BI183" s="123" t="str">
        <f t="shared" si="141"/>
        <v/>
      </c>
      <c r="BJ183" s="123" t="str">
        <f t="shared" si="142"/>
        <v/>
      </c>
      <c r="BK183" s="123" t="str">
        <f t="shared" si="143"/>
        <v/>
      </c>
      <c r="BL183" s="123" t="str">
        <f t="shared" si="144"/>
        <v/>
      </c>
      <c r="BM183" s="123" t="str">
        <f t="shared" si="145"/>
        <v/>
      </c>
      <c r="BN183" s="123" t="str">
        <f t="shared" si="146"/>
        <v/>
      </c>
      <c r="BO183" s="123">
        <f t="shared" si="185"/>
        <v>0</v>
      </c>
      <c r="BP183" s="123">
        <f t="shared" si="147"/>
        <v>0</v>
      </c>
      <c r="BQ183" s="123">
        <f t="shared" si="186"/>
        <v>0</v>
      </c>
      <c r="BR183" s="123">
        <f t="shared" si="148"/>
        <v>0</v>
      </c>
      <c r="BS183" s="123">
        <f t="shared" si="149"/>
        <v>0</v>
      </c>
      <c r="BT183" s="123">
        <f t="shared" si="150"/>
        <v>0</v>
      </c>
      <c r="BU183" s="123" t="str">
        <f t="shared" si="163"/>
        <v/>
      </c>
      <c r="BV183" s="123" t="str">
        <f t="shared" si="164"/>
        <v/>
      </c>
      <c r="BW183" s="123" t="str">
        <f t="shared" si="165"/>
        <v/>
      </c>
      <c r="BX183" s="123" t="str">
        <f t="shared" si="151"/>
        <v/>
      </c>
      <c r="BY183" s="123" t="str">
        <f t="shared" si="152"/>
        <v/>
      </c>
      <c r="BZ183" s="123" t="str">
        <f t="shared" si="153"/>
        <v/>
      </c>
      <c r="CA183" s="123" t="str">
        <f t="shared" si="154"/>
        <v/>
      </c>
      <c r="CB183" s="123" t="str">
        <f t="shared" si="155"/>
        <v/>
      </c>
      <c r="CC183" s="123" t="str">
        <f t="shared" si="156"/>
        <v/>
      </c>
      <c r="CD183" s="123" t="str">
        <f t="shared" si="157"/>
        <v/>
      </c>
      <c r="CE183" s="123" t="str">
        <f t="shared" si="158"/>
        <v/>
      </c>
      <c r="CF183" s="123" t="str">
        <f t="shared" si="166"/>
        <v/>
      </c>
      <c r="CG183" s="123" t="str">
        <f t="shared" si="167"/>
        <v/>
      </c>
      <c r="CH183" s="123" t="str">
        <f t="shared" si="168"/>
        <v/>
      </c>
      <c r="CI183" s="123" t="str">
        <f t="shared" si="169"/>
        <v/>
      </c>
      <c r="CJ183" s="131" t="str">
        <f t="shared" si="170"/>
        <v/>
      </c>
      <c r="CK183" s="123" t="str" cm="1">
        <f t="array" ref="CK183">IF(AND(AZ183="C_16",
        SUMPRODUCT(--ISNUMBER(SEARCH({"14","34","38","40","41","42","43","46","48","56","64","65"},BB183)))&gt;0),
    O183-IF(ISNUMBER(CL183),CL183,0),
    "")</f>
        <v/>
      </c>
      <c r="CL183" s="123" t="str" cm="1">
        <f t="array" ref="CL183">IF(AND(AZ183="C_16",
        SUMPRODUCT(--ISNUMBER(SEARCH({"01";"02";"03";"04";"05";"06";"07";"08";"09";"10";"11";"12";"13";"15";"16";"17";"19";"20";"21";"22";"23";"24";"25";"26";"27";"28";"29";"30";"31";"32";"33";"35";"36";"37";"39";"44";"45";"47";"49";"50";"51";"52";"53";"54";"55";"57";"58";"59";"60";"61";"62";"63";"66";"67";"68";"69";"70";"71";"72";"73";"74";"75"}, BB183)))&gt;0),
    O183,
    "")</f>
        <v/>
      </c>
      <c r="CM183" s="131" t="str" cm="1">
        <f t="array" ref="CM183">IF(SUMPRODUCT(--ISNUMBER(SEARCH({"32";"35";"36";"44";"45";"47";"50";"51";"52";"53";"54";"55";"57";"58";"59";"60"}, BB183)))&gt;0,
    B183,
    "")</f>
        <v/>
      </c>
      <c r="CN183" s="123" t="str" cm="1">
        <f t="array" ref="CN183">IF(SUMPRODUCT(--ISNUMBER(SEARCH({"61";"62"}, BB183)))&gt;0,
    B183,
    "")</f>
        <v/>
      </c>
      <c r="CO183" s="226" t="str" cm="1">
        <f t="array" ref="CO183">IF(SUMPRODUCT(--ISNUMBER(SEARCH({"68";"69";"70";"71"}, BB183)))&gt;0,
    B183,
    "")</f>
        <v/>
      </c>
      <c r="CP183" s="123" t="str" cm="1">
        <f t="array" ref="CP183">IF(SUMPRODUCT(--ISNUMBER(SEARCH({"72";"73";"74";"75"}, BB183)))&gt;0,
    B183,
    "")</f>
        <v/>
      </c>
      <c r="CQ183" s="123" t="str">
        <f t="shared" si="161"/>
        <v/>
      </c>
      <c r="CR183" s="226" t="str">
        <f t="shared" si="162"/>
        <v>NO</v>
      </c>
      <c r="CS183" s="122" t="str">
        <f t="shared" si="171"/>
        <v/>
      </c>
      <c r="CT183" s="123" t="str">
        <f t="shared" si="172"/>
        <v/>
      </c>
      <c r="CU183" s="123" t="str">
        <f t="shared" si="173"/>
        <v/>
      </c>
      <c r="CV183" s="123" t="str">
        <f t="shared" si="174"/>
        <v/>
      </c>
      <c r="CW183" s="123" t="str">
        <f t="shared" si="175"/>
        <v/>
      </c>
      <c r="CX183" s="123" t="str">
        <f t="shared" si="176"/>
        <v/>
      </c>
      <c r="CY183" s="123" t="str">
        <f t="shared" si="177"/>
        <v/>
      </c>
      <c r="CZ183" s="123" t="str">
        <f t="shared" si="178"/>
        <v/>
      </c>
      <c r="DA183" s="123" t="str">
        <f t="shared" si="179"/>
        <v/>
      </c>
      <c r="DB183" s="124" t="str">
        <f t="shared" si="180"/>
        <v/>
      </c>
      <c r="DC183" s="122" t="str">
        <f t="shared" si="181"/>
        <v/>
      </c>
      <c r="DD183" s="123" t="str">
        <f t="shared" si="182"/>
        <v/>
      </c>
      <c r="DE183" s="123" t="str">
        <f t="shared" si="183"/>
        <v/>
      </c>
      <c r="DF183" s="124" t="str">
        <f t="shared" si="184"/>
        <v/>
      </c>
      <c r="DG183" s="110"/>
    </row>
    <row r="184" spans="2:111" ht="16.2" outlineLevel="2" x14ac:dyDescent="0.4">
      <c r="B184" s="7">
        <v>179</v>
      </c>
      <c r="C184" s="12"/>
      <c r="D184" s="13"/>
      <c r="E184" s="14"/>
      <c r="F184" s="14"/>
      <c r="G184" s="14"/>
      <c r="H184" s="14"/>
      <c r="I184" s="14"/>
      <c r="J184" s="14"/>
      <c r="K184" s="14"/>
      <c r="L184" s="15"/>
      <c r="M184" s="12"/>
      <c r="N184" s="12"/>
      <c r="O184" s="12"/>
      <c r="P184" s="98" t="str">
        <f xml:space="preserve"> IF(ISBLANK(M184),"",VLOOKUP(M184,ComboValue!$D$2:$H$18,5,FALSE))</f>
        <v/>
      </c>
      <c r="Q184" s="12"/>
      <c r="R184" s="252" t="str" cm="1">
        <f t="array" ref="R184">IF(OR(ISNUMBER(SEARCH("SGH05",$D184:$L184)),ISNUMBER(SEARCH("SGH06",$D184:$L184)),ISNUMBER(SEARCH("SGH07",$D184:$L184)),ISNUMBER(SEARCH("SGH08",$D184:$L184)),ISNUMBER(SEARCH("pas de pictogramme",$D184:$L184)),ISNUMBER(SEARCH("SGH09",$D184:$L184)),ISNUMBER(SEARCH("SGH03",$D184:$L184))),"OUI","NON")</f>
        <v>NON</v>
      </c>
      <c r="S184" s="13"/>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212"/>
      <c r="AX184" s="123" t="str" cm="1">
        <f t="array" ref="AX184">_xlfn.TEXTJOIN(",", TRUE, IF(D184:L184="","",VLOOKUP(D184:L184, ComboValue!$A$2:$C$11, 3, FALSE)))</f>
        <v/>
      </c>
      <c r="AY184" s="123" t="str">
        <f t="shared" si="159"/>
        <v>Tous_Fr</v>
      </c>
      <c r="AZ184" s="123" t="str">
        <f>IF(ISBLANK(M184),"",VLOOKUP(M184,ComboValue!$D$2:$F$18,3,FALSE))</f>
        <v/>
      </c>
      <c r="BA184" s="123" t="str">
        <f>IF(ISBLANK(N184),"",VLOOKUP(N184,ComboValue!$J$2:$L$5,3,FALSE))</f>
        <v/>
      </c>
      <c r="BB184" s="130" t="str" cm="1">
        <f t="array" ref="BB184">_xlfn.TEXTJOIN(",", TRUE, IF(S184:AV184="","",VLOOKUP(S184:AV184, ComboValue!$M$2:$O$100, 3, FALSE)))</f>
        <v/>
      </c>
      <c r="BC184" s="124" t="str">
        <f t="shared" si="160"/>
        <v/>
      </c>
      <c r="BD184" s="110"/>
      <c r="BE184" s="122" t="str">
        <f t="shared" si="137"/>
        <v/>
      </c>
      <c r="BF184" s="123" t="str">
        <f t="shared" si="138"/>
        <v/>
      </c>
      <c r="BG184" s="123" t="str">
        <f t="shared" si="139"/>
        <v/>
      </c>
      <c r="BH184" s="123" t="str">
        <f t="shared" si="140"/>
        <v/>
      </c>
      <c r="BI184" s="123" t="str">
        <f t="shared" si="141"/>
        <v/>
      </c>
      <c r="BJ184" s="123" t="str">
        <f t="shared" si="142"/>
        <v/>
      </c>
      <c r="BK184" s="123" t="str">
        <f t="shared" si="143"/>
        <v/>
      </c>
      <c r="BL184" s="123" t="str">
        <f t="shared" si="144"/>
        <v/>
      </c>
      <c r="BM184" s="123" t="str">
        <f t="shared" si="145"/>
        <v/>
      </c>
      <c r="BN184" s="123" t="str">
        <f t="shared" si="146"/>
        <v/>
      </c>
      <c r="BO184" s="123">
        <f t="shared" si="185"/>
        <v>0</v>
      </c>
      <c r="BP184" s="123">
        <f t="shared" si="147"/>
        <v>0</v>
      </c>
      <c r="BQ184" s="123">
        <f t="shared" si="186"/>
        <v>0</v>
      </c>
      <c r="BR184" s="123">
        <f t="shared" si="148"/>
        <v>0</v>
      </c>
      <c r="BS184" s="123">
        <f t="shared" si="149"/>
        <v>0</v>
      </c>
      <c r="BT184" s="123">
        <f t="shared" si="150"/>
        <v>0</v>
      </c>
      <c r="BU184" s="123" t="str">
        <f t="shared" si="163"/>
        <v/>
      </c>
      <c r="BV184" s="123" t="str">
        <f t="shared" si="164"/>
        <v/>
      </c>
      <c r="BW184" s="123" t="str">
        <f t="shared" si="165"/>
        <v/>
      </c>
      <c r="BX184" s="123" t="str">
        <f t="shared" si="151"/>
        <v/>
      </c>
      <c r="BY184" s="123" t="str">
        <f t="shared" si="152"/>
        <v/>
      </c>
      <c r="BZ184" s="123" t="str">
        <f t="shared" si="153"/>
        <v/>
      </c>
      <c r="CA184" s="123" t="str">
        <f t="shared" si="154"/>
        <v/>
      </c>
      <c r="CB184" s="123" t="str">
        <f t="shared" si="155"/>
        <v/>
      </c>
      <c r="CC184" s="123" t="str">
        <f t="shared" si="156"/>
        <v/>
      </c>
      <c r="CD184" s="123" t="str">
        <f t="shared" si="157"/>
        <v/>
      </c>
      <c r="CE184" s="123" t="str">
        <f t="shared" si="158"/>
        <v/>
      </c>
      <c r="CF184" s="123" t="str">
        <f t="shared" si="166"/>
        <v/>
      </c>
      <c r="CG184" s="123" t="str">
        <f t="shared" si="167"/>
        <v/>
      </c>
      <c r="CH184" s="123" t="str">
        <f t="shared" si="168"/>
        <v/>
      </c>
      <c r="CI184" s="123" t="str">
        <f t="shared" si="169"/>
        <v/>
      </c>
      <c r="CJ184" s="131" t="str">
        <f t="shared" si="170"/>
        <v/>
      </c>
      <c r="CK184" s="123" t="str" cm="1">
        <f t="array" ref="CK184">IF(AND(AZ184="C_16",
        SUMPRODUCT(--ISNUMBER(SEARCH({"14","34","38","40","41","42","43","46","48","56","64","65"},BB184)))&gt;0),
    O184-IF(ISNUMBER(CL184),CL184,0),
    "")</f>
        <v/>
      </c>
      <c r="CL184" s="123" t="str" cm="1">
        <f t="array" ref="CL184">IF(AND(AZ184="C_16",
        SUMPRODUCT(--ISNUMBER(SEARCH({"01";"02";"03";"04";"05";"06";"07";"08";"09";"10";"11";"12";"13";"15";"16";"17";"19";"20";"21";"22";"23";"24";"25";"26";"27";"28";"29";"30";"31";"32";"33";"35";"36";"37";"39";"44";"45";"47";"49";"50";"51";"52";"53";"54";"55";"57";"58";"59";"60";"61";"62";"63";"66";"67";"68";"69";"70";"71";"72";"73";"74";"75"}, BB184)))&gt;0),
    O184,
    "")</f>
        <v/>
      </c>
      <c r="CM184" s="131" t="str" cm="1">
        <f t="array" ref="CM184">IF(SUMPRODUCT(--ISNUMBER(SEARCH({"32";"35";"36";"44";"45";"47";"50";"51";"52";"53";"54";"55";"57";"58";"59";"60"}, BB184)))&gt;0,
    B184,
    "")</f>
        <v/>
      </c>
      <c r="CN184" s="123" t="str" cm="1">
        <f t="array" ref="CN184">IF(SUMPRODUCT(--ISNUMBER(SEARCH({"61";"62"}, BB184)))&gt;0,
    B184,
    "")</f>
        <v/>
      </c>
      <c r="CO184" s="226" t="str" cm="1">
        <f t="array" ref="CO184">IF(SUMPRODUCT(--ISNUMBER(SEARCH({"68";"69";"70";"71"}, BB184)))&gt;0,
    B184,
    "")</f>
        <v/>
      </c>
      <c r="CP184" s="123" t="str" cm="1">
        <f t="array" ref="CP184">IF(SUMPRODUCT(--ISNUMBER(SEARCH({"72";"73";"74";"75"}, BB184)))&gt;0,
    B184,
    "")</f>
        <v/>
      </c>
      <c r="CQ184" s="123" t="str">
        <f t="shared" si="161"/>
        <v/>
      </c>
      <c r="CR184" s="226" t="str">
        <f t="shared" si="162"/>
        <v>NO</v>
      </c>
      <c r="CS184" s="122" t="str">
        <f t="shared" si="171"/>
        <v/>
      </c>
      <c r="CT184" s="123" t="str">
        <f t="shared" si="172"/>
        <v/>
      </c>
      <c r="CU184" s="123" t="str">
        <f t="shared" si="173"/>
        <v/>
      </c>
      <c r="CV184" s="123" t="str">
        <f t="shared" si="174"/>
        <v/>
      </c>
      <c r="CW184" s="123" t="str">
        <f t="shared" si="175"/>
        <v/>
      </c>
      <c r="CX184" s="123" t="str">
        <f t="shared" si="176"/>
        <v/>
      </c>
      <c r="CY184" s="123" t="str">
        <f t="shared" si="177"/>
        <v/>
      </c>
      <c r="CZ184" s="123" t="str">
        <f t="shared" si="178"/>
        <v/>
      </c>
      <c r="DA184" s="123" t="str">
        <f t="shared" si="179"/>
        <v/>
      </c>
      <c r="DB184" s="124" t="str">
        <f t="shared" si="180"/>
        <v/>
      </c>
      <c r="DC184" s="122" t="str">
        <f t="shared" si="181"/>
        <v/>
      </c>
      <c r="DD184" s="123" t="str">
        <f t="shared" si="182"/>
        <v/>
      </c>
      <c r="DE184" s="123" t="str">
        <f t="shared" si="183"/>
        <v/>
      </c>
      <c r="DF184" s="124" t="str">
        <f t="shared" si="184"/>
        <v/>
      </c>
      <c r="DG184" s="110"/>
    </row>
    <row r="185" spans="2:111" ht="16.2" outlineLevel="2" x14ac:dyDescent="0.4">
      <c r="B185" s="7">
        <v>180</v>
      </c>
      <c r="C185" s="12"/>
      <c r="D185" s="13"/>
      <c r="E185" s="14"/>
      <c r="F185" s="14"/>
      <c r="G185" s="14"/>
      <c r="H185" s="14"/>
      <c r="I185" s="14"/>
      <c r="J185" s="14"/>
      <c r="K185" s="14"/>
      <c r="L185" s="15"/>
      <c r="M185" s="12"/>
      <c r="N185" s="12"/>
      <c r="O185" s="12"/>
      <c r="P185" s="98" t="str">
        <f xml:space="preserve"> IF(ISBLANK(M185),"",VLOOKUP(M185,ComboValue!$D$2:$H$18,5,FALSE))</f>
        <v/>
      </c>
      <c r="Q185" s="12"/>
      <c r="R185" s="252" t="str" cm="1">
        <f t="array" ref="R185">IF(OR(ISNUMBER(SEARCH("SGH05",$D185:$L185)),ISNUMBER(SEARCH("SGH06",$D185:$L185)),ISNUMBER(SEARCH("SGH07",$D185:$L185)),ISNUMBER(SEARCH("SGH08",$D185:$L185)),ISNUMBER(SEARCH("pas de pictogramme",$D185:$L185)),ISNUMBER(SEARCH("SGH09",$D185:$L185)),ISNUMBER(SEARCH("SGH03",$D185:$L185))),"OUI","NON")</f>
        <v>NON</v>
      </c>
      <c r="S185" s="13"/>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212"/>
      <c r="AX185" s="123" t="str" cm="1">
        <f t="array" ref="AX185">_xlfn.TEXTJOIN(",", TRUE, IF(D185:L185="","",VLOOKUP(D185:L185, ComboValue!$A$2:$C$11, 3, FALSE)))</f>
        <v/>
      </c>
      <c r="AY185" s="123" t="str">
        <f t="shared" si="159"/>
        <v>Tous_Fr</v>
      </c>
      <c r="AZ185" s="123" t="str">
        <f>IF(ISBLANK(M185),"",VLOOKUP(M185,ComboValue!$D$2:$F$18,3,FALSE))</f>
        <v/>
      </c>
      <c r="BA185" s="123" t="str">
        <f>IF(ISBLANK(N185),"",VLOOKUP(N185,ComboValue!$J$2:$L$5,3,FALSE))</f>
        <v/>
      </c>
      <c r="BB185" s="130" t="str" cm="1">
        <f t="array" ref="BB185">_xlfn.TEXTJOIN(",", TRUE, IF(S185:AV185="","",VLOOKUP(S185:AV185, ComboValue!$M$2:$O$100, 3, FALSE)))</f>
        <v/>
      </c>
      <c r="BC185" s="124" t="str">
        <f t="shared" si="160"/>
        <v/>
      </c>
      <c r="BD185" s="110"/>
      <c r="BE185" s="122" t="str">
        <f t="shared" si="137"/>
        <v/>
      </c>
      <c r="BF185" s="123" t="str">
        <f t="shared" si="138"/>
        <v/>
      </c>
      <c r="BG185" s="123" t="str">
        <f t="shared" si="139"/>
        <v/>
      </c>
      <c r="BH185" s="123" t="str">
        <f t="shared" si="140"/>
        <v/>
      </c>
      <c r="BI185" s="123" t="str">
        <f t="shared" si="141"/>
        <v/>
      </c>
      <c r="BJ185" s="123" t="str">
        <f t="shared" si="142"/>
        <v/>
      </c>
      <c r="BK185" s="123" t="str">
        <f t="shared" si="143"/>
        <v/>
      </c>
      <c r="BL185" s="123" t="str">
        <f t="shared" si="144"/>
        <v/>
      </c>
      <c r="BM185" s="123" t="str">
        <f t="shared" si="145"/>
        <v/>
      </c>
      <c r="BN185" s="123" t="str">
        <f t="shared" si="146"/>
        <v/>
      </c>
      <c r="BO185" s="123">
        <f t="shared" si="185"/>
        <v>0</v>
      </c>
      <c r="BP185" s="123">
        <f t="shared" si="147"/>
        <v>0</v>
      </c>
      <c r="BQ185" s="123">
        <f t="shared" si="186"/>
        <v>0</v>
      </c>
      <c r="BR185" s="123">
        <f t="shared" si="148"/>
        <v>0</v>
      </c>
      <c r="BS185" s="123">
        <f t="shared" si="149"/>
        <v>0</v>
      </c>
      <c r="BT185" s="123">
        <f t="shared" si="150"/>
        <v>0</v>
      </c>
      <c r="BU185" s="123" t="str">
        <f t="shared" si="163"/>
        <v/>
      </c>
      <c r="BV185" s="123" t="str">
        <f t="shared" si="164"/>
        <v/>
      </c>
      <c r="BW185" s="123" t="str">
        <f t="shared" si="165"/>
        <v/>
      </c>
      <c r="BX185" s="123" t="str">
        <f t="shared" si="151"/>
        <v/>
      </c>
      <c r="BY185" s="123" t="str">
        <f t="shared" si="152"/>
        <v/>
      </c>
      <c r="BZ185" s="123" t="str">
        <f t="shared" si="153"/>
        <v/>
      </c>
      <c r="CA185" s="123" t="str">
        <f t="shared" si="154"/>
        <v/>
      </c>
      <c r="CB185" s="123" t="str">
        <f t="shared" si="155"/>
        <v/>
      </c>
      <c r="CC185" s="123" t="str">
        <f t="shared" si="156"/>
        <v/>
      </c>
      <c r="CD185" s="123" t="str">
        <f t="shared" si="157"/>
        <v/>
      </c>
      <c r="CE185" s="123" t="str">
        <f t="shared" si="158"/>
        <v/>
      </c>
      <c r="CF185" s="123" t="str">
        <f t="shared" si="166"/>
        <v/>
      </c>
      <c r="CG185" s="123" t="str">
        <f t="shared" si="167"/>
        <v/>
      </c>
      <c r="CH185" s="123" t="str">
        <f t="shared" si="168"/>
        <v/>
      </c>
      <c r="CI185" s="123" t="str">
        <f t="shared" si="169"/>
        <v/>
      </c>
      <c r="CJ185" s="131" t="str">
        <f t="shared" si="170"/>
        <v/>
      </c>
      <c r="CK185" s="123" t="str" cm="1">
        <f t="array" ref="CK185">IF(AND(AZ185="C_16",
        SUMPRODUCT(--ISNUMBER(SEARCH({"14","34","38","40","41","42","43","46","48","56","64","65"},BB185)))&gt;0),
    O185-IF(ISNUMBER(CL185),CL185,0),
    "")</f>
        <v/>
      </c>
      <c r="CL185" s="123" t="str" cm="1">
        <f t="array" ref="CL185">IF(AND(AZ185="C_16",
        SUMPRODUCT(--ISNUMBER(SEARCH({"01";"02";"03";"04";"05";"06";"07";"08";"09";"10";"11";"12";"13";"15";"16";"17";"19";"20";"21";"22";"23";"24";"25";"26";"27";"28";"29";"30";"31";"32";"33";"35";"36";"37";"39";"44";"45";"47";"49";"50";"51";"52";"53";"54";"55";"57";"58";"59";"60";"61";"62";"63";"66";"67";"68";"69";"70";"71";"72";"73";"74";"75"}, BB185)))&gt;0),
    O185,
    "")</f>
        <v/>
      </c>
      <c r="CM185" s="131" t="str" cm="1">
        <f t="array" ref="CM185">IF(SUMPRODUCT(--ISNUMBER(SEARCH({"32";"35";"36";"44";"45";"47";"50";"51";"52";"53";"54";"55";"57";"58";"59";"60"}, BB185)))&gt;0,
    B185,
    "")</f>
        <v/>
      </c>
      <c r="CN185" s="123" t="str" cm="1">
        <f t="array" ref="CN185">IF(SUMPRODUCT(--ISNUMBER(SEARCH({"61";"62"}, BB185)))&gt;0,
    B185,
    "")</f>
        <v/>
      </c>
      <c r="CO185" s="226" t="str" cm="1">
        <f t="array" ref="CO185">IF(SUMPRODUCT(--ISNUMBER(SEARCH({"68";"69";"70";"71"}, BB185)))&gt;0,
    B185,
    "")</f>
        <v/>
      </c>
      <c r="CP185" s="123" t="str" cm="1">
        <f t="array" ref="CP185">IF(SUMPRODUCT(--ISNUMBER(SEARCH({"72";"73";"74";"75"}, BB185)))&gt;0,
    B185,
    "")</f>
        <v/>
      </c>
      <c r="CQ185" s="123" t="str">
        <f t="shared" si="161"/>
        <v/>
      </c>
      <c r="CR185" s="226" t="str">
        <f t="shared" si="162"/>
        <v>NO</v>
      </c>
      <c r="CS185" s="122" t="str">
        <f t="shared" si="171"/>
        <v/>
      </c>
      <c r="CT185" s="123" t="str">
        <f t="shared" si="172"/>
        <v/>
      </c>
      <c r="CU185" s="123" t="str">
        <f t="shared" si="173"/>
        <v/>
      </c>
      <c r="CV185" s="123" t="str">
        <f t="shared" si="174"/>
        <v/>
      </c>
      <c r="CW185" s="123" t="str">
        <f t="shared" si="175"/>
        <v/>
      </c>
      <c r="CX185" s="123" t="str">
        <f t="shared" si="176"/>
        <v/>
      </c>
      <c r="CY185" s="123" t="str">
        <f t="shared" si="177"/>
        <v/>
      </c>
      <c r="CZ185" s="123" t="str">
        <f t="shared" si="178"/>
        <v/>
      </c>
      <c r="DA185" s="123" t="str">
        <f t="shared" si="179"/>
        <v/>
      </c>
      <c r="DB185" s="124" t="str">
        <f t="shared" si="180"/>
        <v/>
      </c>
      <c r="DC185" s="122" t="str">
        <f t="shared" si="181"/>
        <v/>
      </c>
      <c r="DD185" s="123" t="str">
        <f t="shared" si="182"/>
        <v/>
      </c>
      <c r="DE185" s="123" t="str">
        <f t="shared" si="183"/>
        <v/>
      </c>
      <c r="DF185" s="124" t="str">
        <f t="shared" si="184"/>
        <v/>
      </c>
      <c r="DG185" s="110"/>
    </row>
    <row r="186" spans="2:111" ht="16.2" outlineLevel="2" x14ac:dyDescent="0.4">
      <c r="B186" s="7">
        <v>181</v>
      </c>
      <c r="C186" s="12"/>
      <c r="D186" s="13"/>
      <c r="E186" s="14"/>
      <c r="F186" s="14"/>
      <c r="G186" s="14"/>
      <c r="H186" s="14"/>
      <c r="I186" s="14"/>
      <c r="J186" s="14"/>
      <c r="K186" s="14"/>
      <c r="L186" s="15"/>
      <c r="M186" s="12"/>
      <c r="N186" s="12"/>
      <c r="O186" s="12"/>
      <c r="P186" s="98" t="str">
        <f xml:space="preserve"> IF(ISBLANK(M186),"",VLOOKUP(M186,ComboValue!$D$2:$H$18,5,FALSE))</f>
        <v/>
      </c>
      <c r="Q186" s="12"/>
      <c r="R186" s="252" t="str" cm="1">
        <f t="array" ref="R186">IF(OR(ISNUMBER(SEARCH("SGH05",$D186:$L186)),ISNUMBER(SEARCH("SGH06",$D186:$L186)),ISNUMBER(SEARCH("SGH07",$D186:$L186)),ISNUMBER(SEARCH("SGH08",$D186:$L186)),ISNUMBER(SEARCH("pas de pictogramme",$D186:$L186)),ISNUMBER(SEARCH("SGH09",$D186:$L186)),ISNUMBER(SEARCH("SGH03",$D186:$L186))),"OUI","NON")</f>
        <v>NON</v>
      </c>
      <c r="S186" s="13"/>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212"/>
      <c r="AX186" s="123" t="str" cm="1">
        <f t="array" ref="AX186">_xlfn.TEXTJOIN(",", TRUE, IF(D186:L186="","",VLOOKUP(D186:L186, ComboValue!$A$2:$C$11, 3, FALSE)))</f>
        <v/>
      </c>
      <c r="AY186" s="123" t="str">
        <f t="shared" si="159"/>
        <v>Tous_Fr</v>
      </c>
      <c r="AZ186" s="123" t="str">
        <f>IF(ISBLANK(M186),"",VLOOKUP(M186,ComboValue!$D$2:$F$18,3,FALSE))</f>
        <v/>
      </c>
      <c r="BA186" s="123" t="str">
        <f>IF(ISBLANK(N186),"",VLOOKUP(N186,ComboValue!$J$2:$L$5,3,FALSE))</f>
        <v/>
      </c>
      <c r="BB186" s="130" t="str" cm="1">
        <f t="array" ref="BB186">_xlfn.TEXTJOIN(",", TRUE, IF(S186:AV186="","",VLOOKUP(S186:AV186, ComboValue!$M$2:$O$100, 3, FALSE)))</f>
        <v/>
      </c>
      <c r="BC186" s="124" t="str">
        <f t="shared" si="160"/>
        <v/>
      </c>
      <c r="BD186" s="110"/>
      <c r="BE186" s="122" t="str">
        <f t="shared" si="137"/>
        <v/>
      </c>
      <c r="BF186" s="123" t="str">
        <f t="shared" si="138"/>
        <v/>
      </c>
      <c r="BG186" s="123" t="str">
        <f t="shared" si="139"/>
        <v/>
      </c>
      <c r="BH186" s="123" t="str">
        <f t="shared" si="140"/>
        <v/>
      </c>
      <c r="BI186" s="123" t="str">
        <f t="shared" si="141"/>
        <v/>
      </c>
      <c r="BJ186" s="123" t="str">
        <f t="shared" si="142"/>
        <v/>
      </c>
      <c r="BK186" s="123" t="str">
        <f t="shared" si="143"/>
        <v/>
      </c>
      <c r="BL186" s="123" t="str">
        <f t="shared" si="144"/>
        <v/>
      </c>
      <c r="BM186" s="123" t="str">
        <f t="shared" si="145"/>
        <v/>
      </c>
      <c r="BN186" s="123" t="str">
        <f t="shared" si="146"/>
        <v/>
      </c>
      <c r="BO186" s="123">
        <f t="shared" si="185"/>
        <v>0</v>
      </c>
      <c r="BP186" s="123">
        <f t="shared" si="147"/>
        <v>0</v>
      </c>
      <c r="BQ186" s="123">
        <f t="shared" si="186"/>
        <v>0</v>
      </c>
      <c r="BR186" s="123">
        <f t="shared" si="148"/>
        <v>0</v>
      </c>
      <c r="BS186" s="123">
        <f t="shared" si="149"/>
        <v>0</v>
      </c>
      <c r="BT186" s="123">
        <f t="shared" si="150"/>
        <v>0</v>
      </c>
      <c r="BU186" s="123" t="str">
        <f t="shared" si="163"/>
        <v/>
      </c>
      <c r="BV186" s="123" t="str">
        <f t="shared" si="164"/>
        <v/>
      </c>
      <c r="BW186" s="123" t="str">
        <f t="shared" si="165"/>
        <v/>
      </c>
      <c r="BX186" s="123" t="str">
        <f t="shared" si="151"/>
        <v/>
      </c>
      <c r="BY186" s="123" t="str">
        <f t="shared" si="152"/>
        <v/>
      </c>
      <c r="BZ186" s="123" t="str">
        <f t="shared" si="153"/>
        <v/>
      </c>
      <c r="CA186" s="123" t="str">
        <f t="shared" si="154"/>
        <v/>
      </c>
      <c r="CB186" s="123" t="str">
        <f t="shared" si="155"/>
        <v/>
      </c>
      <c r="CC186" s="123" t="str">
        <f t="shared" si="156"/>
        <v/>
      </c>
      <c r="CD186" s="123" t="str">
        <f t="shared" si="157"/>
        <v/>
      </c>
      <c r="CE186" s="123" t="str">
        <f t="shared" si="158"/>
        <v/>
      </c>
      <c r="CF186" s="123" t="str">
        <f t="shared" si="166"/>
        <v/>
      </c>
      <c r="CG186" s="123" t="str">
        <f t="shared" si="167"/>
        <v/>
      </c>
      <c r="CH186" s="123" t="str">
        <f t="shared" si="168"/>
        <v/>
      </c>
      <c r="CI186" s="123" t="str">
        <f t="shared" si="169"/>
        <v/>
      </c>
      <c r="CJ186" s="131" t="str">
        <f t="shared" si="170"/>
        <v/>
      </c>
      <c r="CK186" s="123" t="str" cm="1">
        <f t="array" ref="CK186">IF(AND(AZ186="C_16",
        SUMPRODUCT(--ISNUMBER(SEARCH({"14","34","38","40","41","42","43","46","48","56","64","65"},BB186)))&gt;0),
    O186-IF(ISNUMBER(CL186),CL186,0),
    "")</f>
        <v/>
      </c>
      <c r="CL186" s="123" t="str" cm="1">
        <f t="array" ref="CL186">IF(AND(AZ186="C_16",
        SUMPRODUCT(--ISNUMBER(SEARCH({"01";"02";"03";"04";"05";"06";"07";"08";"09";"10";"11";"12";"13";"15";"16";"17";"19";"20";"21";"22";"23";"24";"25";"26";"27";"28";"29";"30";"31";"32";"33";"35";"36";"37";"39";"44";"45";"47";"49";"50";"51";"52";"53";"54";"55";"57";"58";"59";"60";"61";"62";"63";"66";"67";"68";"69";"70";"71";"72";"73";"74";"75"}, BB186)))&gt;0),
    O186,
    "")</f>
        <v/>
      </c>
      <c r="CM186" s="131" t="str" cm="1">
        <f t="array" ref="CM186">IF(SUMPRODUCT(--ISNUMBER(SEARCH({"32";"35";"36";"44";"45";"47";"50";"51";"52";"53";"54";"55";"57";"58";"59";"60"}, BB186)))&gt;0,
    B186,
    "")</f>
        <v/>
      </c>
      <c r="CN186" s="123" t="str" cm="1">
        <f t="array" ref="CN186">IF(SUMPRODUCT(--ISNUMBER(SEARCH({"61";"62"}, BB186)))&gt;0,
    B186,
    "")</f>
        <v/>
      </c>
      <c r="CO186" s="226" t="str" cm="1">
        <f t="array" ref="CO186">IF(SUMPRODUCT(--ISNUMBER(SEARCH({"68";"69";"70";"71"}, BB186)))&gt;0,
    B186,
    "")</f>
        <v/>
      </c>
      <c r="CP186" s="123" t="str" cm="1">
        <f t="array" ref="CP186">IF(SUMPRODUCT(--ISNUMBER(SEARCH({"72";"73";"74";"75"}, BB186)))&gt;0,
    B186,
    "")</f>
        <v/>
      </c>
      <c r="CQ186" s="123" t="str">
        <f t="shared" si="161"/>
        <v/>
      </c>
      <c r="CR186" s="226" t="str">
        <f t="shared" si="162"/>
        <v>NO</v>
      </c>
      <c r="CS186" s="122" t="str">
        <f t="shared" si="171"/>
        <v/>
      </c>
      <c r="CT186" s="123" t="str">
        <f t="shared" si="172"/>
        <v/>
      </c>
      <c r="CU186" s="123" t="str">
        <f t="shared" si="173"/>
        <v/>
      </c>
      <c r="CV186" s="123" t="str">
        <f t="shared" si="174"/>
        <v/>
      </c>
      <c r="CW186" s="123" t="str">
        <f t="shared" si="175"/>
        <v/>
      </c>
      <c r="CX186" s="123" t="str">
        <f t="shared" si="176"/>
        <v/>
      </c>
      <c r="CY186" s="123" t="str">
        <f t="shared" si="177"/>
        <v/>
      </c>
      <c r="CZ186" s="123" t="str">
        <f t="shared" si="178"/>
        <v/>
      </c>
      <c r="DA186" s="123" t="str">
        <f t="shared" si="179"/>
        <v/>
      </c>
      <c r="DB186" s="124" t="str">
        <f t="shared" si="180"/>
        <v/>
      </c>
      <c r="DC186" s="122" t="str">
        <f t="shared" si="181"/>
        <v/>
      </c>
      <c r="DD186" s="123" t="str">
        <f t="shared" si="182"/>
        <v/>
      </c>
      <c r="DE186" s="123" t="str">
        <f t="shared" si="183"/>
        <v/>
      </c>
      <c r="DF186" s="124" t="str">
        <f t="shared" si="184"/>
        <v/>
      </c>
      <c r="DG186" s="110"/>
    </row>
    <row r="187" spans="2:111" ht="16.2" outlineLevel="2" x14ac:dyDescent="0.4">
      <c r="B187" s="7">
        <v>182</v>
      </c>
      <c r="C187" s="12"/>
      <c r="D187" s="13"/>
      <c r="E187" s="14"/>
      <c r="F187" s="14"/>
      <c r="G187" s="14"/>
      <c r="H187" s="14"/>
      <c r="I187" s="14"/>
      <c r="J187" s="14"/>
      <c r="K187" s="14"/>
      <c r="L187" s="15"/>
      <c r="M187" s="12"/>
      <c r="N187" s="12"/>
      <c r="O187" s="12"/>
      <c r="P187" s="98" t="str">
        <f xml:space="preserve"> IF(ISBLANK(M187),"",VLOOKUP(M187,ComboValue!$D$2:$H$18,5,FALSE))</f>
        <v/>
      </c>
      <c r="Q187" s="12"/>
      <c r="R187" s="252" t="str" cm="1">
        <f t="array" ref="R187">IF(OR(ISNUMBER(SEARCH("SGH05",$D187:$L187)),ISNUMBER(SEARCH("SGH06",$D187:$L187)),ISNUMBER(SEARCH("SGH07",$D187:$L187)),ISNUMBER(SEARCH("SGH08",$D187:$L187)),ISNUMBER(SEARCH("pas de pictogramme",$D187:$L187)),ISNUMBER(SEARCH("SGH09",$D187:$L187)),ISNUMBER(SEARCH("SGH03",$D187:$L187))),"OUI","NON")</f>
        <v>NON</v>
      </c>
      <c r="S187" s="13"/>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212"/>
      <c r="AX187" s="123" t="str" cm="1">
        <f t="array" ref="AX187">_xlfn.TEXTJOIN(",", TRUE, IF(D187:L187="","",VLOOKUP(D187:L187, ComboValue!$A$2:$C$11, 3, FALSE)))</f>
        <v/>
      </c>
      <c r="AY187" s="123" t="str">
        <f t="shared" si="159"/>
        <v>Tous_Fr</v>
      </c>
      <c r="AZ187" s="123" t="str">
        <f>IF(ISBLANK(M187),"",VLOOKUP(M187,ComboValue!$D$2:$F$18,3,FALSE))</f>
        <v/>
      </c>
      <c r="BA187" s="123" t="str">
        <f>IF(ISBLANK(N187),"",VLOOKUP(N187,ComboValue!$J$2:$L$5,3,FALSE))</f>
        <v/>
      </c>
      <c r="BB187" s="130" t="str" cm="1">
        <f t="array" ref="BB187">_xlfn.TEXTJOIN(",", TRUE, IF(S187:AV187="","",VLOOKUP(S187:AV187, ComboValue!$M$2:$O$100, 3, FALSE)))</f>
        <v/>
      </c>
      <c r="BC187" s="124" t="str">
        <f t="shared" si="160"/>
        <v/>
      </c>
      <c r="BD187" s="110"/>
      <c r="BE187" s="122" t="str">
        <f t="shared" si="137"/>
        <v/>
      </c>
      <c r="BF187" s="123" t="str">
        <f t="shared" si="138"/>
        <v/>
      </c>
      <c r="BG187" s="123" t="str">
        <f t="shared" si="139"/>
        <v/>
      </c>
      <c r="BH187" s="123" t="str">
        <f t="shared" si="140"/>
        <v/>
      </c>
      <c r="BI187" s="123" t="str">
        <f t="shared" si="141"/>
        <v/>
      </c>
      <c r="BJ187" s="123" t="str">
        <f t="shared" si="142"/>
        <v/>
      </c>
      <c r="BK187" s="123" t="str">
        <f t="shared" si="143"/>
        <v/>
      </c>
      <c r="BL187" s="123" t="str">
        <f t="shared" si="144"/>
        <v/>
      </c>
      <c r="BM187" s="123" t="str">
        <f t="shared" si="145"/>
        <v/>
      </c>
      <c r="BN187" s="123" t="str">
        <f t="shared" si="146"/>
        <v/>
      </c>
      <c r="BO187" s="123">
        <f t="shared" si="185"/>
        <v>0</v>
      </c>
      <c r="BP187" s="123">
        <f t="shared" si="147"/>
        <v>0</v>
      </c>
      <c r="BQ187" s="123">
        <f t="shared" si="186"/>
        <v>0</v>
      </c>
      <c r="BR187" s="123">
        <f t="shared" si="148"/>
        <v>0</v>
      </c>
      <c r="BS187" s="123">
        <f t="shared" si="149"/>
        <v>0</v>
      </c>
      <c r="BT187" s="123">
        <f t="shared" si="150"/>
        <v>0</v>
      </c>
      <c r="BU187" s="123" t="str">
        <f t="shared" si="163"/>
        <v/>
      </c>
      <c r="BV187" s="123" t="str">
        <f t="shared" si="164"/>
        <v/>
      </c>
      <c r="BW187" s="123" t="str">
        <f t="shared" si="165"/>
        <v/>
      </c>
      <c r="BX187" s="123" t="str">
        <f t="shared" si="151"/>
        <v/>
      </c>
      <c r="BY187" s="123" t="str">
        <f t="shared" si="152"/>
        <v/>
      </c>
      <c r="BZ187" s="123" t="str">
        <f t="shared" si="153"/>
        <v/>
      </c>
      <c r="CA187" s="123" t="str">
        <f t="shared" si="154"/>
        <v/>
      </c>
      <c r="CB187" s="123" t="str">
        <f t="shared" si="155"/>
        <v/>
      </c>
      <c r="CC187" s="123" t="str">
        <f t="shared" si="156"/>
        <v/>
      </c>
      <c r="CD187" s="123" t="str">
        <f t="shared" si="157"/>
        <v/>
      </c>
      <c r="CE187" s="123" t="str">
        <f t="shared" si="158"/>
        <v/>
      </c>
      <c r="CF187" s="123" t="str">
        <f t="shared" si="166"/>
        <v/>
      </c>
      <c r="CG187" s="123" t="str">
        <f t="shared" si="167"/>
        <v/>
      </c>
      <c r="CH187" s="123" t="str">
        <f t="shared" si="168"/>
        <v/>
      </c>
      <c r="CI187" s="123" t="str">
        <f t="shared" si="169"/>
        <v/>
      </c>
      <c r="CJ187" s="131" t="str">
        <f t="shared" si="170"/>
        <v/>
      </c>
      <c r="CK187" s="123" t="str" cm="1">
        <f t="array" ref="CK187">IF(AND(AZ187="C_16",
        SUMPRODUCT(--ISNUMBER(SEARCH({"14","34","38","40","41","42","43","46","48","56","64","65"},BB187)))&gt;0),
    O187-IF(ISNUMBER(CL187),CL187,0),
    "")</f>
        <v/>
      </c>
      <c r="CL187" s="123" t="str" cm="1">
        <f t="array" ref="CL187">IF(AND(AZ187="C_16",
        SUMPRODUCT(--ISNUMBER(SEARCH({"01";"02";"03";"04";"05";"06";"07";"08";"09";"10";"11";"12";"13";"15";"16";"17";"19";"20";"21";"22";"23";"24";"25";"26";"27";"28";"29";"30";"31";"32";"33";"35";"36";"37";"39";"44";"45";"47";"49";"50";"51";"52";"53";"54";"55";"57";"58";"59";"60";"61";"62";"63";"66";"67";"68";"69";"70";"71";"72";"73";"74";"75"}, BB187)))&gt;0),
    O187,
    "")</f>
        <v/>
      </c>
      <c r="CM187" s="131" t="str" cm="1">
        <f t="array" ref="CM187">IF(SUMPRODUCT(--ISNUMBER(SEARCH({"32";"35";"36";"44";"45";"47";"50";"51";"52";"53";"54";"55";"57";"58";"59";"60"}, BB187)))&gt;0,
    B187,
    "")</f>
        <v/>
      </c>
      <c r="CN187" s="123" t="str" cm="1">
        <f t="array" ref="CN187">IF(SUMPRODUCT(--ISNUMBER(SEARCH({"61";"62"}, BB187)))&gt;0,
    B187,
    "")</f>
        <v/>
      </c>
      <c r="CO187" s="226" t="str" cm="1">
        <f t="array" ref="CO187">IF(SUMPRODUCT(--ISNUMBER(SEARCH({"68";"69";"70";"71"}, BB187)))&gt;0,
    B187,
    "")</f>
        <v/>
      </c>
      <c r="CP187" s="123" t="str" cm="1">
        <f t="array" ref="CP187">IF(SUMPRODUCT(--ISNUMBER(SEARCH({"72";"73";"74";"75"}, BB187)))&gt;0,
    B187,
    "")</f>
        <v/>
      </c>
      <c r="CQ187" s="123" t="str">
        <f t="shared" si="161"/>
        <v/>
      </c>
      <c r="CR187" s="226" t="str">
        <f t="shared" si="162"/>
        <v>NO</v>
      </c>
      <c r="CS187" s="122" t="str">
        <f t="shared" si="171"/>
        <v/>
      </c>
      <c r="CT187" s="123" t="str">
        <f t="shared" si="172"/>
        <v/>
      </c>
      <c r="CU187" s="123" t="str">
        <f t="shared" si="173"/>
        <v/>
      </c>
      <c r="CV187" s="123" t="str">
        <f t="shared" si="174"/>
        <v/>
      </c>
      <c r="CW187" s="123" t="str">
        <f t="shared" si="175"/>
        <v/>
      </c>
      <c r="CX187" s="123" t="str">
        <f t="shared" si="176"/>
        <v/>
      </c>
      <c r="CY187" s="123" t="str">
        <f t="shared" si="177"/>
        <v/>
      </c>
      <c r="CZ187" s="123" t="str">
        <f t="shared" si="178"/>
        <v/>
      </c>
      <c r="DA187" s="123" t="str">
        <f t="shared" si="179"/>
        <v/>
      </c>
      <c r="DB187" s="124" t="str">
        <f t="shared" si="180"/>
        <v/>
      </c>
      <c r="DC187" s="122" t="str">
        <f t="shared" si="181"/>
        <v/>
      </c>
      <c r="DD187" s="123" t="str">
        <f t="shared" si="182"/>
        <v/>
      </c>
      <c r="DE187" s="123" t="str">
        <f t="shared" si="183"/>
        <v/>
      </c>
      <c r="DF187" s="124" t="str">
        <f t="shared" si="184"/>
        <v/>
      </c>
      <c r="DG187" s="110"/>
    </row>
    <row r="188" spans="2:111" ht="16.2" outlineLevel="2" x14ac:dyDescent="0.4">
      <c r="B188" s="7">
        <v>183</v>
      </c>
      <c r="C188" s="12"/>
      <c r="D188" s="13"/>
      <c r="E188" s="14"/>
      <c r="F188" s="14"/>
      <c r="G188" s="14"/>
      <c r="H188" s="14"/>
      <c r="I188" s="14"/>
      <c r="J188" s="14"/>
      <c r="K188" s="14"/>
      <c r="L188" s="15"/>
      <c r="M188" s="12"/>
      <c r="N188" s="12"/>
      <c r="O188" s="12"/>
      <c r="P188" s="98" t="str">
        <f xml:space="preserve"> IF(ISBLANK(M188),"",VLOOKUP(M188,ComboValue!$D$2:$H$18,5,FALSE))</f>
        <v/>
      </c>
      <c r="Q188" s="12"/>
      <c r="R188" s="252" t="str" cm="1">
        <f t="array" ref="R188">IF(OR(ISNUMBER(SEARCH("SGH05",$D188:$L188)),ISNUMBER(SEARCH("SGH06",$D188:$L188)),ISNUMBER(SEARCH("SGH07",$D188:$L188)),ISNUMBER(SEARCH("SGH08",$D188:$L188)),ISNUMBER(SEARCH("pas de pictogramme",$D188:$L188)),ISNUMBER(SEARCH("SGH09",$D188:$L188)),ISNUMBER(SEARCH("SGH03",$D188:$L188))),"OUI","NON")</f>
        <v>NON</v>
      </c>
      <c r="S188" s="13"/>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212"/>
      <c r="AX188" s="123" t="str" cm="1">
        <f t="array" ref="AX188">_xlfn.TEXTJOIN(",", TRUE, IF(D188:L188="","",VLOOKUP(D188:L188, ComboValue!$A$2:$C$11, 3, FALSE)))</f>
        <v/>
      </c>
      <c r="AY188" s="123" t="str">
        <f t="shared" si="159"/>
        <v>Tous_Fr</v>
      </c>
      <c r="AZ188" s="123" t="str">
        <f>IF(ISBLANK(M188),"",VLOOKUP(M188,ComboValue!$D$2:$F$18,3,FALSE))</f>
        <v/>
      </c>
      <c r="BA188" s="123" t="str">
        <f>IF(ISBLANK(N188),"",VLOOKUP(N188,ComboValue!$J$2:$L$5,3,FALSE))</f>
        <v/>
      </c>
      <c r="BB188" s="130" t="str" cm="1">
        <f t="array" ref="BB188">_xlfn.TEXTJOIN(",", TRUE, IF(S188:AV188="","",VLOOKUP(S188:AV188, ComboValue!$M$2:$O$100, 3, FALSE)))</f>
        <v/>
      </c>
      <c r="BC188" s="124" t="str">
        <f t="shared" si="160"/>
        <v/>
      </c>
      <c r="BD188" s="110"/>
      <c r="BE188" s="122" t="str">
        <f t="shared" si="137"/>
        <v/>
      </c>
      <c r="BF188" s="123" t="str">
        <f t="shared" si="138"/>
        <v/>
      </c>
      <c r="BG188" s="123" t="str">
        <f t="shared" si="139"/>
        <v/>
      </c>
      <c r="BH188" s="123" t="str">
        <f t="shared" si="140"/>
        <v/>
      </c>
      <c r="BI188" s="123" t="str">
        <f t="shared" si="141"/>
        <v/>
      </c>
      <c r="BJ188" s="123" t="str">
        <f t="shared" si="142"/>
        <v/>
      </c>
      <c r="BK188" s="123" t="str">
        <f t="shared" si="143"/>
        <v/>
      </c>
      <c r="BL188" s="123" t="str">
        <f t="shared" si="144"/>
        <v/>
      </c>
      <c r="BM188" s="123" t="str">
        <f t="shared" si="145"/>
        <v/>
      </c>
      <c r="BN188" s="123" t="str">
        <f t="shared" si="146"/>
        <v/>
      </c>
      <c r="BO188" s="123">
        <f t="shared" si="185"/>
        <v>0</v>
      </c>
      <c r="BP188" s="123">
        <f t="shared" si="147"/>
        <v>0</v>
      </c>
      <c r="BQ188" s="123">
        <f t="shared" si="186"/>
        <v>0</v>
      </c>
      <c r="BR188" s="123">
        <f t="shared" si="148"/>
        <v>0</v>
      </c>
      <c r="BS188" s="123">
        <f t="shared" si="149"/>
        <v>0</v>
      </c>
      <c r="BT188" s="123">
        <f t="shared" si="150"/>
        <v>0</v>
      </c>
      <c r="BU188" s="123" t="str">
        <f t="shared" si="163"/>
        <v/>
      </c>
      <c r="BV188" s="123" t="str">
        <f t="shared" si="164"/>
        <v/>
      </c>
      <c r="BW188" s="123" t="str">
        <f t="shared" si="165"/>
        <v/>
      </c>
      <c r="BX188" s="123" t="str">
        <f t="shared" si="151"/>
        <v/>
      </c>
      <c r="BY188" s="123" t="str">
        <f t="shared" si="152"/>
        <v/>
      </c>
      <c r="BZ188" s="123" t="str">
        <f t="shared" si="153"/>
        <v/>
      </c>
      <c r="CA188" s="123" t="str">
        <f t="shared" si="154"/>
        <v/>
      </c>
      <c r="CB188" s="123" t="str">
        <f t="shared" si="155"/>
        <v/>
      </c>
      <c r="CC188" s="123" t="str">
        <f t="shared" si="156"/>
        <v/>
      </c>
      <c r="CD188" s="123" t="str">
        <f t="shared" si="157"/>
        <v/>
      </c>
      <c r="CE188" s="123" t="str">
        <f t="shared" si="158"/>
        <v/>
      </c>
      <c r="CF188" s="123" t="str">
        <f t="shared" si="166"/>
        <v/>
      </c>
      <c r="CG188" s="123" t="str">
        <f t="shared" si="167"/>
        <v/>
      </c>
      <c r="CH188" s="123" t="str">
        <f t="shared" si="168"/>
        <v/>
      </c>
      <c r="CI188" s="123" t="str">
        <f t="shared" si="169"/>
        <v/>
      </c>
      <c r="CJ188" s="131" t="str">
        <f t="shared" si="170"/>
        <v/>
      </c>
      <c r="CK188" s="123" t="str" cm="1">
        <f t="array" ref="CK188">IF(AND(AZ188="C_16",
        SUMPRODUCT(--ISNUMBER(SEARCH({"14","34","38","40","41","42","43","46","48","56","64","65"},BB188)))&gt;0),
    O188-IF(ISNUMBER(CL188),CL188,0),
    "")</f>
        <v/>
      </c>
      <c r="CL188" s="123" t="str" cm="1">
        <f t="array" ref="CL188">IF(AND(AZ188="C_16",
        SUMPRODUCT(--ISNUMBER(SEARCH({"01";"02";"03";"04";"05";"06";"07";"08";"09";"10";"11";"12";"13";"15";"16";"17";"19";"20";"21";"22";"23";"24";"25";"26";"27";"28";"29";"30";"31";"32";"33";"35";"36";"37";"39";"44";"45";"47";"49";"50";"51";"52";"53";"54";"55";"57";"58";"59";"60";"61";"62";"63";"66";"67";"68";"69";"70";"71";"72";"73";"74";"75"}, BB188)))&gt;0),
    O188,
    "")</f>
        <v/>
      </c>
      <c r="CM188" s="131" t="str" cm="1">
        <f t="array" ref="CM188">IF(SUMPRODUCT(--ISNUMBER(SEARCH({"32";"35";"36";"44";"45";"47";"50";"51";"52";"53";"54";"55";"57";"58";"59";"60"}, BB188)))&gt;0,
    B188,
    "")</f>
        <v/>
      </c>
      <c r="CN188" s="123" t="str" cm="1">
        <f t="array" ref="CN188">IF(SUMPRODUCT(--ISNUMBER(SEARCH({"61";"62"}, BB188)))&gt;0,
    B188,
    "")</f>
        <v/>
      </c>
      <c r="CO188" s="226" t="str" cm="1">
        <f t="array" ref="CO188">IF(SUMPRODUCT(--ISNUMBER(SEARCH({"68";"69";"70";"71"}, BB188)))&gt;0,
    B188,
    "")</f>
        <v/>
      </c>
      <c r="CP188" s="123" t="str" cm="1">
        <f t="array" ref="CP188">IF(SUMPRODUCT(--ISNUMBER(SEARCH({"72";"73";"74";"75"}, BB188)))&gt;0,
    B188,
    "")</f>
        <v/>
      </c>
      <c r="CQ188" s="123" t="str">
        <f t="shared" si="161"/>
        <v/>
      </c>
      <c r="CR188" s="226" t="str">
        <f t="shared" si="162"/>
        <v>NO</v>
      </c>
      <c r="CS188" s="122" t="str">
        <f t="shared" si="171"/>
        <v/>
      </c>
      <c r="CT188" s="123" t="str">
        <f t="shared" si="172"/>
        <v/>
      </c>
      <c r="CU188" s="123" t="str">
        <f t="shared" si="173"/>
        <v/>
      </c>
      <c r="CV188" s="123" t="str">
        <f t="shared" si="174"/>
        <v/>
      </c>
      <c r="CW188" s="123" t="str">
        <f t="shared" si="175"/>
        <v/>
      </c>
      <c r="CX188" s="123" t="str">
        <f t="shared" si="176"/>
        <v/>
      </c>
      <c r="CY188" s="123" t="str">
        <f t="shared" si="177"/>
        <v/>
      </c>
      <c r="CZ188" s="123" t="str">
        <f t="shared" si="178"/>
        <v/>
      </c>
      <c r="DA188" s="123" t="str">
        <f t="shared" si="179"/>
        <v/>
      </c>
      <c r="DB188" s="124" t="str">
        <f t="shared" si="180"/>
        <v/>
      </c>
      <c r="DC188" s="122" t="str">
        <f t="shared" si="181"/>
        <v/>
      </c>
      <c r="DD188" s="123" t="str">
        <f t="shared" si="182"/>
        <v/>
      </c>
      <c r="DE188" s="123" t="str">
        <f t="shared" si="183"/>
        <v/>
      </c>
      <c r="DF188" s="124" t="str">
        <f t="shared" si="184"/>
        <v/>
      </c>
      <c r="DG188" s="110"/>
    </row>
    <row r="189" spans="2:111" ht="16.2" outlineLevel="2" x14ac:dyDescent="0.4">
      <c r="B189" s="7">
        <v>184</v>
      </c>
      <c r="C189" s="12"/>
      <c r="D189" s="13"/>
      <c r="E189" s="14"/>
      <c r="F189" s="14"/>
      <c r="G189" s="14"/>
      <c r="H189" s="14"/>
      <c r="I189" s="14"/>
      <c r="J189" s="14"/>
      <c r="K189" s="14"/>
      <c r="L189" s="15"/>
      <c r="M189" s="12"/>
      <c r="N189" s="12"/>
      <c r="O189" s="12"/>
      <c r="P189" s="98" t="str">
        <f xml:space="preserve"> IF(ISBLANK(M189),"",VLOOKUP(M189,ComboValue!$D$2:$H$18,5,FALSE))</f>
        <v/>
      </c>
      <c r="Q189" s="12"/>
      <c r="R189" s="252" t="str" cm="1">
        <f t="array" ref="R189">IF(OR(ISNUMBER(SEARCH("SGH05",$D189:$L189)),ISNUMBER(SEARCH("SGH06",$D189:$L189)),ISNUMBER(SEARCH("SGH07",$D189:$L189)),ISNUMBER(SEARCH("SGH08",$D189:$L189)),ISNUMBER(SEARCH("pas de pictogramme",$D189:$L189)),ISNUMBER(SEARCH("SGH09",$D189:$L189)),ISNUMBER(SEARCH("SGH03",$D189:$L189))),"OUI","NON")</f>
        <v>NON</v>
      </c>
      <c r="S189" s="13"/>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212"/>
      <c r="AX189" s="123" t="str" cm="1">
        <f t="array" ref="AX189">_xlfn.TEXTJOIN(",", TRUE, IF(D189:L189="","",VLOOKUP(D189:L189, ComboValue!$A$2:$C$11, 3, FALSE)))</f>
        <v/>
      </c>
      <c r="AY189" s="123" t="str">
        <f t="shared" si="159"/>
        <v>Tous_Fr</v>
      </c>
      <c r="AZ189" s="123" t="str">
        <f>IF(ISBLANK(M189),"",VLOOKUP(M189,ComboValue!$D$2:$F$18,3,FALSE))</f>
        <v/>
      </c>
      <c r="BA189" s="123" t="str">
        <f>IF(ISBLANK(N189),"",VLOOKUP(N189,ComboValue!$J$2:$L$5,3,FALSE))</f>
        <v/>
      </c>
      <c r="BB189" s="130" t="str" cm="1">
        <f t="array" ref="BB189">_xlfn.TEXTJOIN(",", TRUE, IF(S189:AV189="","",VLOOKUP(S189:AV189, ComboValue!$M$2:$O$100, 3, FALSE)))</f>
        <v/>
      </c>
      <c r="BC189" s="124" t="str">
        <f t="shared" si="160"/>
        <v/>
      </c>
      <c r="BD189" s="110"/>
      <c r="BE189" s="122" t="str">
        <f t="shared" si="137"/>
        <v/>
      </c>
      <c r="BF189" s="123" t="str">
        <f t="shared" si="138"/>
        <v/>
      </c>
      <c r="BG189" s="123" t="str">
        <f t="shared" si="139"/>
        <v/>
      </c>
      <c r="BH189" s="123" t="str">
        <f t="shared" si="140"/>
        <v/>
      </c>
      <c r="BI189" s="123" t="str">
        <f t="shared" si="141"/>
        <v/>
      </c>
      <c r="BJ189" s="123" t="str">
        <f t="shared" si="142"/>
        <v/>
      </c>
      <c r="BK189" s="123" t="str">
        <f t="shared" si="143"/>
        <v/>
      </c>
      <c r="BL189" s="123" t="str">
        <f t="shared" si="144"/>
        <v/>
      </c>
      <c r="BM189" s="123" t="str">
        <f t="shared" si="145"/>
        <v/>
      </c>
      <c r="BN189" s="123" t="str">
        <f t="shared" si="146"/>
        <v/>
      </c>
      <c r="BO189" s="123">
        <f t="shared" si="185"/>
        <v>0</v>
      </c>
      <c r="BP189" s="123">
        <f t="shared" si="147"/>
        <v>0</v>
      </c>
      <c r="BQ189" s="123">
        <f t="shared" si="186"/>
        <v>0</v>
      </c>
      <c r="BR189" s="123">
        <f t="shared" si="148"/>
        <v>0</v>
      </c>
      <c r="BS189" s="123">
        <f t="shared" si="149"/>
        <v>0</v>
      </c>
      <c r="BT189" s="123">
        <f t="shared" si="150"/>
        <v>0</v>
      </c>
      <c r="BU189" s="123" t="str">
        <f t="shared" si="163"/>
        <v/>
      </c>
      <c r="BV189" s="123" t="str">
        <f t="shared" si="164"/>
        <v/>
      </c>
      <c r="BW189" s="123" t="str">
        <f t="shared" si="165"/>
        <v/>
      </c>
      <c r="BX189" s="123" t="str">
        <f t="shared" si="151"/>
        <v/>
      </c>
      <c r="BY189" s="123" t="str">
        <f t="shared" si="152"/>
        <v/>
      </c>
      <c r="BZ189" s="123" t="str">
        <f t="shared" si="153"/>
        <v/>
      </c>
      <c r="CA189" s="123" t="str">
        <f t="shared" si="154"/>
        <v/>
      </c>
      <c r="CB189" s="123" t="str">
        <f t="shared" si="155"/>
        <v/>
      </c>
      <c r="CC189" s="123" t="str">
        <f t="shared" si="156"/>
        <v/>
      </c>
      <c r="CD189" s="123" t="str">
        <f t="shared" si="157"/>
        <v/>
      </c>
      <c r="CE189" s="123" t="str">
        <f t="shared" si="158"/>
        <v/>
      </c>
      <c r="CF189" s="123" t="str">
        <f t="shared" si="166"/>
        <v/>
      </c>
      <c r="CG189" s="123" t="str">
        <f t="shared" si="167"/>
        <v/>
      </c>
      <c r="CH189" s="123" t="str">
        <f t="shared" si="168"/>
        <v/>
      </c>
      <c r="CI189" s="123" t="str">
        <f t="shared" si="169"/>
        <v/>
      </c>
      <c r="CJ189" s="131" t="str">
        <f t="shared" si="170"/>
        <v/>
      </c>
      <c r="CK189" s="123" t="str" cm="1">
        <f t="array" ref="CK189">IF(AND(AZ189="C_16",
        SUMPRODUCT(--ISNUMBER(SEARCH({"14","34","38","40","41","42","43","46","48","56","64","65"},BB189)))&gt;0),
    O189-IF(ISNUMBER(CL189),CL189,0),
    "")</f>
        <v/>
      </c>
      <c r="CL189" s="123" t="str" cm="1">
        <f t="array" ref="CL189">IF(AND(AZ189="C_16",
        SUMPRODUCT(--ISNUMBER(SEARCH({"01";"02";"03";"04";"05";"06";"07";"08";"09";"10";"11";"12";"13";"15";"16";"17";"19";"20";"21";"22";"23";"24";"25";"26";"27";"28";"29";"30";"31";"32";"33";"35";"36";"37";"39";"44";"45";"47";"49";"50";"51";"52";"53";"54";"55";"57";"58";"59";"60";"61";"62";"63";"66";"67";"68";"69";"70";"71";"72";"73";"74";"75"}, BB189)))&gt;0),
    O189,
    "")</f>
        <v/>
      </c>
      <c r="CM189" s="131" t="str" cm="1">
        <f t="array" ref="CM189">IF(SUMPRODUCT(--ISNUMBER(SEARCH({"32";"35";"36";"44";"45";"47";"50";"51";"52";"53";"54";"55";"57";"58";"59";"60"}, BB189)))&gt;0,
    B189,
    "")</f>
        <v/>
      </c>
      <c r="CN189" s="123" t="str" cm="1">
        <f t="array" ref="CN189">IF(SUMPRODUCT(--ISNUMBER(SEARCH({"61";"62"}, BB189)))&gt;0,
    B189,
    "")</f>
        <v/>
      </c>
      <c r="CO189" s="226" t="str" cm="1">
        <f t="array" ref="CO189">IF(SUMPRODUCT(--ISNUMBER(SEARCH({"68";"69";"70";"71"}, BB189)))&gt;0,
    B189,
    "")</f>
        <v/>
      </c>
      <c r="CP189" s="123" t="str" cm="1">
        <f t="array" ref="CP189">IF(SUMPRODUCT(--ISNUMBER(SEARCH({"72";"73";"74";"75"}, BB189)))&gt;0,
    B189,
    "")</f>
        <v/>
      </c>
      <c r="CQ189" s="123" t="str">
        <f t="shared" si="161"/>
        <v/>
      </c>
      <c r="CR189" s="226" t="str">
        <f t="shared" si="162"/>
        <v>NO</v>
      </c>
      <c r="CS189" s="122" t="str">
        <f t="shared" si="171"/>
        <v/>
      </c>
      <c r="CT189" s="123" t="str">
        <f t="shared" si="172"/>
        <v/>
      </c>
      <c r="CU189" s="123" t="str">
        <f t="shared" si="173"/>
        <v/>
      </c>
      <c r="CV189" s="123" t="str">
        <f t="shared" si="174"/>
        <v/>
      </c>
      <c r="CW189" s="123" t="str">
        <f t="shared" si="175"/>
        <v/>
      </c>
      <c r="CX189" s="123" t="str">
        <f t="shared" si="176"/>
        <v/>
      </c>
      <c r="CY189" s="123" t="str">
        <f t="shared" si="177"/>
        <v/>
      </c>
      <c r="CZ189" s="123" t="str">
        <f t="shared" si="178"/>
        <v/>
      </c>
      <c r="DA189" s="123" t="str">
        <f t="shared" si="179"/>
        <v/>
      </c>
      <c r="DB189" s="124" t="str">
        <f t="shared" si="180"/>
        <v/>
      </c>
      <c r="DC189" s="122" t="str">
        <f t="shared" si="181"/>
        <v/>
      </c>
      <c r="DD189" s="123" t="str">
        <f t="shared" si="182"/>
        <v/>
      </c>
      <c r="DE189" s="123" t="str">
        <f t="shared" si="183"/>
        <v/>
      </c>
      <c r="DF189" s="124" t="str">
        <f t="shared" si="184"/>
        <v/>
      </c>
      <c r="DG189" s="110"/>
    </row>
    <row r="190" spans="2:111" ht="16.2" outlineLevel="2" x14ac:dyDescent="0.4">
      <c r="B190" s="7">
        <v>185</v>
      </c>
      <c r="C190" s="12"/>
      <c r="D190" s="13"/>
      <c r="E190" s="14"/>
      <c r="F190" s="14"/>
      <c r="G190" s="14"/>
      <c r="H190" s="14"/>
      <c r="I190" s="14"/>
      <c r="J190" s="14"/>
      <c r="K190" s="14"/>
      <c r="L190" s="15"/>
      <c r="M190" s="12"/>
      <c r="N190" s="12"/>
      <c r="O190" s="12"/>
      <c r="P190" s="98" t="str">
        <f xml:space="preserve"> IF(ISBLANK(M190),"",VLOOKUP(M190,ComboValue!$D$2:$H$18,5,FALSE))</f>
        <v/>
      </c>
      <c r="Q190" s="12"/>
      <c r="R190" s="252" t="str" cm="1">
        <f t="array" ref="R190">IF(OR(ISNUMBER(SEARCH("SGH05",$D190:$L190)),ISNUMBER(SEARCH("SGH06",$D190:$L190)),ISNUMBER(SEARCH("SGH07",$D190:$L190)),ISNUMBER(SEARCH("SGH08",$D190:$L190)),ISNUMBER(SEARCH("pas de pictogramme",$D190:$L190)),ISNUMBER(SEARCH("SGH09",$D190:$L190)),ISNUMBER(SEARCH("SGH03",$D190:$L190))),"OUI","NON")</f>
        <v>NON</v>
      </c>
      <c r="S190" s="13"/>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212"/>
      <c r="AX190" s="123" t="str" cm="1">
        <f t="array" ref="AX190">_xlfn.TEXTJOIN(",", TRUE, IF(D190:L190="","",VLOOKUP(D190:L190, ComboValue!$A$2:$C$11, 3, FALSE)))</f>
        <v/>
      </c>
      <c r="AY190" s="123" t="str">
        <f t="shared" si="159"/>
        <v>Tous_Fr</v>
      </c>
      <c r="AZ190" s="123" t="str">
        <f>IF(ISBLANK(M190),"",VLOOKUP(M190,ComboValue!$D$2:$F$18,3,FALSE))</f>
        <v/>
      </c>
      <c r="BA190" s="123" t="str">
        <f>IF(ISBLANK(N190),"",VLOOKUP(N190,ComboValue!$J$2:$L$5,3,FALSE))</f>
        <v/>
      </c>
      <c r="BB190" s="130" t="str" cm="1">
        <f t="array" ref="BB190">_xlfn.TEXTJOIN(",", TRUE, IF(S190:AV190="","",VLOOKUP(S190:AV190, ComboValue!$M$2:$O$100, 3, FALSE)))</f>
        <v/>
      </c>
      <c r="BC190" s="124" t="str">
        <f t="shared" si="160"/>
        <v/>
      </c>
      <c r="BD190" s="110"/>
      <c r="BE190" s="122" t="str">
        <f t="shared" si="137"/>
        <v/>
      </c>
      <c r="BF190" s="123" t="str">
        <f t="shared" si="138"/>
        <v/>
      </c>
      <c r="BG190" s="123" t="str">
        <f t="shared" si="139"/>
        <v/>
      </c>
      <c r="BH190" s="123" t="str">
        <f t="shared" si="140"/>
        <v/>
      </c>
      <c r="BI190" s="123" t="str">
        <f t="shared" si="141"/>
        <v/>
      </c>
      <c r="BJ190" s="123" t="str">
        <f t="shared" si="142"/>
        <v/>
      </c>
      <c r="BK190" s="123" t="str">
        <f t="shared" si="143"/>
        <v/>
      </c>
      <c r="BL190" s="123" t="str">
        <f t="shared" si="144"/>
        <v/>
      </c>
      <c r="BM190" s="123" t="str">
        <f t="shared" si="145"/>
        <v/>
      </c>
      <c r="BN190" s="123" t="str">
        <f t="shared" si="146"/>
        <v/>
      </c>
      <c r="BO190" s="123">
        <f t="shared" si="185"/>
        <v>0</v>
      </c>
      <c r="BP190" s="123">
        <f t="shared" si="147"/>
        <v>0</v>
      </c>
      <c r="BQ190" s="123">
        <f t="shared" si="186"/>
        <v>0</v>
      </c>
      <c r="BR190" s="123">
        <f t="shared" si="148"/>
        <v>0</v>
      </c>
      <c r="BS190" s="123">
        <f t="shared" si="149"/>
        <v>0</v>
      </c>
      <c r="BT190" s="123">
        <f t="shared" si="150"/>
        <v>0</v>
      </c>
      <c r="BU190" s="123" t="str">
        <f t="shared" si="163"/>
        <v/>
      </c>
      <c r="BV190" s="123" t="str">
        <f t="shared" si="164"/>
        <v/>
      </c>
      <c r="BW190" s="123" t="str">
        <f t="shared" si="165"/>
        <v/>
      </c>
      <c r="BX190" s="123" t="str">
        <f t="shared" si="151"/>
        <v/>
      </c>
      <c r="BY190" s="123" t="str">
        <f t="shared" si="152"/>
        <v/>
      </c>
      <c r="BZ190" s="123" t="str">
        <f t="shared" si="153"/>
        <v/>
      </c>
      <c r="CA190" s="123" t="str">
        <f t="shared" si="154"/>
        <v/>
      </c>
      <c r="CB190" s="123" t="str">
        <f t="shared" si="155"/>
        <v/>
      </c>
      <c r="CC190" s="123" t="str">
        <f t="shared" si="156"/>
        <v/>
      </c>
      <c r="CD190" s="123" t="str">
        <f t="shared" si="157"/>
        <v/>
      </c>
      <c r="CE190" s="123" t="str">
        <f t="shared" si="158"/>
        <v/>
      </c>
      <c r="CF190" s="123" t="str">
        <f t="shared" si="166"/>
        <v/>
      </c>
      <c r="CG190" s="123" t="str">
        <f t="shared" si="167"/>
        <v/>
      </c>
      <c r="CH190" s="123" t="str">
        <f t="shared" si="168"/>
        <v/>
      </c>
      <c r="CI190" s="123" t="str">
        <f t="shared" si="169"/>
        <v/>
      </c>
      <c r="CJ190" s="131" t="str">
        <f t="shared" si="170"/>
        <v/>
      </c>
      <c r="CK190" s="123" t="str" cm="1">
        <f t="array" ref="CK190">IF(AND(AZ190="C_16",
        SUMPRODUCT(--ISNUMBER(SEARCH({"14","34","38","40","41","42","43","46","48","56","64","65"},BB190)))&gt;0),
    O190-IF(ISNUMBER(CL190),CL190,0),
    "")</f>
        <v/>
      </c>
      <c r="CL190" s="123" t="str" cm="1">
        <f t="array" ref="CL190">IF(AND(AZ190="C_16",
        SUMPRODUCT(--ISNUMBER(SEARCH({"01";"02";"03";"04";"05";"06";"07";"08";"09";"10";"11";"12";"13";"15";"16";"17";"19";"20";"21";"22";"23";"24";"25";"26";"27";"28";"29";"30";"31";"32";"33";"35";"36";"37";"39";"44";"45";"47";"49";"50";"51";"52";"53";"54";"55";"57";"58";"59";"60";"61";"62";"63";"66";"67";"68";"69";"70";"71";"72";"73";"74";"75"}, BB190)))&gt;0),
    O190,
    "")</f>
        <v/>
      </c>
      <c r="CM190" s="131" t="str" cm="1">
        <f t="array" ref="CM190">IF(SUMPRODUCT(--ISNUMBER(SEARCH({"32";"35";"36";"44";"45";"47";"50";"51";"52";"53";"54";"55";"57";"58";"59";"60"}, BB190)))&gt;0,
    B190,
    "")</f>
        <v/>
      </c>
      <c r="CN190" s="123" t="str" cm="1">
        <f t="array" ref="CN190">IF(SUMPRODUCT(--ISNUMBER(SEARCH({"61";"62"}, BB190)))&gt;0,
    B190,
    "")</f>
        <v/>
      </c>
      <c r="CO190" s="226" t="str" cm="1">
        <f t="array" ref="CO190">IF(SUMPRODUCT(--ISNUMBER(SEARCH({"68";"69";"70";"71"}, BB190)))&gt;0,
    B190,
    "")</f>
        <v/>
      </c>
      <c r="CP190" s="123" t="str" cm="1">
        <f t="array" ref="CP190">IF(SUMPRODUCT(--ISNUMBER(SEARCH({"72";"73";"74";"75"}, BB190)))&gt;0,
    B190,
    "")</f>
        <v/>
      </c>
      <c r="CQ190" s="123" t="str">
        <f t="shared" si="161"/>
        <v/>
      </c>
      <c r="CR190" s="226" t="str">
        <f t="shared" si="162"/>
        <v>NO</v>
      </c>
      <c r="CS190" s="122" t="str">
        <f t="shared" si="171"/>
        <v/>
      </c>
      <c r="CT190" s="123" t="str">
        <f t="shared" si="172"/>
        <v/>
      </c>
      <c r="CU190" s="123" t="str">
        <f t="shared" si="173"/>
        <v/>
      </c>
      <c r="CV190" s="123" t="str">
        <f t="shared" si="174"/>
        <v/>
      </c>
      <c r="CW190" s="123" t="str">
        <f t="shared" si="175"/>
        <v/>
      </c>
      <c r="CX190" s="123" t="str">
        <f t="shared" si="176"/>
        <v/>
      </c>
      <c r="CY190" s="123" t="str">
        <f t="shared" si="177"/>
        <v/>
      </c>
      <c r="CZ190" s="123" t="str">
        <f t="shared" si="178"/>
        <v/>
      </c>
      <c r="DA190" s="123" t="str">
        <f t="shared" si="179"/>
        <v/>
      </c>
      <c r="DB190" s="124" t="str">
        <f t="shared" si="180"/>
        <v/>
      </c>
      <c r="DC190" s="122" t="str">
        <f t="shared" si="181"/>
        <v/>
      </c>
      <c r="DD190" s="123" t="str">
        <f t="shared" si="182"/>
        <v/>
      </c>
      <c r="DE190" s="123" t="str">
        <f t="shared" si="183"/>
        <v/>
      </c>
      <c r="DF190" s="124" t="str">
        <f t="shared" si="184"/>
        <v/>
      </c>
      <c r="DG190" s="110"/>
    </row>
    <row r="191" spans="2:111" ht="16.2" outlineLevel="2" x14ac:dyDescent="0.4">
      <c r="B191" s="7">
        <v>186</v>
      </c>
      <c r="C191" s="12"/>
      <c r="D191" s="13"/>
      <c r="E191" s="14"/>
      <c r="F191" s="14"/>
      <c r="G191" s="14"/>
      <c r="H191" s="14"/>
      <c r="I191" s="14"/>
      <c r="J191" s="14"/>
      <c r="K191" s="14"/>
      <c r="L191" s="15"/>
      <c r="M191" s="12"/>
      <c r="N191" s="12"/>
      <c r="O191" s="12"/>
      <c r="P191" s="98" t="str">
        <f xml:space="preserve"> IF(ISBLANK(M191),"",VLOOKUP(M191,ComboValue!$D$2:$H$18,5,FALSE))</f>
        <v/>
      </c>
      <c r="Q191" s="12"/>
      <c r="R191" s="252" t="str" cm="1">
        <f t="array" ref="R191">IF(OR(ISNUMBER(SEARCH("SGH05",$D191:$L191)),ISNUMBER(SEARCH("SGH06",$D191:$L191)),ISNUMBER(SEARCH("SGH07",$D191:$L191)),ISNUMBER(SEARCH("SGH08",$D191:$L191)),ISNUMBER(SEARCH("pas de pictogramme",$D191:$L191)),ISNUMBER(SEARCH("SGH09",$D191:$L191)),ISNUMBER(SEARCH("SGH03",$D191:$L191))),"OUI","NON")</f>
        <v>NON</v>
      </c>
      <c r="S191" s="13"/>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212"/>
      <c r="AX191" s="123" t="str" cm="1">
        <f t="array" ref="AX191">_xlfn.TEXTJOIN(",", TRUE, IF(D191:L191="","",VLOOKUP(D191:L191, ComboValue!$A$2:$C$11, 3, FALSE)))</f>
        <v/>
      </c>
      <c r="AY191" s="123" t="str">
        <f t="shared" si="159"/>
        <v>Tous_Fr</v>
      </c>
      <c r="AZ191" s="123" t="str">
        <f>IF(ISBLANK(M191),"",VLOOKUP(M191,ComboValue!$D$2:$F$18,3,FALSE))</f>
        <v/>
      </c>
      <c r="BA191" s="123" t="str">
        <f>IF(ISBLANK(N191),"",VLOOKUP(N191,ComboValue!$J$2:$L$5,3,FALSE))</f>
        <v/>
      </c>
      <c r="BB191" s="130" t="str" cm="1">
        <f t="array" ref="BB191">_xlfn.TEXTJOIN(",", TRUE, IF(S191:AV191="","",VLOOKUP(S191:AV191, ComboValue!$M$2:$O$100, 3, FALSE)))</f>
        <v/>
      </c>
      <c r="BC191" s="124" t="str">
        <f t="shared" si="160"/>
        <v/>
      </c>
      <c r="BD191" s="110"/>
      <c r="BE191" s="122" t="str">
        <f t="shared" si="137"/>
        <v/>
      </c>
      <c r="BF191" s="123" t="str">
        <f t="shared" si="138"/>
        <v/>
      </c>
      <c r="BG191" s="123" t="str">
        <f t="shared" si="139"/>
        <v/>
      </c>
      <c r="BH191" s="123" t="str">
        <f t="shared" si="140"/>
        <v/>
      </c>
      <c r="BI191" s="123" t="str">
        <f t="shared" si="141"/>
        <v/>
      </c>
      <c r="BJ191" s="123" t="str">
        <f t="shared" si="142"/>
        <v/>
      </c>
      <c r="BK191" s="123" t="str">
        <f t="shared" si="143"/>
        <v/>
      </c>
      <c r="BL191" s="123" t="str">
        <f t="shared" si="144"/>
        <v/>
      </c>
      <c r="BM191" s="123" t="str">
        <f t="shared" si="145"/>
        <v/>
      </c>
      <c r="BN191" s="123" t="str">
        <f t="shared" si="146"/>
        <v/>
      </c>
      <c r="BO191" s="123">
        <f t="shared" si="185"/>
        <v>0</v>
      </c>
      <c r="BP191" s="123">
        <f t="shared" si="147"/>
        <v>0</v>
      </c>
      <c r="BQ191" s="123">
        <f t="shared" si="186"/>
        <v>0</v>
      </c>
      <c r="BR191" s="123">
        <f t="shared" si="148"/>
        <v>0</v>
      </c>
      <c r="BS191" s="123">
        <f t="shared" si="149"/>
        <v>0</v>
      </c>
      <c r="BT191" s="123">
        <f t="shared" si="150"/>
        <v>0</v>
      </c>
      <c r="BU191" s="123" t="str">
        <f t="shared" si="163"/>
        <v/>
      </c>
      <c r="BV191" s="123" t="str">
        <f t="shared" si="164"/>
        <v/>
      </c>
      <c r="BW191" s="123" t="str">
        <f t="shared" si="165"/>
        <v/>
      </c>
      <c r="BX191" s="123" t="str">
        <f t="shared" si="151"/>
        <v/>
      </c>
      <c r="BY191" s="123" t="str">
        <f t="shared" si="152"/>
        <v/>
      </c>
      <c r="BZ191" s="123" t="str">
        <f t="shared" si="153"/>
        <v/>
      </c>
      <c r="CA191" s="123" t="str">
        <f t="shared" si="154"/>
        <v/>
      </c>
      <c r="CB191" s="123" t="str">
        <f t="shared" si="155"/>
        <v/>
      </c>
      <c r="CC191" s="123" t="str">
        <f t="shared" si="156"/>
        <v/>
      </c>
      <c r="CD191" s="123" t="str">
        <f t="shared" si="157"/>
        <v/>
      </c>
      <c r="CE191" s="123" t="str">
        <f t="shared" si="158"/>
        <v/>
      </c>
      <c r="CF191" s="123" t="str">
        <f t="shared" si="166"/>
        <v/>
      </c>
      <c r="CG191" s="123" t="str">
        <f t="shared" si="167"/>
        <v/>
      </c>
      <c r="CH191" s="123" t="str">
        <f t="shared" si="168"/>
        <v/>
      </c>
      <c r="CI191" s="123" t="str">
        <f t="shared" si="169"/>
        <v/>
      </c>
      <c r="CJ191" s="131" t="str">
        <f t="shared" si="170"/>
        <v/>
      </c>
      <c r="CK191" s="123" t="str" cm="1">
        <f t="array" ref="CK191">IF(AND(AZ191="C_16",
        SUMPRODUCT(--ISNUMBER(SEARCH({"14","34","38","40","41","42","43","46","48","56","64","65"},BB191)))&gt;0),
    O191-IF(ISNUMBER(CL191),CL191,0),
    "")</f>
        <v/>
      </c>
      <c r="CL191" s="123" t="str" cm="1">
        <f t="array" ref="CL191">IF(AND(AZ191="C_16",
        SUMPRODUCT(--ISNUMBER(SEARCH({"01";"02";"03";"04";"05";"06";"07";"08";"09";"10";"11";"12";"13";"15";"16";"17";"19";"20";"21";"22";"23";"24";"25";"26";"27";"28";"29";"30";"31";"32";"33";"35";"36";"37";"39";"44";"45";"47";"49";"50";"51";"52";"53";"54";"55";"57";"58";"59";"60";"61";"62";"63";"66";"67";"68";"69";"70";"71";"72";"73";"74";"75"}, BB191)))&gt;0),
    O191,
    "")</f>
        <v/>
      </c>
      <c r="CM191" s="131" t="str" cm="1">
        <f t="array" ref="CM191">IF(SUMPRODUCT(--ISNUMBER(SEARCH({"32";"35";"36";"44";"45";"47";"50";"51";"52";"53";"54";"55";"57";"58";"59";"60"}, BB191)))&gt;0,
    B191,
    "")</f>
        <v/>
      </c>
      <c r="CN191" s="123" t="str" cm="1">
        <f t="array" ref="CN191">IF(SUMPRODUCT(--ISNUMBER(SEARCH({"61";"62"}, BB191)))&gt;0,
    B191,
    "")</f>
        <v/>
      </c>
      <c r="CO191" s="226" t="str" cm="1">
        <f t="array" ref="CO191">IF(SUMPRODUCT(--ISNUMBER(SEARCH({"68";"69";"70";"71"}, BB191)))&gt;0,
    B191,
    "")</f>
        <v/>
      </c>
      <c r="CP191" s="123" t="str" cm="1">
        <f t="array" ref="CP191">IF(SUMPRODUCT(--ISNUMBER(SEARCH({"72";"73";"74";"75"}, BB191)))&gt;0,
    B191,
    "")</f>
        <v/>
      </c>
      <c r="CQ191" s="123" t="str">
        <f t="shared" si="161"/>
        <v/>
      </c>
      <c r="CR191" s="226" t="str">
        <f t="shared" si="162"/>
        <v>NO</v>
      </c>
      <c r="CS191" s="122" t="str">
        <f t="shared" si="171"/>
        <v/>
      </c>
      <c r="CT191" s="123" t="str">
        <f t="shared" si="172"/>
        <v/>
      </c>
      <c r="CU191" s="123" t="str">
        <f t="shared" si="173"/>
        <v/>
      </c>
      <c r="CV191" s="123" t="str">
        <f t="shared" si="174"/>
        <v/>
      </c>
      <c r="CW191" s="123" t="str">
        <f t="shared" si="175"/>
        <v/>
      </c>
      <c r="CX191" s="123" t="str">
        <f t="shared" si="176"/>
        <v/>
      </c>
      <c r="CY191" s="123" t="str">
        <f t="shared" si="177"/>
        <v/>
      </c>
      <c r="CZ191" s="123" t="str">
        <f t="shared" si="178"/>
        <v/>
      </c>
      <c r="DA191" s="123" t="str">
        <f t="shared" si="179"/>
        <v/>
      </c>
      <c r="DB191" s="124" t="str">
        <f t="shared" si="180"/>
        <v/>
      </c>
      <c r="DC191" s="122" t="str">
        <f t="shared" si="181"/>
        <v/>
      </c>
      <c r="DD191" s="123" t="str">
        <f t="shared" si="182"/>
        <v/>
      </c>
      <c r="DE191" s="123" t="str">
        <f t="shared" si="183"/>
        <v/>
      </c>
      <c r="DF191" s="124" t="str">
        <f t="shared" si="184"/>
        <v/>
      </c>
      <c r="DG191" s="110"/>
    </row>
    <row r="192" spans="2:111" ht="16.2" outlineLevel="2" x14ac:dyDescent="0.4">
      <c r="B192" s="7">
        <v>187</v>
      </c>
      <c r="C192" s="12"/>
      <c r="D192" s="13"/>
      <c r="E192" s="14"/>
      <c r="F192" s="14"/>
      <c r="G192" s="14"/>
      <c r="H192" s="14"/>
      <c r="I192" s="14"/>
      <c r="J192" s="14"/>
      <c r="K192" s="14"/>
      <c r="L192" s="15"/>
      <c r="M192" s="12"/>
      <c r="N192" s="12"/>
      <c r="O192" s="12"/>
      <c r="P192" s="98" t="str">
        <f xml:space="preserve"> IF(ISBLANK(M192),"",VLOOKUP(M192,ComboValue!$D$2:$H$18,5,FALSE))</f>
        <v/>
      </c>
      <c r="Q192" s="12"/>
      <c r="R192" s="252" t="str" cm="1">
        <f t="array" ref="R192">IF(OR(ISNUMBER(SEARCH("SGH05",$D192:$L192)),ISNUMBER(SEARCH("SGH06",$D192:$L192)),ISNUMBER(SEARCH("SGH07",$D192:$L192)),ISNUMBER(SEARCH("SGH08",$D192:$L192)),ISNUMBER(SEARCH("pas de pictogramme",$D192:$L192)),ISNUMBER(SEARCH("SGH09",$D192:$L192)),ISNUMBER(SEARCH("SGH03",$D192:$L192))),"OUI","NON")</f>
        <v>NON</v>
      </c>
      <c r="S192" s="13"/>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212"/>
      <c r="AX192" s="123" t="str" cm="1">
        <f t="array" ref="AX192">_xlfn.TEXTJOIN(",", TRUE, IF(D192:L192="","",VLOOKUP(D192:L192, ComboValue!$A$2:$C$11, 3, FALSE)))</f>
        <v/>
      </c>
      <c r="AY192" s="123" t="str">
        <f t="shared" si="159"/>
        <v>Tous_Fr</v>
      </c>
      <c r="AZ192" s="123" t="str">
        <f>IF(ISBLANK(M192),"",VLOOKUP(M192,ComboValue!$D$2:$F$18,3,FALSE))</f>
        <v/>
      </c>
      <c r="BA192" s="123" t="str">
        <f>IF(ISBLANK(N192),"",VLOOKUP(N192,ComboValue!$J$2:$L$5,3,FALSE))</f>
        <v/>
      </c>
      <c r="BB192" s="130" t="str" cm="1">
        <f t="array" ref="BB192">_xlfn.TEXTJOIN(",", TRUE, IF(S192:AV192="","",VLOOKUP(S192:AV192, ComboValue!$M$2:$O$100, 3, FALSE)))</f>
        <v/>
      </c>
      <c r="BC192" s="124" t="str">
        <f t="shared" si="160"/>
        <v/>
      </c>
      <c r="BD192" s="110"/>
      <c r="BE192" s="122" t="str">
        <f t="shared" si="137"/>
        <v/>
      </c>
      <c r="BF192" s="123" t="str">
        <f t="shared" si="138"/>
        <v/>
      </c>
      <c r="BG192" s="123" t="str">
        <f t="shared" si="139"/>
        <v/>
      </c>
      <c r="BH192" s="123" t="str">
        <f t="shared" si="140"/>
        <v/>
      </c>
      <c r="BI192" s="123" t="str">
        <f t="shared" si="141"/>
        <v/>
      </c>
      <c r="BJ192" s="123" t="str">
        <f t="shared" si="142"/>
        <v/>
      </c>
      <c r="BK192" s="123" t="str">
        <f t="shared" si="143"/>
        <v/>
      </c>
      <c r="BL192" s="123" t="str">
        <f t="shared" si="144"/>
        <v/>
      </c>
      <c r="BM192" s="123" t="str">
        <f t="shared" si="145"/>
        <v/>
      </c>
      <c r="BN192" s="123" t="str">
        <f t="shared" si="146"/>
        <v/>
      </c>
      <c r="BO192" s="123">
        <f t="shared" si="185"/>
        <v>0</v>
      </c>
      <c r="BP192" s="123">
        <f t="shared" si="147"/>
        <v>0</v>
      </c>
      <c r="BQ192" s="123">
        <f t="shared" si="186"/>
        <v>0</v>
      </c>
      <c r="BR192" s="123">
        <f t="shared" si="148"/>
        <v>0</v>
      </c>
      <c r="BS192" s="123">
        <f t="shared" si="149"/>
        <v>0</v>
      </c>
      <c r="BT192" s="123">
        <f t="shared" si="150"/>
        <v>0</v>
      </c>
      <c r="BU192" s="123" t="str">
        <f t="shared" si="163"/>
        <v/>
      </c>
      <c r="BV192" s="123" t="str">
        <f t="shared" si="164"/>
        <v/>
      </c>
      <c r="BW192" s="123" t="str">
        <f t="shared" si="165"/>
        <v/>
      </c>
      <c r="BX192" s="123" t="str">
        <f t="shared" si="151"/>
        <v/>
      </c>
      <c r="BY192" s="123" t="str">
        <f t="shared" si="152"/>
        <v/>
      </c>
      <c r="BZ192" s="123" t="str">
        <f t="shared" si="153"/>
        <v/>
      </c>
      <c r="CA192" s="123" t="str">
        <f t="shared" si="154"/>
        <v/>
      </c>
      <c r="CB192" s="123" t="str">
        <f t="shared" si="155"/>
        <v/>
      </c>
      <c r="CC192" s="123" t="str">
        <f t="shared" si="156"/>
        <v/>
      </c>
      <c r="CD192" s="123" t="str">
        <f t="shared" si="157"/>
        <v/>
      </c>
      <c r="CE192" s="123" t="str">
        <f t="shared" si="158"/>
        <v/>
      </c>
      <c r="CF192" s="123" t="str">
        <f t="shared" si="166"/>
        <v/>
      </c>
      <c r="CG192" s="123" t="str">
        <f t="shared" si="167"/>
        <v/>
      </c>
      <c r="CH192" s="123" t="str">
        <f t="shared" si="168"/>
        <v/>
      </c>
      <c r="CI192" s="123" t="str">
        <f t="shared" si="169"/>
        <v/>
      </c>
      <c r="CJ192" s="131" t="str">
        <f t="shared" si="170"/>
        <v/>
      </c>
      <c r="CK192" s="123" t="str" cm="1">
        <f t="array" ref="CK192">IF(AND(AZ192="C_16",
        SUMPRODUCT(--ISNUMBER(SEARCH({"14","34","38","40","41","42","43","46","48","56","64","65"},BB192)))&gt;0),
    O192-IF(ISNUMBER(CL192),CL192,0),
    "")</f>
        <v/>
      </c>
      <c r="CL192" s="123" t="str" cm="1">
        <f t="array" ref="CL192">IF(AND(AZ192="C_16",
        SUMPRODUCT(--ISNUMBER(SEARCH({"01";"02";"03";"04";"05";"06";"07";"08";"09";"10";"11";"12";"13";"15";"16";"17";"19";"20";"21";"22";"23";"24";"25";"26";"27";"28";"29";"30";"31";"32";"33";"35";"36";"37";"39";"44";"45";"47";"49";"50";"51";"52";"53";"54";"55";"57";"58";"59";"60";"61";"62";"63";"66";"67";"68";"69";"70";"71";"72";"73";"74";"75"}, BB192)))&gt;0),
    O192,
    "")</f>
        <v/>
      </c>
      <c r="CM192" s="131" t="str" cm="1">
        <f t="array" ref="CM192">IF(SUMPRODUCT(--ISNUMBER(SEARCH({"32";"35";"36";"44";"45";"47";"50";"51";"52";"53";"54";"55";"57";"58";"59";"60"}, BB192)))&gt;0,
    B192,
    "")</f>
        <v/>
      </c>
      <c r="CN192" s="123" t="str" cm="1">
        <f t="array" ref="CN192">IF(SUMPRODUCT(--ISNUMBER(SEARCH({"61";"62"}, BB192)))&gt;0,
    B192,
    "")</f>
        <v/>
      </c>
      <c r="CO192" s="226" t="str" cm="1">
        <f t="array" ref="CO192">IF(SUMPRODUCT(--ISNUMBER(SEARCH({"68";"69";"70";"71"}, BB192)))&gt;0,
    B192,
    "")</f>
        <v/>
      </c>
      <c r="CP192" s="123" t="str" cm="1">
        <f t="array" ref="CP192">IF(SUMPRODUCT(--ISNUMBER(SEARCH({"72";"73";"74";"75"}, BB192)))&gt;0,
    B192,
    "")</f>
        <v/>
      </c>
      <c r="CQ192" s="123" t="str">
        <f t="shared" si="161"/>
        <v/>
      </c>
      <c r="CR192" s="226" t="str">
        <f t="shared" si="162"/>
        <v>NO</v>
      </c>
      <c r="CS192" s="122" t="str">
        <f t="shared" si="171"/>
        <v/>
      </c>
      <c r="CT192" s="123" t="str">
        <f t="shared" si="172"/>
        <v/>
      </c>
      <c r="CU192" s="123" t="str">
        <f t="shared" si="173"/>
        <v/>
      </c>
      <c r="CV192" s="123" t="str">
        <f t="shared" si="174"/>
        <v/>
      </c>
      <c r="CW192" s="123" t="str">
        <f t="shared" si="175"/>
        <v/>
      </c>
      <c r="CX192" s="123" t="str">
        <f t="shared" si="176"/>
        <v/>
      </c>
      <c r="CY192" s="123" t="str">
        <f t="shared" si="177"/>
        <v/>
      </c>
      <c r="CZ192" s="123" t="str">
        <f t="shared" si="178"/>
        <v/>
      </c>
      <c r="DA192" s="123" t="str">
        <f t="shared" si="179"/>
        <v/>
      </c>
      <c r="DB192" s="124" t="str">
        <f t="shared" si="180"/>
        <v/>
      </c>
      <c r="DC192" s="122" t="str">
        <f t="shared" si="181"/>
        <v/>
      </c>
      <c r="DD192" s="123" t="str">
        <f t="shared" si="182"/>
        <v/>
      </c>
      <c r="DE192" s="123" t="str">
        <f t="shared" si="183"/>
        <v/>
      </c>
      <c r="DF192" s="124" t="str">
        <f t="shared" si="184"/>
        <v/>
      </c>
      <c r="DG192" s="110"/>
    </row>
    <row r="193" spans="2:111" ht="16.2" outlineLevel="2" x14ac:dyDescent="0.4">
      <c r="B193" s="7">
        <v>188</v>
      </c>
      <c r="C193" s="12"/>
      <c r="D193" s="13"/>
      <c r="E193" s="14"/>
      <c r="F193" s="14"/>
      <c r="G193" s="14"/>
      <c r="H193" s="14"/>
      <c r="I193" s="14"/>
      <c r="J193" s="14"/>
      <c r="K193" s="14"/>
      <c r="L193" s="15"/>
      <c r="M193" s="12"/>
      <c r="N193" s="12"/>
      <c r="O193" s="12"/>
      <c r="P193" s="98" t="str">
        <f xml:space="preserve"> IF(ISBLANK(M193),"",VLOOKUP(M193,ComboValue!$D$2:$H$18,5,FALSE))</f>
        <v/>
      </c>
      <c r="Q193" s="12"/>
      <c r="R193" s="252" t="str" cm="1">
        <f t="array" ref="R193">IF(OR(ISNUMBER(SEARCH("SGH05",$D193:$L193)),ISNUMBER(SEARCH("SGH06",$D193:$L193)),ISNUMBER(SEARCH("SGH07",$D193:$L193)),ISNUMBER(SEARCH("SGH08",$D193:$L193)),ISNUMBER(SEARCH("pas de pictogramme",$D193:$L193)),ISNUMBER(SEARCH("SGH09",$D193:$L193)),ISNUMBER(SEARCH("SGH03",$D193:$L193))),"OUI","NON")</f>
        <v>NON</v>
      </c>
      <c r="S193" s="13"/>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212"/>
      <c r="AX193" s="123" t="str" cm="1">
        <f t="array" ref="AX193">_xlfn.TEXTJOIN(",", TRUE, IF(D193:L193="","",VLOOKUP(D193:L193, ComboValue!$A$2:$C$11, 3, FALSE)))</f>
        <v/>
      </c>
      <c r="AY193" s="123" t="str">
        <f t="shared" si="159"/>
        <v>Tous_Fr</v>
      </c>
      <c r="AZ193" s="123" t="str">
        <f>IF(ISBLANK(M193),"",VLOOKUP(M193,ComboValue!$D$2:$F$18,3,FALSE))</f>
        <v/>
      </c>
      <c r="BA193" s="123" t="str">
        <f>IF(ISBLANK(N193),"",VLOOKUP(N193,ComboValue!$J$2:$L$5,3,FALSE))</f>
        <v/>
      </c>
      <c r="BB193" s="130" t="str" cm="1">
        <f t="array" ref="BB193">_xlfn.TEXTJOIN(",", TRUE, IF(S193:AV193="","",VLOOKUP(S193:AV193, ComboValue!$M$2:$O$100, 3, FALSE)))</f>
        <v/>
      </c>
      <c r="BC193" s="124" t="str">
        <f t="shared" si="160"/>
        <v/>
      </c>
      <c r="BD193" s="110"/>
      <c r="BE193" s="122" t="str">
        <f t="shared" si="137"/>
        <v/>
      </c>
      <c r="BF193" s="123" t="str">
        <f t="shared" si="138"/>
        <v/>
      </c>
      <c r="BG193" s="123" t="str">
        <f t="shared" si="139"/>
        <v/>
      </c>
      <c r="BH193" s="123" t="str">
        <f t="shared" si="140"/>
        <v/>
      </c>
      <c r="BI193" s="123" t="str">
        <f t="shared" si="141"/>
        <v/>
      </c>
      <c r="BJ193" s="123" t="str">
        <f t="shared" si="142"/>
        <v/>
      </c>
      <c r="BK193" s="123" t="str">
        <f t="shared" si="143"/>
        <v/>
      </c>
      <c r="BL193" s="123" t="str">
        <f t="shared" si="144"/>
        <v/>
      </c>
      <c r="BM193" s="123" t="str">
        <f t="shared" si="145"/>
        <v/>
      </c>
      <c r="BN193" s="123" t="str">
        <f t="shared" si="146"/>
        <v/>
      </c>
      <c r="BO193" s="123">
        <f t="shared" si="185"/>
        <v>0</v>
      </c>
      <c r="BP193" s="123">
        <f t="shared" si="147"/>
        <v>0</v>
      </c>
      <c r="BQ193" s="123">
        <f t="shared" si="186"/>
        <v>0</v>
      </c>
      <c r="BR193" s="123">
        <f t="shared" si="148"/>
        <v>0</v>
      </c>
      <c r="BS193" s="123">
        <f t="shared" si="149"/>
        <v>0</v>
      </c>
      <c r="BT193" s="123">
        <f t="shared" si="150"/>
        <v>0</v>
      </c>
      <c r="BU193" s="123" t="str">
        <f t="shared" si="163"/>
        <v/>
      </c>
      <c r="BV193" s="123" t="str">
        <f t="shared" si="164"/>
        <v/>
      </c>
      <c r="BW193" s="123" t="str">
        <f t="shared" si="165"/>
        <v/>
      </c>
      <c r="BX193" s="123" t="str">
        <f t="shared" si="151"/>
        <v/>
      </c>
      <c r="BY193" s="123" t="str">
        <f t="shared" si="152"/>
        <v/>
      </c>
      <c r="BZ193" s="123" t="str">
        <f t="shared" si="153"/>
        <v/>
      </c>
      <c r="CA193" s="123" t="str">
        <f t="shared" si="154"/>
        <v/>
      </c>
      <c r="CB193" s="123" t="str">
        <f t="shared" si="155"/>
        <v/>
      </c>
      <c r="CC193" s="123" t="str">
        <f t="shared" si="156"/>
        <v/>
      </c>
      <c r="CD193" s="123" t="str">
        <f t="shared" si="157"/>
        <v/>
      </c>
      <c r="CE193" s="123" t="str">
        <f t="shared" si="158"/>
        <v/>
      </c>
      <c r="CF193" s="123" t="str">
        <f t="shared" si="166"/>
        <v/>
      </c>
      <c r="CG193" s="123" t="str">
        <f t="shared" si="167"/>
        <v/>
      </c>
      <c r="CH193" s="123" t="str">
        <f t="shared" si="168"/>
        <v/>
      </c>
      <c r="CI193" s="123" t="str">
        <f t="shared" si="169"/>
        <v/>
      </c>
      <c r="CJ193" s="131" t="str">
        <f t="shared" si="170"/>
        <v/>
      </c>
      <c r="CK193" s="123" t="str" cm="1">
        <f t="array" ref="CK193">IF(AND(AZ193="C_16",
        SUMPRODUCT(--ISNUMBER(SEARCH({"14","34","38","40","41","42","43","46","48","56","64","65"},BB193)))&gt;0),
    O193-IF(ISNUMBER(CL193),CL193,0),
    "")</f>
        <v/>
      </c>
      <c r="CL193" s="123" t="str" cm="1">
        <f t="array" ref="CL193">IF(AND(AZ193="C_16",
        SUMPRODUCT(--ISNUMBER(SEARCH({"01";"02";"03";"04";"05";"06";"07";"08";"09";"10";"11";"12";"13";"15";"16";"17";"19";"20";"21";"22";"23";"24";"25";"26";"27";"28";"29";"30";"31";"32";"33";"35";"36";"37";"39";"44";"45";"47";"49";"50";"51";"52";"53";"54";"55";"57";"58";"59";"60";"61";"62";"63";"66";"67";"68";"69";"70";"71";"72";"73";"74";"75"}, BB193)))&gt;0),
    O193,
    "")</f>
        <v/>
      </c>
      <c r="CM193" s="131" t="str" cm="1">
        <f t="array" ref="CM193">IF(SUMPRODUCT(--ISNUMBER(SEARCH({"32";"35";"36";"44";"45";"47";"50";"51";"52";"53";"54";"55";"57";"58";"59";"60"}, BB193)))&gt;0,
    B193,
    "")</f>
        <v/>
      </c>
      <c r="CN193" s="123" t="str" cm="1">
        <f t="array" ref="CN193">IF(SUMPRODUCT(--ISNUMBER(SEARCH({"61";"62"}, BB193)))&gt;0,
    B193,
    "")</f>
        <v/>
      </c>
      <c r="CO193" s="226" t="str" cm="1">
        <f t="array" ref="CO193">IF(SUMPRODUCT(--ISNUMBER(SEARCH({"68";"69";"70";"71"}, BB193)))&gt;0,
    B193,
    "")</f>
        <v/>
      </c>
      <c r="CP193" s="123" t="str" cm="1">
        <f t="array" ref="CP193">IF(SUMPRODUCT(--ISNUMBER(SEARCH({"72";"73";"74";"75"}, BB193)))&gt;0,
    B193,
    "")</f>
        <v/>
      </c>
      <c r="CQ193" s="123" t="str">
        <f t="shared" si="161"/>
        <v/>
      </c>
      <c r="CR193" s="226" t="str">
        <f t="shared" si="162"/>
        <v>NO</v>
      </c>
      <c r="CS193" s="122" t="str">
        <f t="shared" si="171"/>
        <v/>
      </c>
      <c r="CT193" s="123" t="str">
        <f t="shared" si="172"/>
        <v/>
      </c>
      <c r="CU193" s="123" t="str">
        <f t="shared" si="173"/>
        <v/>
      </c>
      <c r="CV193" s="123" t="str">
        <f t="shared" si="174"/>
        <v/>
      </c>
      <c r="CW193" s="123" t="str">
        <f t="shared" si="175"/>
        <v/>
      </c>
      <c r="CX193" s="123" t="str">
        <f t="shared" si="176"/>
        <v/>
      </c>
      <c r="CY193" s="123" t="str">
        <f t="shared" si="177"/>
        <v/>
      </c>
      <c r="CZ193" s="123" t="str">
        <f t="shared" si="178"/>
        <v/>
      </c>
      <c r="DA193" s="123" t="str">
        <f t="shared" si="179"/>
        <v/>
      </c>
      <c r="DB193" s="124" t="str">
        <f t="shared" si="180"/>
        <v/>
      </c>
      <c r="DC193" s="122" t="str">
        <f t="shared" si="181"/>
        <v/>
      </c>
      <c r="DD193" s="123" t="str">
        <f t="shared" si="182"/>
        <v/>
      </c>
      <c r="DE193" s="123" t="str">
        <f t="shared" si="183"/>
        <v/>
      </c>
      <c r="DF193" s="124" t="str">
        <f t="shared" si="184"/>
        <v/>
      </c>
      <c r="DG193" s="110"/>
    </row>
    <row r="194" spans="2:111" ht="16.2" outlineLevel="2" x14ac:dyDescent="0.4">
      <c r="B194" s="7">
        <v>189</v>
      </c>
      <c r="C194" s="12"/>
      <c r="D194" s="13"/>
      <c r="E194" s="14"/>
      <c r="F194" s="14"/>
      <c r="G194" s="14"/>
      <c r="H194" s="14"/>
      <c r="I194" s="14"/>
      <c r="J194" s="14"/>
      <c r="K194" s="14"/>
      <c r="L194" s="15"/>
      <c r="M194" s="12"/>
      <c r="N194" s="12"/>
      <c r="O194" s="12"/>
      <c r="P194" s="98" t="str">
        <f xml:space="preserve"> IF(ISBLANK(M194),"",VLOOKUP(M194,ComboValue!$D$2:$H$18,5,FALSE))</f>
        <v/>
      </c>
      <c r="Q194" s="12"/>
      <c r="R194" s="252" t="str" cm="1">
        <f t="array" ref="R194">IF(OR(ISNUMBER(SEARCH("SGH05",$D194:$L194)),ISNUMBER(SEARCH("SGH06",$D194:$L194)),ISNUMBER(SEARCH("SGH07",$D194:$L194)),ISNUMBER(SEARCH("SGH08",$D194:$L194)),ISNUMBER(SEARCH("pas de pictogramme",$D194:$L194)),ISNUMBER(SEARCH("SGH09",$D194:$L194)),ISNUMBER(SEARCH("SGH03",$D194:$L194))),"OUI","NON")</f>
        <v>NON</v>
      </c>
      <c r="S194" s="13"/>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212"/>
      <c r="AX194" s="123" t="str" cm="1">
        <f t="array" ref="AX194">_xlfn.TEXTJOIN(",", TRUE, IF(D194:L194="","",VLOOKUP(D194:L194, ComboValue!$A$2:$C$11, 3, FALSE)))</f>
        <v/>
      </c>
      <c r="AY194" s="123" t="str">
        <f t="shared" si="159"/>
        <v>Tous_Fr</v>
      </c>
      <c r="AZ194" s="123" t="str">
        <f>IF(ISBLANK(M194),"",VLOOKUP(M194,ComboValue!$D$2:$F$18,3,FALSE))</f>
        <v/>
      </c>
      <c r="BA194" s="123" t="str">
        <f>IF(ISBLANK(N194),"",VLOOKUP(N194,ComboValue!$J$2:$L$5,3,FALSE))</f>
        <v/>
      </c>
      <c r="BB194" s="130" t="str" cm="1">
        <f t="array" ref="BB194">_xlfn.TEXTJOIN(",", TRUE, IF(S194:AV194="","",VLOOKUP(S194:AV194, ComboValue!$M$2:$O$100, 3, FALSE)))</f>
        <v/>
      </c>
      <c r="BC194" s="124" t="str">
        <f t="shared" si="160"/>
        <v/>
      </c>
      <c r="BD194" s="110"/>
      <c r="BE194" s="122" t="str">
        <f t="shared" si="137"/>
        <v/>
      </c>
      <c r="BF194" s="123" t="str">
        <f t="shared" si="138"/>
        <v/>
      </c>
      <c r="BG194" s="123" t="str">
        <f t="shared" si="139"/>
        <v/>
      </c>
      <c r="BH194" s="123" t="str">
        <f t="shared" si="140"/>
        <v/>
      </c>
      <c r="BI194" s="123" t="str">
        <f t="shared" si="141"/>
        <v/>
      </c>
      <c r="BJ194" s="123" t="str">
        <f t="shared" si="142"/>
        <v/>
      </c>
      <c r="BK194" s="123" t="str">
        <f t="shared" si="143"/>
        <v/>
      </c>
      <c r="BL194" s="123" t="str">
        <f t="shared" si="144"/>
        <v/>
      </c>
      <c r="BM194" s="123" t="str">
        <f t="shared" si="145"/>
        <v/>
      </c>
      <c r="BN194" s="123" t="str">
        <f t="shared" si="146"/>
        <v/>
      </c>
      <c r="BO194" s="123">
        <f t="shared" si="185"/>
        <v>0</v>
      </c>
      <c r="BP194" s="123">
        <f t="shared" si="147"/>
        <v>0</v>
      </c>
      <c r="BQ194" s="123">
        <f t="shared" si="186"/>
        <v>0</v>
      </c>
      <c r="BR194" s="123">
        <f t="shared" si="148"/>
        <v>0</v>
      </c>
      <c r="BS194" s="123">
        <f t="shared" si="149"/>
        <v>0</v>
      </c>
      <c r="BT194" s="123">
        <f t="shared" si="150"/>
        <v>0</v>
      </c>
      <c r="BU194" s="123" t="str">
        <f t="shared" si="163"/>
        <v/>
      </c>
      <c r="BV194" s="123" t="str">
        <f t="shared" si="164"/>
        <v/>
      </c>
      <c r="BW194" s="123" t="str">
        <f t="shared" si="165"/>
        <v/>
      </c>
      <c r="BX194" s="123" t="str">
        <f t="shared" si="151"/>
        <v/>
      </c>
      <c r="BY194" s="123" t="str">
        <f t="shared" si="152"/>
        <v/>
      </c>
      <c r="BZ194" s="123" t="str">
        <f t="shared" si="153"/>
        <v/>
      </c>
      <c r="CA194" s="123" t="str">
        <f t="shared" si="154"/>
        <v/>
      </c>
      <c r="CB194" s="123" t="str">
        <f t="shared" si="155"/>
        <v/>
      </c>
      <c r="CC194" s="123" t="str">
        <f t="shared" si="156"/>
        <v/>
      </c>
      <c r="CD194" s="123" t="str">
        <f t="shared" si="157"/>
        <v/>
      </c>
      <c r="CE194" s="123" t="str">
        <f t="shared" si="158"/>
        <v/>
      </c>
      <c r="CF194" s="123" t="str">
        <f t="shared" si="166"/>
        <v/>
      </c>
      <c r="CG194" s="123" t="str">
        <f t="shared" si="167"/>
        <v/>
      </c>
      <c r="CH194" s="123" t="str">
        <f t="shared" si="168"/>
        <v/>
      </c>
      <c r="CI194" s="123" t="str">
        <f t="shared" si="169"/>
        <v/>
      </c>
      <c r="CJ194" s="131" t="str">
        <f t="shared" si="170"/>
        <v/>
      </c>
      <c r="CK194" s="123" t="str" cm="1">
        <f t="array" ref="CK194">IF(AND(AZ194="C_16",
        SUMPRODUCT(--ISNUMBER(SEARCH({"14","34","38","40","41","42","43","46","48","56","64","65"},BB194)))&gt;0),
    O194-IF(ISNUMBER(CL194),CL194,0),
    "")</f>
        <v/>
      </c>
      <c r="CL194" s="123" t="str" cm="1">
        <f t="array" ref="CL194">IF(AND(AZ194="C_16",
        SUMPRODUCT(--ISNUMBER(SEARCH({"01";"02";"03";"04";"05";"06";"07";"08";"09";"10";"11";"12";"13";"15";"16";"17";"19";"20";"21";"22";"23";"24";"25";"26";"27";"28";"29";"30";"31";"32";"33";"35";"36";"37";"39";"44";"45";"47";"49";"50";"51";"52";"53";"54";"55";"57";"58";"59";"60";"61";"62";"63";"66";"67";"68";"69";"70";"71";"72";"73";"74";"75"}, BB194)))&gt;0),
    O194,
    "")</f>
        <v/>
      </c>
      <c r="CM194" s="131" t="str" cm="1">
        <f t="array" ref="CM194">IF(SUMPRODUCT(--ISNUMBER(SEARCH({"32";"35";"36";"44";"45";"47";"50";"51";"52";"53";"54";"55";"57";"58";"59";"60"}, BB194)))&gt;0,
    B194,
    "")</f>
        <v/>
      </c>
      <c r="CN194" s="123" t="str" cm="1">
        <f t="array" ref="CN194">IF(SUMPRODUCT(--ISNUMBER(SEARCH({"61";"62"}, BB194)))&gt;0,
    B194,
    "")</f>
        <v/>
      </c>
      <c r="CO194" s="226" t="str" cm="1">
        <f t="array" ref="CO194">IF(SUMPRODUCT(--ISNUMBER(SEARCH({"68";"69";"70";"71"}, BB194)))&gt;0,
    B194,
    "")</f>
        <v/>
      </c>
      <c r="CP194" s="123" t="str" cm="1">
        <f t="array" ref="CP194">IF(SUMPRODUCT(--ISNUMBER(SEARCH({"72";"73";"74";"75"}, BB194)))&gt;0,
    B194,
    "")</f>
        <v/>
      </c>
      <c r="CQ194" s="123" t="str">
        <f t="shared" si="161"/>
        <v/>
      </c>
      <c r="CR194" s="226" t="str">
        <f t="shared" si="162"/>
        <v>NO</v>
      </c>
      <c r="CS194" s="122" t="str">
        <f t="shared" si="171"/>
        <v/>
      </c>
      <c r="CT194" s="123" t="str">
        <f t="shared" si="172"/>
        <v/>
      </c>
      <c r="CU194" s="123" t="str">
        <f t="shared" si="173"/>
        <v/>
      </c>
      <c r="CV194" s="123" t="str">
        <f t="shared" si="174"/>
        <v/>
      </c>
      <c r="CW194" s="123" t="str">
        <f t="shared" si="175"/>
        <v/>
      </c>
      <c r="CX194" s="123" t="str">
        <f t="shared" si="176"/>
        <v/>
      </c>
      <c r="CY194" s="123" t="str">
        <f t="shared" si="177"/>
        <v/>
      </c>
      <c r="CZ194" s="123" t="str">
        <f t="shared" si="178"/>
        <v/>
      </c>
      <c r="DA194" s="123" t="str">
        <f t="shared" si="179"/>
        <v/>
      </c>
      <c r="DB194" s="124" t="str">
        <f t="shared" si="180"/>
        <v/>
      </c>
      <c r="DC194" s="122" t="str">
        <f t="shared" si="181"/>
        <v/>
      </c>
      <c r="DD194" s="123" t="str">
        <f t="shared" si="182"/>
        <v/>
      </c>
      <c r="DE194" s="123" t="str">
        <f t="shared" si="183"/>
        <v/>
      </c>
      <c r="DF194" s="124" t="str">
        <f t="shared" si="184"/>
        <v/>
      </c>
      <c r="DG194" s="110"/>
    </row>
    <row r="195" spans="2:111" ht="16.2" outlineLevel="2" x14ac:dyDescent="0.4">
      <c r="B195" s="7">
        <v>190</v>
      </c>
      <c r="C195" s="12"/>
      <c r="D195" s="13"/>
      <c r="E195" s="14"/>
      <c r="F195" s="14"/>
      <c r="G195" s="14"/>
      <c r="H195" s="14"/>
      <c r="I195" s="14"/>
      <c r="J195" s="14"/>
      <c r="K195" s="14"/>
      <c r="L195" s="15"/>
      <c r="M195" s="12"/>
      <c r="N195" s="12"/>
      <c r="O195" s="12"/>
      <c r="P195" s="98" t="str">
        <f xml:space="preserve"> IF(ISBLANK(M195),"",VLOOKUP(M195,ComboValue!$D$2:$H$18,5,FALSE))</f>
        <v/>
      </c>
      <c r="Q195" s="12"/>
      <c r="R195" s="252" t="str" cm="1">
        <f t="array" ref="R195">IF(OR(ISNUMBER(SEARCH("SGH05",$D195:$L195)),ISNUMBER(SEARCH("SGH06",$D195:$L195)),ISNUMBER(SEARCH("SGH07",$D195:$L195)),ISNUMBER(SEARCH("SGH08",$D195:$L195)),ISNUMBER(SEARCH("pas de pictogramme",$D195:$L195)),ISNUMBER(SEARCH("SGH09",$D195:$L195)),ISNUMBER(SEARCH("SGH03",$D195:$L195))),"OUI","NON")</f>
        <v>NON</v>
      </c>
      <c r="S195" s="13"/>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212"/>
      <c r="AX195" s="123" t="str" cm="1">
        <f t="array" ref="AX195">_xlfn.TEXTJOIN(",", TRUE, IF(D195:L195="","",VLOOKUP(D195:L195, ComboValue!$A$2:$C$11, 3, FALSE)))</f>
        <v/>
      </c>
      <c r="AY195" s="123" t="str">
        <f t="shared" si="159"/>
        <v>Tous_Fr</v>
      </c>
      <c r="AZ195" s="123" t="str">
        <f>IF(ISBLANK(M195),"",VLOOKUP(M195,ComboValue!$D$2:$F$18,3,FALSE))</f>
        <v/>
      </c>
      <c r="BA195" s="123" t="str">
        <f>IF(ISBLANK(N195),"",VLOOKUP(N195,ComboValue!$J$2:$L$5,3,FALSE))</f>
        <v/>
      </c>
      <c r="BB195" s="130" t="str" cm="1">
        <f t="array" ref="BB195">_xlfn.TEXTJOIN(",", TRUE, IF(S195:AV195="","",VLOOKUP(S195:AV195, ComboValue!$M$2:$O$100, 3, FALSE)))</f>
        <v/>
      </c>
      <c r="BC195" s="124" t="str">
        <f t="shared" si="160"/>
        <v/>
      </c>
      <c r="BD195" s="110"/>
      <c r="BE195" s="122" t="str">
        <f t="shared" si="137"/>
        <v/>
      </c>
      <c r="BF195" s="123" t="str">
        <f t="shared" si="138"/>
        <v/>
      </c>
      <c r="BG195" s="123" t="str">
        <f t="shared" si="139"/>
        <v/>
      </c>
      <c r="BH195" s="123" t="str">
        <f t="shared" si="140"/>
        <v/>
      </c>
      <c r="BI195" s="123" t="str">
        <f t="shared" si="141"/>
        <v/>
      </c>
      <c r="BJ195" s="123" t="str">
        <f t="shared" si="142"/>
        <v/>
      </c>
      <c r="BK195" s="123" t="str">
        <f t="shared" si="143"/>
        <v/>
      </c>
      <c r="BL195" s="123" t="str">
        <f t="shared" si="144"/>
        <v/>
      </c>
      <c r="BM195" s="123" t="str">
        <f t="shared" si="145"/>
        <v/>
      </c>
      <c r="BN195" s="123" t="str">
        <f t="shared" si="146"/>
        <v/>
      </c>
      <c r="BO195" s="123">
        <f t="shared" si="185"/>
        <v>0</v>
      </c>
      <c r="BP195" s="123">
        <f t="shared" si="147"/>
        <v>0</v>
      </c>
      <c r="BQ195" s="123">
        <f t="shared" si="186"/>
        <v>0</v>
      </c>
      <c r="BR195" s="123">
        <f t="shared" si="148"/>
        <v>0</v>
      </c>
      <c r="BS195" s="123">
        <f t="shared" si="149"/>
        <v>0</v>
      </c>
      <c r="BT195" s="123">
        <f t="shared" si="150"/>
        <v>0</v>
      </c>
      <c r="BU195" s="123" t="str">
        <f t="shared" si="163"/>
        <v/>
      </c>
      <c r="BV195" s="123" t="str">
        <f t="shared" si="164"/>
        <v/>
      </c>
      <c r="BW195" s="123" t="str">
        <f t="shared" si="165"/>
        <v/>
      </c>
      <c r="BX195" s="123" t="str">
        <f t="shared" si="151"/>
        <v/>
      </c>
      <c r="BY195" s="123" t="str">
        <f t="shared" si="152"/>
        <v/>
      </c>
      <c r="BZ195" s="123" t="str">
        <f t="shared" si="153"/>
        <v/>
      </c>
      <c r="CA195" s="123" t="str">
        <f t="shared" si="154"/>
        <v/>
      </c>
      <c r="CB195" s="123" t="str">
        <f t="shared" si="155"/>
        <v/>
      </c>
      <c r="CC195" s="123" t="str">
        <f t="shared" si="156"/>
        <v/>
      </c>
      <c r="CD195" s="123" t="str">
        <f t="shared" si="157"/>
        <v/>
      </c>
      <c r="CE195" s="123" t="str">
        <f t="shared" si="158"/>
        <v/>
      </c>
      <c r="CF195" s="123" t="str">
        <f t="shared" si="166"/>
        <v/>
      </c>
      <c r="CG195" s="123" t="str">
        <f t="shared" si="167"/>
        <v/>
      </c>
      <c r="CH195" s="123" t="str">
        <f t="shared" si="168"/>
        <v/>
      </c>
      <c r="CI195" s="123" t="str">
        <f t="shared" si="169"/>
        <v/>
      </c>
      <c r="CJ195" s="131" t="str">
        <f t="shared" si="170"/>
        <v/>
      </c>
      <c r="CK195" s="123" t="str" cm="1">
        <f t="array" ref="CK195">IF(AND(AZ195="C_16",
        SUMPRODUCT(--ISNUMBER(SEARCH({"14","34","38","40","41","42","43","46","48","56","64","65"},BB195)))&gt;0),
    O195-IF(ISNUMBER(CL195),CL195,0),
    "")</f>
        <v/>
      </c>
      <c r="CL195" s="123" t="str" cm="1">
        <f t="array" ref="CL195">IF(AND(AZ195="C_16",
        SUMPRODUCT(--ISNUMBER(SEARCH({"01";"02";"03";"04";"05";"06";"07";"08";"09";"10";"11";"12";"13";"15";"16";"17";"19";"20";"21";"22";"23";"24";"25";"26";"27";"28";"29";"30";"31";"32";"33";"35";"36";"37";"39";"44";"45";"47";"49";"50";"51";"52";"53";"54";"55";"57";"58";"59";"60";"61";"62";"63";"66";"67";"68";"69";"70";"71";"72";"73";"74";"75"}, BB195)))&gt;0),
    O195,
    "")</f>
        <v/>
      </c>
      <c r="CM195" s="131" t="str" cm="1">
        <f t="array" ref="CM195">IF(SUMPRODUCT(--ISNUMBER(SEARCH({"32";"35";"36";"44";"45";"47";"50";"51";"52";"53";"54";"55";"57";"58";"59";"60"}, BB195)))&gt;0,
    B195,
    "")</f>
        <v/>
      </c>
      <c r="CN195" s="123" t="str" cm="1">
        <f t="array" ref="CN195">IF(SUMPRODUCT(--ISNUMBER(SEARCH({"61";"62"}, BB195)))&gt;0,
    B195,
    "")</f>
        <v/>
      </c>
      <c r="CO195" s="226" t="str" cm="1">
        <f t="array" ref="CO195">IF(SUMPRODUCT(--ISNUMBER(SEARCH({"68";"69";"70";"71"}, BB195)))&gt;0,
    B195,
    "")</f>
        <v/>
      </c>
      <c r="CP195" s="123" t="str" cm="1">
        <f t="array" ref="CP195">IF(SUMPRODUCT(--ISNUMBER(SEARCH({"72";"73";"74";"75"}, BB195)))&gt;0,
    B195,
    "")</f>
        <v/>
      </c>
      <c r="CQ195" s="123" t="str">
        <f t="shared" si="161"/>
        <v/>
      </c>
      <c r="CR195" s="226" t="str">
        <f t="shared" si="162"/>
        <v>NO</v>
      </c>
      <c r="CS195" s="122" t="str">
        <f t="shared" si="171"/>
        <v/>
      </c>
      <c r="CT195" s="123" t="str">
        <f t="shared" si="172"/>
        <v/>
      </c>
      <c r="CU195" s="123" t="str">
        <f t="shared" si="173"/>
        <v/>
      </c>
      <c r="CV195" s="123" t="str">
        <f t="shared" si="174"/>
        <v/>
      </c>
      <c r="CW195" s="123" t="str">
        <f t="shared" si="175"/>
        <v/>
      </c>
      <c r="CX195" s="123" t="str">
        <f t="shared" si="176"/>
        <v/>
      </c>
      <c r="CY195" s="123" t="str">
        <f t="shared" si="177"/>
        <v/>
      </c>
      <c r="CZ195" s="123" t="str">
        <f t="shared" si="178"/>
        <v/>
      </c>
      <c r="DA195" s="123" t="str">
        <f t="shared" si="179"/>
        <v/>
      </c>
      <c r="DB195" s="124" t="str">
        <f t="shared" si="180"/>
        <v/>
      </c>
      <c r="DC195" s="122" t="str">
        <f t="shared" si="181"/>
        <v/>
      </c>
      <c r="DD195" s="123" t="str">
        <f t="shared" si="182"/>
        <v/>
      </c>
      <c r="DE195" s="123" t="str">
        <f t="shared" si="183"/>
        <v/>
      </c>
      <c r="DF195" s="124" t="str">
        <f t="shared" si="184"/>
        <v/>
      </c>
      <c r="DG195" s="110"/>
    </row>
    <row r="196" spans="2:111" ht="16.2" outlineLevel="2" x14ac:dyDescent="0.4">
      <c r="B196" s="7">
        <v>191</v>
      </c>
      <c r="C196" s="12"/>
      <c r="D196" s="13"/>
      <c r="E196" s="14"/>
      <c r="F196" s="14"/>
      <c r="G196" s="14"/>
      <c r="H196" s="14"/>
      <c r="I196" s="14"/>
      <c r="J196" s="14"/>
      <c r="K196" s="14"/>
      <c r="L196" s="15"/>
      <c r="M196" s="12"/>
      <c r="N196" s="12"/>
      <c r="O196" s="12"/>
      <c r="P196" s="98" t="str">
        <f xml:space="preserve"> IF(ISBLANK(M196),"",VLOOKUP(M196,ComboValue!$D$2:$H$18,5,FALSE))</f>
        <v/>
      </c>
      <c r="Q196" s="12"/>
      <c r="R196" s="252" t="str" cm="1">
        <f t="array" ref="R196">IF(OR(ISNUMBER(SEARCH("SGH05",$D196:$L196)),ISNUMBER(SEARCH("SGH06",$D196:$L196)),ISNUMBER(SEARCH("SGH07",$D196:$L196)),ISNUMBER(SEARCH("SGH08",$D196:$L196)),ISNUMBER(SEARCH("pas de pictogramme",$D196:$L196)),ISNUMBER(SEARCH("SGH09",$D196:$L196)),ISNUMBER(SEARCH("SGH03",$D196:$L196))),"OUI","NON")</f>
        <v>NON</v>
      </c>
      <c r="S196" s="13"/>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212"/>
      <c r="AX196" s="123" t="str" cm="1">
        <f t="array" ref="AX196">_xlfn.TEXTJOIN(",", TRUE, IF(D196:L196="","",VLOOKUP(D196:L196, ComboValue!$A$2:$C$11, 3, FALSE)))</f>
        <v/>
      </c>
      <c r="AY196" s="123" t="str">
        <f t="shared" si="159"/>
        <v>Tous_Fr</v>
      </c>
      <c r="AZ196" s="123" t="str">
        <f>IF(ISBLANK(M196),"",VLOOKUP(M196,ComboValue!$D$2:$F$18,3,FALSE))</f>
        <v/>
      </c>
      <c r="BA196" s="123" t="str">
        <f>IF(ISBLANK(N196),"",VLOOKUP(N196,ComboValue!$J$2:$L$5,3,FALSE))</f>
        <v/>
      </c>
      <c r="BB196" s="130" t="str" cm="1">
        <f t="array" ref="BB196">_xlfn.TEXTJOIN(",", TRUE, IF(S196:AV196="","",VLOOKUP(S196:AV196, ComboValue!$M$2:$O$100, 3, FALSE)))</f>
        <v/>
      </c>
      <c r="BC196" s="124" t="str">
        <f t="shared" si="160"/>
        <v/>
      </c>
      <c r="BD196" s="110"/>
      <c r="BE196" s="122" t="str">
        <f t="shared" si="137"/>
        <v/>
      </c>
      <c r="BF196" s="123" t="str">
        <f t="shared" si="138"/>
        <v/>
      </c>
      <c r="BG196" s="123" t="str">
        <f t="shared" si="139"/>
        <v/>
      </c>
      <c r="BH196" s="123" t="str">
        <f t="shared" si="140"/>
        <v/>
      </c>
      <c r="BI196" s="123" t="str">
        <f t="shared" si="141"/>
        <v/>
      </c>
      <c r="BJ196" s="123" t="str">
        <f t="shared" si="142"/>
        <v/>
      </c>
      <c r="BK196" s="123" t="str">
        <f t="shared" si="143"/>
        <v/>
      </c>
      <c r="BL196" s="123" t="str">
        <f t="shared" si="144"/>
        <v/>
      </c>
      <c r="BM196" s="123" t="str">
        <f t="shared" si="145"/>
        <v/>
      </c>
      <c r="BN196" s="123" t="str">
        <f t="shared" si="146"/>
        <v/>
      </c>
      <c r="BO196" s="123">
        <f t="shared" si="185"/>
        <v>0</v>
      </c>
      <c r="BP196" s="123">
        <f t="shared" si="147"/>
        <v>0</v>
      </c>
      <c r="BQ196" s="123">
        <f t="shared" si="186"/>
        <v>0</v>
      </c>
      <c r="BR196" s="123">
        <f t="shared" si="148"/>
        <v>0</v>
      </c>
      <c r="BS196" s="123">
        <f t="shared" si="149"/>
        <v>0</v>
      </c>
      <c r="BT196" s="123">
        <f t="shared" si="150"/>
        <v>0</v>
      </c>
      <c r="BU196" s="123" t="str">
        <f t="shared" si="163"/>
        <v/>
      </c>
      <c r="BV196" s="123" t="str">
        <f t="shared" si="164"/>
        <v/>
      </c>
      <c r="BW196" s="123" t="str">
        <f t="shared" si="165"/>
        <v/>
      </c>
      <c r="BX196" s="123" t="str">
        <f t="shared" si="151"/>
        <v/>
      </c>
      <c r="BY196" s="123" t="str">
        <f t="shared" si="152"/>
        <v/>
      </c>
      <c r="BZ196" s="123" t="str">
        <f t="shared" si="153"/>
        <v/>
      </c>
      <c r="CA196" s="123" t="str">
        <f t="shared" si="154"/>
        <v/>
      </c>
      <c r="CB196" s="123" t="str">
        <f t="shared" si="155"/>
        <v/>
      </c>
      <c r="CC196" s="123" t="str">
        <f t="shared" si="156"/>
        <v/>
      </c>
      <c r="CD196" s="123" t="str">
        <f t="shared" si="157"/>
        <v/>
      </c>
      <c r="CE196" s="123" t="str">
        <f t="shared" si="158"/>
        <v/>
      </c>
      <c r="CF196" s="123" t="str">
        <f t="shared" si="166"/>
        <v/>
      </c>
      <c r="CG196" s="123" t="str">
        <f t="shared" si="167"/>
        <v/>
      </c>
      <c r="CH196" s="123" t="str">
        <f t="shared" si="168"/>
        <v/>
      </c>
      <c r="CI196" s="123" t="str">
        <f t="shared" si="169"/>
        <v/>
      </c>
      <c r="CJ196" s="131" t="str">
        <f t="shared" si="170"/>
        <v/>
      </c>
      <c r="CK196" s="123" t="str" cm="1">
        <f t="array" ref="CK196">IF(AND(AZ196="C_16",
        SUMPRODUCT(--ISNUMBER(SEARCH({"14","34","38","40","41","42","43","46","48","56","64","65"},BB196)))&gt;0),
    O196-IF(ISNUMBER(CL196),CL196,0),
    "")</f>
        <v/>
      </c>
      <c r="CL196" s="123" t="str" cm="1">
        <f t="array" ref="CL196">IF(AND(AZ196="C_16",
        SUMPRODUCT(--ISNUMBER(SEARCH({"01";"02";"03";"04";"05";"06";"07";"08";"09";"10";"11";"12";"13";"15";"16";"17";"19";"20";"21";"22";"23";"24";"25";"26";"27";"28";"29";"30";"31";"32";"33";"35";"36";"37";"39";"44";"45";"47";"49";"50";"51";"52";"53";"54";"55";"57";"58";"59";"60";"61";"62";"63";"66";"67";"68";"69";"70";"71";"72";"73";"74";"75"}, BB196)))&gt;0),
    O196,
    "")</f>
        <v/>
      </c>
      <c r="CM196" s="131" t="str" cm="1">
        <f t="array" ref="CM196">IF(SUMPRODUCT(--ISNUMBER(SEARCH({"32";"35";"36";"44";"45";"47";"50";"51";"52";"53";"54";"55";"57";"58";"59";"60"}, BB196)))&gt;0,
    B196,
    "")</f>
        <v/>
      </c>
      <c r="CN196" s="123" t="str" cm="1">
        <f t="array" ref="CN196">IF(SUMPRODUCT(--ISNUMBER(SEARCH({"61";"62"}, BB196)))&gt;0,
    B196,
    "")</f>
        <v/>
      </c>
      <c r="CO196" s="226" t="str" cm="1">
        <f t="array" ref="CO196">IF(SUMPRODUCT(--ISNUMBER(SEARCH({"68";"69";"70";"71"}, BB196)))&gt;0,
    B196,
    "")</f>
        <v/>
      </c>
      <c r="CP196" s="123" t="str" cm="1">
        <f t="array" ref="CP196">IF(SUMPRODUCT(--ISNUMBER(SEARCH({"72";"73";"74";"75"}, BB196)))&gt;0,
    B196,
    "")</f>
        <v/>
      </c>
      <c r="CQ196" s="123" t="str">
        <f t="shared" si="161"/>
        <v/>
      </c>
      <c r="CR196" s="226" t="str">
        <f t="shared" si="162"/>
        <v>NO</v>
      </c>
      <c r="CS196" s="122" t="str">
        <f t="shared" si="171"/>
        <v/>
      </c>
      <c r="CT196" s="123" t="str">
        <f t="shared" si="172"/>
        <v/>
      </c>
      <c r="CU196" s="123" t="str">
        <f t="shared" si="173"/>
        <v/>
      </c>
      <c r="CV196" s="123" t="str">
        <f t="shared" si="174"/>
        <v/>
      </c>
      <c r="CW196" s="123" t="str">
        <f t="shared" si="175"/>
        <v/>
      </c>
      <c r="CX196" s="123" t="str">
        <f t="shared" si="176"/>
        <v/>
      </c>
      <c r="CY196" s="123" t="str">
        <f t="shared" si="177"/>
        <v/>
      </c>
      <c r="CZ196" s="123" t="str">
        <f t="shared" si="178"/>
        <v/>
      </c>
      <c r="DA196" s="123" t="str">
        <f t="shared" si="179"/>
        <v/>
      </c>
      <c r="DB196" s="124" t="str">
        <f t="shared" si="180"/>
        <v/>
      </c>
      <c r="DC196" s="122" t="str">
        <f t="shared" si="181"/>
        <v/>
      </c>
      <c r="DD196" s="123" t="str">
        <f t="shared" si="182"/>
        <v/>
      </c>
      <c r="DE196" s="123" t="str">
        <f t="shared" si="183"/>
        <v/>
      </c>
      <c r="DF196" s="124" t="str">
        <f t="shared" si="184"/>
        <v/>
      </c>
      <c r="DG196" s="110"/>
    </row>
    <row r="197" spans="2:111" ht="16.2" outlineLevel="2" x14ac:dyDescent="0.4">
      <c r="B197" s="7">
        <v>192</v>
      </c>
      <c r="C197" s="12"/>
      <c r="D197" s="13"/>
      <c r="E197" s="14"/>
      <c r="F197" s="14"/>
      <c r="G197" s="14"/>
      <c r="H197" s="14"/>
      <c r="I197" s="14"/>
      <c r="J197" s="14"/>
      <c r="K197" s="14"/>
      <c r="L197" s="15"/>
      <c r="M197" s="12"/>
      <c r="N197" s="12"/>
      <c r="O197" s="12"/>
      <c r="P197" s="98" t="str">
        <f xml:space="preserve"> IF(ISBLANK(M197),"",VLOOKUP(M197,ComboValue!$D$2:$H$18,5,FALSE))</f>
        <v/>
      </c>
      <c r="Q197" s="12"/>
      <c r="R197" s="252" t="str" cm="1">
        <f t="array" ref="R197">IF(OR(ISNUMBER(SEARCH("SGH05",$D197:$L197)),ISNUMBER(SEARCH("SGH06",$D197:$L197)),ISNUMBER(SEARCH("SGH07",$D197:$L197)),ISNUMBER(SEARCH("SGH08",$D197:$L197)),ISNUMBER(SEARCH("pas de pictogramme",$D197:$L197)),ISNUMBER(SEARCH("SGH09",$D197:$L197)),ISNUMBER(SEARCH("SGH03",$D197:$L197))),"OUI","NON")</f>
        <v>NON</v>
      </c>
      <c r="S197" s="13"/>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212"/>
      <c r="AX197" s="123" t="str" cm="1">
        <f t="array" ref="AX197">_xlfn.TEXTJOIN(",", TRUE, IF(D197:L197="","",VLOOKUP(D197:L197, ComboValue!$A$2:$C$11, 3, FALSE)))</f>
        <v/>
      </c>
      <c r="AY197" s="123" t="str">
        <f t="shared" si="159"/>
        <v>Tous_Fr</v>
      </c>
      <c r="AZ197" s="123" t="str">
        <f>IF(ISBLANK(M197),"",VLOOKUP(M197,ComboValue!$D$2:$F$18,3,FALSE))</f>
        <v/>
      </c>
      <c r="BA197" s="123" t="str">
        <f>IF(ISBLANK(N197),"",VLOOKUP(N197,ComboValue!$J$2:$L$5,3,FALSE))</f>
        <v/>
      </c>
      <c r="BB197" s="130" t="str" cm="1">
        <f t="array" ref="BB197">_xlfn.TEXTJOIN(",", TRUE, IF(S197:AV197="","",VLOOKUP(S197:AV197, ComboValue!$M$2:$O$100, 3, FALSE)))</f>
        <v/>
      </c>
      <c r="BC197" s="124" t="str">
        <f t="shared" si="160"/>
        <v/>
      </c>
      <c r="BD197" s="110"/>
      <c r="BE197" s="122" t="str">
        <f t="shared" si="137"/>
        <v/>
      </c>
      <c r="BF197" s="123" t="str">
        <f t="shared" si="138"/>
        <v/>
      </c>
      <c r="BG197" s="123" t="str">
        <f t="shared" si="139"/>
        <v/>
      </c>
      <c r="BH197" s="123" t="str">
        <f t="shared" si="140"/>
        <v/>
      </c>
      <c r="BI197" s="123" t="str">
        <f t="shared" si="141"/>
        <v/>
      </c>
      <c r="BJ197" s="123" t="str">
        <f t="shared" si="142"/>
        <v/>
      </c>
      <c r="BK197" s="123" t="str">
        <f t="shared" si="143"/>
        <v/>
      </c>
      <c r="BL197" s="123" t="str">
        <f t="shared" si="144"/>
        <v/>
      </c>
      <c r="BM197" s="123" t="str">
        <f t="shared" si="145"/>
        <v/>
      </c>
      <c r="BN197" s="123" t="str">
        <f t="shared" si="146"/>
        <v/>
      </c>
      <c r="BO197" s="123">
        <f t="shared" si="185"/>
        <v>0</v>
      </c>
      <c r="BP197" s="123">
        <f t="shared" si="147"/>
        <v>0</v>
      </c>
      <c r="BQ197" s="123">
        <f t="shared" si="186"/>
        <v>0</v>
      </c>
      <c r="BR197" s="123">
        <f t="shared" si="148"/>
        <v>0</v>
      </c>
      <c r="BS197" s="123">
        <f t="shared" si="149"/>
        <v>0</v>
      </c>
      <c r="BT197" s="123">
        <f t="shared" si="150"/>
        <v>0</v>
      </c>
      <c r="BU197" s="123" t="str">
        <f t="shared" si="163"/>
        <v/>
      </c>
      <c r="BV197" s="123" t="str">
        <f t="shared" si="164"/>
        <v/>
      </c>
      <c r="BW197" s="123" t="str">
        <f t="shared" si="165"/>
        <v/>
      </c>
      <c r="BX197" s="123" t="str">
        <f t="shared" si="151"/>
        <v/>
      </c>
      <c r="BY197" s="123" t="str">
        <f t="shared" si="152"/>
        <v/>
      </c>
      <c r="BZ197" s="123" t="str">
        <f t="shared" si="153"/>
        <v/>
      </c>
      <c r="CA197" s="123" t="str">
        <f t="shared" si="154"/>
        <v/>
      </c>
      <c r="CB197" s="123" t="str">
        <f t="shared" si="155"/>
        <v/>
      </c>
      <c r="CC197" s="123" t="str">
        <f t="shared" si="156"/>
        <v/>
      </c>
      <c r="CD197" s="123" t="str">
        <f t="shared" si="157"/>
        <v/>
      </c>
      <c r="CE197" s="123" t="str">
        <f t="shared" si="158"/>
        <v/>
      </c>
      <c r="CF197" s="123" t="str">
        <f t="shared" si="166"/>
        <v/>
      </c>
      <c r="CG197" s="123" t="str">
        <f t="shared" si="167"/>
        <v/>
      </c>
      <c r="CH197" s="123" t="str">
        <f t="shared" si="168"/>
        <v/>
      </c>
      <c r="CI197" s="123" t="str">
        <f t="shared" si="169"/>
        <v/>
      </c>
      <c r="CJ197" s="131" t="str">
        <f t="shared" si="170"/>
        <v/>
      </c>
      <c r="CK197" s="123" t="str" cm="1">
        <f t="array" ref="CK197">IF(AND(AZ197="C_16",
        SUMPRODUCT(--ISNUMBER(SEARCH({"14","34","38","40","41","42","43","46","48","56","64","65"},BB197)))&gt;0),
    O197-IF(ISNUMBER(CL197),CL197,0),
    "")</f>
        <v/>
      </c>
      <c r="CL197" s="123" t="str" cm="1">
        <f t="array" ref="CL197">IF(AND(AZ197="C_16",
        SUMPRODUCT(--ISNUMBER(SEARCH({"01";"02";"03";"04";"05";"06";"07";"08";"09";"10";"11";"12";"13";"15";"16";"17";"19";"20";"21";"22";"23";"24";"25";"26";"27";"28";"29";"30";"31";"32";"33";"35";"36";"37";"39";"44";"45";"47";"49";"50";"51";"52";"53";"54";"55";"57";"58";"59";"60";"61";"62";"63";"66";"67";"68";"69";"70";"71";"72";"73";"74";"75"}, BB197)))&gt;0),
    O197,
    "")</f>
        <v/>
      </c>
      <c r="CM197" s="131" t="str" cm="1">
        <f t="array" ref="CM197">IF(SUMPRODUCT(--ISNUMBER(SEARCH({"32";"35";"36";"44";"45";"47";"50";"51";"52";"53";"54";"55";"57";"58";"59";"60"}, BB197)))&gt;0,
    B197,
    "")</f>
        <v/>
      </c>
      <c r="CN197" s="123" t="str" cm="1">
        <f t="array" ref="CN197">IF(SUMPRODUCT(--ISNUMBER(SEARCH({"61";"62"}, BB197)))&gt;0,
    B197,
    "")</f>
        <v/>
      </c>
      <c r="CO197" s="226" t="str" cm="1">
        <f t="array" ref="CO197">IF(SUMPRODUCT(--ISNUMBER(SEARCH({"68";"69";"70";"71"}, BB197)))&gt;0,
    B197,
    "")</f>
        <v/>
      </c>
      <c r="CP197" s="123" t="str" cm="1">
        <f t="array" ref="CP197">IF(SUMPRODUCT(--ISNUMBER(SEARCH({"72";"73";"74";"75"}, BB197)))&gt;0,
    B197,
    "")</f>
        <v/>
      </c>
      <c r="CQ197" s="123" t="str">
        <f t="shared" si="161"/>
        <v/>
      </c>
      <c r="CR197" s="226" t="str">
        <f t="shared" si="162"/>
        <v>NO</v>
      </c>
      <c r="CS197" s="122" t="str">
        <f t="shared" si="171"/>
        <v/>
      </c>
      <c r="CT197" s="123" t="str">
        <f t="shared" si="172"/>
        <v/>
      </c>
      <c r="CU197" s="123" t="str">
        <f t="shared" si="173"/>
        <v/>
      </c>
      <c r="CV197" s="123" t="str">
        <f t="shared" si="174"/>
        <v/>
      </c>
      <c r="CW197" s="123" t="str">
        <f t="shared" si="175"/>
        <v/>
      </c>
      <c r="CX197" s="123" t="str">
        <f t="shared" si="176"/>
        <v/>
      </c>
      <c r="CY197" s="123" t="str">
        <f t="shared" si="177"/>
        <v/>
      </c>
      <c r="CZ197" s="123" t="str">
        <f t="shared" si="178"/>
        <v/>
      </c>
      <c r="DA197" s="123" t="str">
        <f t="shared" si="179"/>
        <v/>
      </c>
      <c r="DB197" s="124" t="str">
        <f t="shared" si="180"/>
        <v/>
      </c>
      <c r="DC197" s="122" t="str">
        <f t="shared" si="181"/>
        <v/>
      </c>
      <c r="DD197" s="123" t="str">
        <f t="shared" si="182"/>
        <v/>
      </c>
      <c r="DE197" s="123" t="str">
        <f t="shared" si="183"/>
        <v/>
      </c>
      <c r="DF197" s="124" t="str">
        <f t="shared" si="184"/>
        <v/>
      </c>
      <c r="DG197" s="110"/>
    </row>
    <row r="198" spans="2:111" ht="16.2" outlineLevel="2" x14ac:dyDescent="0.4">
      <c r="B198" s="7">
        <v>193</v>
      </c>
      <c r="C198" s="12"/>
      <c r="D198" s="13"/>
      <c r="E198" s="14"/>
      <c r="F198" s="14"/>
      <c r="G198" s="14"/>
      <c r="H198" s="14"/>
      <c r="I198" s="14"/>
      <c r="J198" s="14"/>
      <c r="K198" s="14"/>
      <c r="L198" s="15"/>
      <c r="M198" s="12"/>
      <c r="N198" s="12"/>
      <c r="O198" s="12"/>
      <c r="P198" s="98" t="str">
        <f xml:space="preserve"> IF(ISBLANK(M198),"",VLOOKUP(M198,ComboValue!$D$2:$H$18,5,FALSE))</f>
        <v/>
      </c>
      <c r="Q198" s="12"/>
      <c r="R198" s="252" t="str" cm="1">
        <f t="array" ref="R198">IF(OR(ISNUMBER(SEARCH("SGH05",$D198:$L198)),ISNUMBER(SEARCH("SGH06",$D198:$L198)),ISNUMBER(SEARCH("SGH07",$D198:$L198)),ISNUMBER(SEARCH("SGH08",$D198:$L198)),ISNUMBER(SEARCH("pas de pictogramme",$D198:$L198)),ISNUMBER(SEARCH("SGH09",$D198:$L198)),ISNUMBER(SEARCH("SGH03",$D198:$L198))),"OUI","NON")</f>
        <v>NON</v>
      </c>
      <c r="S198" s="13"/>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212"/>
      <c r="AX198" s="123" t="str" cm="1">
        <f t="array" ref="AX198">_xlfn.TEXTJOIN(",", TRUE, IF(D198:L198="","",VLOOKUP(D198:L198, ComboValue!$A$2:$C$11, 3, FALSE)))</f>
        <v/>
      </c>
      <c r="AY198" s="123" t="str">
        <f t="shared" si="159"/>
        <v>Tous_Fr</v>
      </c>
      <c r="AZ198" s="123" t="str">
        <f>IF(ISBLANK(M198),"",VLOOKUP(M198,ComboValue!$D$2:$F$18,3,FALSE))</f>
        <v/>
      </c>
      <c r="BA198" s="123" t="str">
        <f>IF(ISBLANK(N198),"",VLOOKUP(N198,ComboValue!$J$2:$L$5,3,FALSE))</f>
        <v/>
      </c>
      <c r="BB198" s="130" t="str" cm="1">
        <f t="array" ref="BB198">_xlfn.TEXTJOIN(",", TRUE, IF(S198:AV198="","",VLOOKUP(S198:AV198, ComboValue!$M$2:$O$100, 3, FALSE)))</f>
        <v/>
      </c>
      <c r="BC198" s="124" t="str">
        <f t="shared" si="160"/>
        <v/>
      </c>
      <c r="BD198" s="110"/>
      <c r="BE198" s="122" t="str">
        <f t="shared" ref="BE198:BE261" si="187">IF(ISNUMBER(SEARCH("01",AX198)),O198,"")</f>
        <v/>
      </c>
      <c r="BF198" s="123" t="str">
        <f t="shared" ref="BF198:BF261" si="188">IF(ISNUMBER(SEARCH("02",AX198)),O198,"")</f>
        <v/>
      </c>
      <c r="BG198" s="123" t="str">
        <f t="shared" ref="BG198:BG261" si="189">IF(ISNUMBER(SEARCH("03",AX198)),O198,"")</f>
        <v/>
      </c>
      <c r="BH198" s="123" t="str">
        <f t="shared" ref="BH198:BH261" si="190">IF(ISNUMBER(SEARCH("04",AX198)),O198,"")</f>
        <v/>
      </c>
      <c r="BI198" s="123" t="str">
        <f t="shared" ref="BI198:BI261" si="191">IF(ISNUMBER(SEARCH("05",AX198)),O198,"")</f>
        <v/>
      </c>
      <c r="BJ198" s="123" t="str">
        <f t="shared" ref="BJ198:BJ261" si="192">IF(ISNUMBER(SEARCH("06",AX198)),O198,"")</f>
        <v/>
      </c>
      <c r="BK198" s="123" t="str">
        <f t="shared" ref="BK198:BK261" si="193">IF(ISNUMBER(SEARCH("07",AX198)),O198,"")</f>
        <v/>
      </c>
      <c r="BL198" s="123" t="str">
        <f t="shared" ref="BL198:BL261" si="194">IF(ISNUMBER(SEARCH("08",AX198)),O198,"")</f>
        <v/>
      </c>
      <c r="BM198" s="123" t="str">
        <f t="shared" ref="BM198:BM261" si="195">IF(ISNUMBER(SEARCH("09",AX198)),O198,"")</f>
        <v/>
      </c>
      <c r="BN198" s="123" t="str">
        <f t="shared" ref="BN198:BN261" si="196">IF(ISNUMBER(SEARCH("10",AX198)),O198,"")</f>
        <v/>
      </c>
      <c r="BO198" s="123">
        <f t="shared" si="185"/>
        <v>0</v>
      </c>
      <c r="BP198" s="123">
        <f t="shared" ref="BP198:BP261" si="197">IF(BI198="",0,BI198-BQ198-BO198)</f>
        <v>0</v>
      </c>
      <c r="BQ198" s="123">
        <f t="shared" si="186"/>
        <v>0</v>
      </c>
      <c r="BR198" s="123">
        <f t="shared" ref="BR198:BR261" si="198">IF(BK198="",0,BK198-BS198-BP198-BQ198-BO198)</f>
        <v>0</v>
      </c>
      <c r="BS198" s="123">
        <f t="shared" ref="BS198:BS261" si="199">IF(BK198="",0,BK198-BP198-BQ198-BO198)</f>
        <v>0</v>
      </c>
      <c r="BT198" s="123">
        <f t="shared" ref="BT198:BT261" si="200">IF(BL198="",0,BL198-BR198-BS198-BP198-BQ198-BO198)</f>
        <v>0</v>
      </c>
      <c r="BU198" s="123" t="str">
        <f t="shared" si="163"/>
        <v/>
      </c>
      <c r="BV198" s="123" t="str">
        <f t="shared" si="164"/>
        <v/>
      </c>
      <c r="BW198" s="123" t="str">
        <f t="shared" si="165"/>
        <v/>
      </c>
      <c r="BX198" s="123" t="str">
        <f t="shared" ref="BX198:BX261" si="201">IF(AZ198="C_03",O198,"")</f>
        <v/>
      </c>
      <c r="BY198" s="123" t="str">
        <f t="shared" ref="BY198:BY261" si="202">IF(AND(OR(AZ198="C_04",AZ198="C_06"),BA198="01"),O198,"")</f>
        <v/>
      </c>
      <c r="BZ198" s="123" t="str">
        <f t="shared" ref="BZ198:BZ261" si="203">IF(AND(OR(AZ198="C_05",AZ198="C_07"),BA198="01"),O198,"")</f>
        <v/>
      </c>
      <c r="CA198" s="123" t="str">
        <f t="shared" ref="CA198:CA261" si="204">IF(AND(AZ198="C_06",BA198="02"),O198,"")</f>
        <v/>
      </c>
      <c r="CB198" s="123" t="str">
        <f t="shared" ref="CB198:CB261" si="205">IF(AND(AZ198="C_07",BA198="02"),O198,"")</f>
        <v/>
      </c>
      <c r="CC198" s="123" t="str">
        <f t="shared" ref="CC198:CC261" si="206">IF(AND(OR(AZ198="C_06",AZ198="C_08"),BA198="03"),O198,"")</f>
        <v/>
      </c>
      <c r="CD198" s="123" t="str">
        <f t="shared" ref="CD198:CD261" si="207">IF(AND(OR(AZ198="C_07",AZ198="C_09"),BA198="03"),O198,"")</f>
        <v/>
      </c>
      <c r="CE198" s="123" t="str">
        <f t="shared" ref="CE198:CE261" si="208">IF(AZ198="C_10",O198,"")</f>
        <v/>
      </c>
      <c r="CF198" s="123" t="str">
        <f t="shared" si="166"/>
        <v/>
      </c>
      <c r="CG198" s="123" t="str">
        <f t="shared" si="167"/>
        <v/>
      </c>
      <c r="CH198" s="123" t="str">
        <f t="shared" si="168"/>
        <v/>
      </c>
      <c r="CI198" s="123" t="str">
        <f t="shared" si="169"/>
        <v/>
      </c>
      <c r="CJ198" s="131" t="str">
        <f t="shared" si="170"/>
        <v/>
      </c>
      <c r="CK198" s="123" t="str" cm="1">
        <f t="array" ref="CK198">IF(AND(AZ198="C_16",
        SUMPRODUCT(--ISNUMBER(SEARCH({"14","34","38","40","41","42","43","46","48","56","64","65"},BB198)))&gt;0),
    O198-IF(ISNUMBER(CL198),CL198,0),
    "")</f>
        <v/>
      </c>
      <c r="CL198" s="123" t="str" cm="1">
        <f t="array" ref="CL198">IF(AND(AZ198="C_16",
        SUMPRODUCT(--ISNUMBER(SEARCH({"01";"02";"03";"04";"05";"06";"07";"08";"09";"10";"11";"12";"13";"15";"16";"17";"19";"20";"21";"22";"23";"24";"25";"26";"27";"28";"29";"30";"31";"32";"33";"35";"36";"37";"39";"44";"45";"47";"49";"50";"51";"52";"53";"54";"55";"57";"58";"59";"60";"61";"62";"63";"66";"67";"68";"69";"70";"71";"72";"73";"74";"75"}, BB198)))&gt;0),
    O198,
    "")</f>
        <v/>
      </c>
      <c r="CM198" s="131" t="str" cm="1">
        <f t="array" ref="CM198">IF(SUMPRODUCT(--ISNUMBER(SEARCH({"32";"35";"36";"44";"45";"47";"50";"51";"52";"53";"54";"55";"57";"58";"59";"60"}, BB198)))&gt;0,
    B198,
    "")</f>
        <v/>
      </c>
      <c r="CN198" s="123" t="str" cm="1">
        <f t="array" ref="CN198">IF(SUMPRODUCT(--ISNUMBER(SEARCH({"61";"62"}, BB198)))&gt;0,
    B198,
    "")</f>
        <v/>
      </c>
      <c r="CO198" s="226" t="str" cm="1">
        <f t="array" ref="CO198">IF(SUMPRODUCT(--ISNUMBER(SEARCH({"68";"69";"70";"71"}, BB198)))&gt;0,
    B198,
    "")</f>
        <v/>
      </c>
      <c r="CP198" s="123" t="str" cm="1">
        <f t="array" ref="CP198">IF(SUMPRODUCT(--ISNUMBER(SEARCH({"72";"73";"74";"75"}, BB198)))&gt;0,
    B198,
    "")</f>
        <v/>
      </c>
      <c r="CQ198" s="123" t="str">
        <f t="shared" si="161"/>
        <v/>
      </c>
      <c r="CR198" s="226" t="str">
        <f t="shared" si="162"/>
        <v>NO</v>
      </c>
      <c r="CS198" s="122" t="str">
        <f t="shared" si="171"/>
        <v/>
      </c>
      <c r="CT198" s="123" t="str">
        <f t="shared" si="172"/>
        <v/>
      </c>
      <c r="CU198" s="123" t="str">
        <f t="shared" si="173"/>
        <v/>
      </c>
      <c r="CV198" s="123" t="str">
        <f t="shared" si="174"/>
        <v/>
      </c>
      <c r="CW198" s="123" t="str">
        <f t="shared" si="175"/>
        <v/>
      </c>
      <c r="CX198" s="123" t="str">
        <f t="shared" si="176"/>
        <v/>
      </c>
      <c r="CY198" s="123" t="str">
        <f t="shared" si="177"/>
        <v/>
      </c>
      <c r="CZ198" s="123" t="str">
        <f t="shared" si="178"/>
        <v/>
      </c>
      <c r="DA198" s="123" t="str">
        <f t="shared" si="179"/>
        <v/>
      </c>
      <c r="DB198" s="124" t="str">
        <f t="shared" si="180"/>
        <v/>
      </c>
      <c r="DC198" s="122" t="str">
        <f t="shared" si="181"/>
        <v/>
      </c>
      <c r="DD198" s="123" t="str">
        <f t="shared" si="182"/>
        <v/>
      </c>
      <c r="DE198" s="123" t="str">
        <f t="shared" si="183"/>
        <v/>
      </c>
      <c r="DF198" s="124" t="str">
        <f t="shared" si="184"/>
        <v/>
      </c>
      <c r="DG198" s="110"/>
    </row>
    <row r="199" spans="2:111" ht="16.2" outlineLevel="2" x14ac:dyDescent="0.4">
      <c r="B199" s="7">
        <v>194</v>
      </c>
      <c r="C199" s="12"/>
      <c r="D199" s="13"/>
      <c r="E199" s="14"/>
      <c r="F199" s="14"/>
      <c r="G199" s="14"/>
      <c r="H199" s="14"/>
      <c r="I199" s="14"/>
      <c r="J199" s="14"/>
      <c r="K199" s="14"/>
      <c r="L199" s="15"/>
      <c r="M199" s="12"/>
      <c r="N199" s="12"/>
      <c r="O199" s="12"/>
      <c r="P199" s="98" t="str">
        <f xml:space="preserve"> IF(ISBLANK(M199),"",VLOOKUP(M199,ComboValue!$D$2:$H$18,5,FALSE))</f>
        <v/>
      </c>
      <c r="Q199" s="12"/>
      <c r="R199" s="252" t="str" cm="1">
        <f t="array" ref="R199">IF(OR(ISNUMBER(SEARCH("SGH05",$D199:$L199)),ISNUMBER(SEARCH("SGH06",$D199:$L199)),ISNUMBER(SEARCH("SGH07",$D199:$L199)),ISNUMBER(SEARCH("SGH08",$D199:$L199)),ISNUMBER(SEARCH("pas de pictogramme",$D199:$L199)),ISNUMBER(SEARCH("SGH09",$D199:$L199)),ISNUMBER(SEARCH("SGH03",$D199:$L199))),"OUI","NON")</f>
        <v>NON</v>
      </c>
      <c r="S199" s="13"/>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212"/>
      <c r="AX199" s="123" t="str" cm="1">
        <f t="array" ref="AX199">_xlfn.TEXTJOIN(",", TRUE, IF(D199:L199="","",VLOOKUP(D199:L199, ComboValue!$A$2:$C$11, 3, FALSE)))</f>
        <v/>
      </c>
      <c r="AY199" s="123" t="str">
        <f t="shared" ref="AY199:AY262" si="209">IF(ISNUMBER(SEARCH("04",AX199)),"Gaz_Fr","Tous_Fr")</f>
        <v>Tous_Fr</v>
      </c>
      <c r="AZ199" s="123" t="str">
        <f>IF(ISBLANK(M199),"",VLOOKUP(M199,ComboValue!$D$2:$F$18,3,FALSE))</f>
        <v/>
      </c>
      <c r="BA199" s="123" t="str">
        <f>IF(ISBLANK(N199),"",VLOOKUP(N199,ComboValue!$J$2:$L$5,3,FALSE))</f>
        <v/>
      </c>
      <c r="BB199" s="130" t="str" cm="1">
        <f t="array" ref="BB199">_xlfn.TEXTJOIN(",", TRUE, IF(S199:AV199="","",VLOOKUP(S199:AV199, ComboValue!$M$2:$O$100, 3, FALSE)))</f>
        <v/>
      </c>
      <c r="BC199" s="124" t="str">
        <f t="shared" ref="BC199:BC262" si="210">IF(AND(ISNUMBER(SEARCH("04",AX199)),NOT(OR("C_01"=AZ199,"C_01b"=AZ199,"C_02"=AZ199,"C_03"=AZ199))),"01,","") &amp; IF(OR(AND("C_01"=AZ199,NOT("04"=BA199)),AND("C_02"=AZ199,NOT("04"=BA199)),AND("C_03"=AZ199,NOT("04"=BA199)),AND("C_04"=AZ199,NOT("01"=BA199)),AND("C_05"=AZ199,NOT("01"=BA199)),AND("C_06"=AZ199,OR("04"=BA199,BA199="")),AND("C_07"=AZ199,OR("04"=BA199,BA199="")),AND("C_08"=AZ199,NOT("03"=BA199)),AND("C_09"=AZ199,NOT("03"=BA199)),AND("C_10"=AZ199,NOT("04"=BA199)),AND("C_11"=AZ199,NOT("04"=BA199)),AND("C_12"=AZ199,NOT("04"=BA199)),AND("C_13"=AZ199,NOT("04"=BA199)),AND("C_14"=AZ199,NOT("04"=BA199))),"02,","") &amp; IF(AND(OR(ISNUMBER(SEARCH("11",BB199)),ISNUMBER(SEARCH("12",BB199))),NOT("01"=BA199)),"03,","") &amp; IF(AND(ISNUMBER(SEARCH("13",BB199)),NOT("02"=BA199)),"04,","")</f>
        <v/>
      </c>
      <c r="BD199" s="110"/>
      <c r="BE199" s="122" t="str">
        <f t="shared" si="187"/>
        <v/>
      </c>
      <c r="BF199" s="123" t="str">
        <f t="shared" si="188"/>
        <v/>
      </c>
      <c r="BG199" s="123" t="str">
        <f t="shared" si="189"/>
        <v/>
      </c>
      <c r="BH199" s="123" t="str">
        <f t="shared" si="190"/>
        <v/>
      </c>
      <c r="BI199" s="123" t="str">
        <f t="shared" si="191"/>
        <v/>
      </c>
      <c r="BJ199" s="123" t="str">
        <f t="shared" si="192"/>
        <v/>
      </c>
      <c r="BK199" s="123" t="str">
        <f t="shared" si="193"/>
        <v/>
      </c>
      <c r="BL199" s="123" t="str">
        <f t="shared" si="194"/>
        <v/>
      </c>
      <c r="BM199" s="123" t="str">
        <f t="shared" si="195"/>
        <v/>
      </c>
      <c r="BN199" s="123" t="str">
        <f t="shared" si="196"/>
        <v/>
      </c>
      <c r="BO199" s="123">
        <f t="shared" si="185"/>
        <v>0</v>
      </c>
      <c r="BP199" s="123">
        <f t="shared" si="197"/>
        <v>0</v>
      </c>
      <c r="BQ199" s="123">
        <f t="shared" si="186"/>
        <v>0</v>
      </c>
      <c r="BR199" s="123">
        <f t="shared" si="198"/>
        <v>0</v>
      </c>
      <c r="BS199" s="123">
        <f t="shared" si="199"/>
        <v>0</v>
      </c>
      <c r="BT199" s="123">
        <f t="shared" si="200"/>
        <v>0</v>
      </c>
      <c r="BU199" s="123" t="str">
        <f t="shared" si="163"/>
        <v/>
      </c>
      <c r="BV199" s="123" t="str">
        <f t="shared" si="164"/>
        <v/>
      </c>
      <c r="BW199" s="123" t="str">
        <f t="shared" si="165"/>
        <v/>
      </c>
      <c r="BX199" s="123" t="str">
        <f t="shared" si="201"/>
        <v/>
      </c>
      <c r="BY199" s="123" t="str">
        <f t="shared" si="202"/>
        <v/>
      </c>
      <c r="BZ199" s="123" t="str">
        <f t="shared" si="203"/>
        <v/>
      </c>
      <c r="CA199" s="123" t="str">
        <f t="shared" si="204"/>
        <v/>
      </c>
      <c r="CB199" s="123" t="str">
        <f t="shared" si="205"/>
        <v/>
      </c>
      <c r="CC199" s="123" t="str">
        <f t="shared" si="206"/>
        <v/>
      </c>
      <c r="CD199" s="123" t="str">
        <f t="shared" si="207"/>
        <v/>
      </c>
      <c r="CE199" s="123" t="str">
        <f t="shared" si="208"/>
        <v/>
      </c>
      <c r="CF199" s="123" t="str">
        <f t="shared" si="166"/>
        <v/>
      </c>
      <c r="CG199" s="123" t="str">
        <f t="shared" si="167"/>
        <v/>
      </c>
      <c r="CH199" s="123" t="str">
        <f t="shared" si="168"/>
        <v/>
      </c>
      <c r="CI199" s="123" t="str">
        <f t="shared" si="169"/>
        <v/>
      </c>
      <c r="CJ199" s="131" t="str">
        <f t="shared" si="170"/>
        <v/>
      </c>
      <c r="CK199" s="123" t="str" cm="1">
        <f t="array" ref="CK199">IF(AND(AZ199="C_16",
        SUMPRODUCT(--ISNUMBER(SEARCH({"14","34","38","40","41","42","43","46","48","56","64","65"},BB199)))&gt;0),
    O199-IF(ISNUMBER(CL199),CL199,0),
    "")</f>
        <v/>
      </c>
      <c r="CL199" s="123" t="str" cm="1">
        <f t="array" ref="CL199">IF(AND(AZ199="C_16",
        SUMPRODUCT(--ISNUMBER(SEARCH({"01";"02";"03";"04";"05";"06";"07";"08";"09";"10";"11";"12";"13";"15";"16";"17";"19";"20";"21";"22";"23";"24";"25";"26";"27";"28";"29";"30";"31";"32";"33";"35";"36";"37";"39";"44";"45";"47";"49";"50";"51";"52";"53";"54";"55";"57";"58";"59";"60";"61";"62";"63";"66";"67";"68";"69";"70";"71";"72";"73";"74";"75"}, BB199)))&gt;0),
    O199,
    "")</f>
        <v/>
      </c>
      <c r="CM199" s="131" t="str" cm="1">
        <f t="array" ref="CM199">IF(SUMPRODUCT(--ISNUMBER(SEARCH({"32";"35";"36";"44";"45";"47";"50";"51";"52";"53";"54";"55";"57";"58";"59";"60"}, BB199)))&gt;0,
    B199,
    "")</f>
        <v/>
      </c>
      <c r="CN199" s="123" t="str" cm="1">
        <f t="array" ref="CN199">IF(SUMPRODUCT(--ISNUMBER(SEARCH({"61";"62"}, BB199)))&gt;0,
    B199,
    "")</f>
        <v/>
      </c>
      <c r="CO199" s="226" t="str" cm="1">
        <f t="array" ref="CO199">IF(SUMPRODUCT(--ISNUMBER(SEARCH({"68";"69";"70";"71"}, BB199)))&gt;0,
    B199,
    "")</f>
        <v/>
      </c>
      <c r="CP199" s="123" t="str" cm="1">
        <f t="array" ref="CP199">IF(SUMPRODUCT(--ISNUMBER(SEARCH({"72";"73";"74";"75"}, BB199)))&gt;0,
    B199,
    "")</f>
        <v/>
      </c>
      <c r="CQ199" s="123" t="str">
        <f t="shared" ref="CQ199:CQ262" si="211">IF(ISNUMBER(SEARCH("REACH",M199)),B199,"")</f>
        <v/>
      </c>
      <c r="CR199" s="226" t="str">
        <f t="shared" ref="CR199:CR262" si="212">IF(OR(AZ199="C_15", CM199&lt;&gt;"",CN199&lt;&gt;"",CO199&lt;&gt;"",CP199&lt;&gt;""), "YES", "NO")</f>
        <v>NO</v>
      </c>
      <c r="CS199" s="122" t="str">
        <f t="shared" si="171"/>
        <v/>
      </c>
      <c r="CT199" s="123" t="str">
        <f t="shared" si="172"/>
        <v/>
      </c>
      <c r="CU199" s="123" t="str">
        <f t="shared" si="173"/>
        <v/>
      </c>
      <c r="CV199" s="123" t="str">
        <f t="shared" si="174"/>
        <v/>
      </c>
      <c r="CW199" s="123" t="str">
        <f t="shared" si="175"/>
        <v/>
      </c>
      <c r="CX199" s="123" t="str">
        <f t="shared" si="176"/>
        <v/>
      </c>
      <c r="CY199" s="123" t="str">
        <f t="shared" si="177"/>
        <v/>
      </c>
      <c r="CZ199" s="123" t="str">
        <f t="shared" si="178"/>
        <v/>
      </c>
      <c r="DA199" s="123" t="str">
        <f t="shared" si="179"/>
        <v/>
      </c>
      <c r="DB199" s="124" t="str">
        <f t="shared" si="180"/>
        <v/>
      </c>
      <c r="DC199" s="122" t="str">
        <f t="shared" si="181"/>
        <v/>
      </c>
      <c r="DD199" s="123" t="str">
        <f t="shared" si="182"/>
        <v/>
      </c>
      <c r="DE199" s="123" t="str">
        <f t="shared" si="183"/>
        <v/>
      </c>
      <c r="DF199" s="124" t="str">
        <f t="shared" si="184"/>
        <v/>
      </c>
      <c r="DG199" s="110"/>
    </row>
    <row r="200" spans="2:111" ht="16.2" outlineLevel="2" x14ac:dyDescent="0.4">
      <c r="B200" s="7">
        <v>195</v>
      </c>
      <c r="C200" s="12"/>
      <c r="D200" s="13"/>
      <c r="E200" s="14"/>
      <c r="F200" s="14"/>
      <c r="G200" s="14"/>
      <c r="H200" s="14"/>
      <c r="I200" s="14"/>
      <c r="J200" s="14"/>
      <c r="K200" s="14"/>
      <c r="L200" s="15"/>
      <c r="M200" s="12"/>
      <c r="N200" s="12"/>
      <c r="O200" s="12"/>
      <c r="P200" s="98" t="str">
        <f xml:space="preserve"> IF(ISBLANK(M200),"",VLOOKUP(M200,ComboValue!$D$2:$H$18,5,FALSE))</f>
        <v/>
      </c>
      <c r="Q200" s="12"/>
      <c r="R200" s="252" t="str" cm="1">
        <f t="array" ref="R200">IF(OR(ISNUMBER(SEARCH("SGH05",$D200:$L200)),ISNUMBER(SEARCH("SGH06",$D200:$L200)),ISNUMBER(SEARCH("SGH07",$D200:$L200)),ISNUMBER(SEARCH("SGH08",$D200:$L200)),ISNUMBER(SEARCH("pas de pictogramme",$D200:$L200)),ISNUMBER(SEARCH("SGH09",$D200:$L200)),ISNUMBER(SEARCH("SGH03",$D200:$L200))),"OUI","NON")</f>
        <v>NON</v>
      </c>
      <c r="S200" s="13"/>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212"/>
      <c r="AX200" s="123" t="str" cm="1">
        <f t="array" ref="AX200">_xlfn.TEXTJOIN(",", TRUE, IF(D200:L200="","",VLOOKUP(D200:L200, ComboValue!$A$2:$C$11, 3, FALSE)))</f>
        <v/>
      </c>
      <c r="AY200" s="123" t="str">
        <f t="shared" si="209"/>
        <v>Tous_Fr</v>
      </c>
      <c r="AZ200" s="123" t="str">
        <f>IF(ISBLANK(M200),"",VLOOKUP(M200,ComboValue!$D$2:$F$18,3,FALSE))</f>
        <v/>
      </c>
      <c r="BA200" s="123" t="str">
        <f>IF(ISBLANK(N200),"",VLOOKUP(N200,ComboValue!$J$2:$L$5,3,FALSE))</f>
        <v/>
      </c>
      <c r="BB200" s="130" t="str" cm="1">
        <f t="array" ref="BB200">_xlfn.TEXTJOIN(",", TRUE, IF(S200:AV200="","",VLOOKUP(S200:AV200, ComboValue!$M$2:$O$100, 3, FALSE)))</f>
        <v/>
      </c>
      <c r="BC200" s="124" t="str">
        <f t="shared" si="210"/>
        <v/>
      </c>
      <c r="BD200" s="110"/>
      <c r="BE200" s="122" t="str">
        <f t="shared" si="187"/>
        <v/>
      </c>
      <c r="BF200" s="123" t="str">
        <f t="shared" si="188"/>
        <v/>
      </c>
      <c r="BG200" s="123" t="str">
        <f t="shared" si="189"/>
        <v/>
      </c>
      <c r="BH200" s="123" t="str">
        <f t="shared" si="190"/>
        <v/>
      </c>
      <c r="BI200" s="123" t="str">
        <f t="shared" si="191"/>
        <v/>
      </c>
      <c r="BJ200" s="123" t="str">
        <f t="shared" si="192"/>
        <v/>
      </c>
      <c r="BK200" s="123" t="str">
        <f t="shared" si="193"/>
        <v/>
      </c>
      <c r="BL200" s="123" t="str">
        <f t="shared" si="194"/>
        <v/>
      </c>
      <c r="BM200" s="123" t="str">
        <f t="shared" si="195"/>
        <v/>
      </c>
      <c r="BN200" s="123" t="str">
        <f t="shared" si="196"/>
        <v/>
      </c>
      <c r="BO200" s="123">
        <f t="shared" si="185"/>
        <v>0</v>
      </c>
      <c r="BP200" s="123">
        <f t="shared" si="197"/>
        <v>0</v>
      </c>
      <c r="BQ200" s="123">
        <f t="shared" si="186"/>
        <v>0</v>
      </c>
      <c r="BR200" s="123">
        <f t="shared" si="198"/>
        <v>0</v>
      </c>
      <c r="BS200" s="123">
        <f t="shared" si="199"/>
        <v>0</v>
      </c>
      <c r="BT200" s="123">
        <f t="shared" si="200"/>
        <v>0</v>
      </c>
      <c r="BU200" s="123" t="str">
        <f t="shared" ref="BU200:BU263" si="213">IF(AZ200="C_01",O200,"")</f>
        <v/>
      </c>
      <c r="BV200" s="123" t="str">
        <f t="shared" ref="BV200:BV263" si="214">IF(AZ200="C_01b",O200,"")</f>
        <v/>
      </c>
      <c r="BW200" s="123" t="str">
        <f t="shared" ref="BW200:BW263" si="215">IF(AZ200="C_02",O200,"")</f>
        <v/>
      </c>
      <c r="BX200" s="123" t="str">
        <f t="shared" si="201"/>
        <v/>
      </c>
      <c r="BY200" s="123" t="str">
        <f t="shared" si="202"/>
        <v/>
      </c>
      <c r="BZ200" s="123" t="str">
        <f t="shared" si="203"/>
        <v/>
      </c>
      <c r="CA200" s="123" t="str">
        <f t="shared" si="204"/>
        <v/>
      </c>
      <c r="CB200" s="123" t="str">
        <f t="shared" si="205"/>
        <v/>
      </c>
      <c r="CC200" s="123" t="str">
        <f t="shared" si="206"/>
        <v/>
      </c>
      <c r="CD200" s="123" t="str">
        <f t="shared" si="207"/>
        <v/>
      </c>
      <c r="CE200" s="123" t="str">
        <f t="shared" si="208"/>
        <v/>
      </c>
      <c r="CF200" s="123" t="str">
        <f t="shared" ref="CF200:CF263" si="216">IF(AZ200="C_11",O200,"")</f>
        <v/>
      </c>
      <c r="CG200" s="123" t="str">
        <f t="shared" ref="CG200:CG263" si="217">IF(AZ200="C_12",O200,"")</f>
        <v/>
      </c>
      <c r="CH200" s="123" t="str">
        <f t="shared" ref="CH200:CH263" si="218">IF(AZ200="C_13",O200,"")</f>
        <v/>
      </c>
      <c r="CI200" s="123" t="str">
        <f t="shared" ref="CI200:CI263" si="219">IF(AZ200="C_14",O200,"")</f>
        <v/>
      </c>
      <c r="CJ200" s="131" t="str">
        <f t="shared" ref="CJ200:CJ263" si="220">IF(AZ200="C_15",O200,"")</f>
        <v/>
      </c>
      <c r="CK200" s="123" t="str" cm="1">
        <f t="array" ref="CK200">IF(AND(AZ200="C_16",
        SUMPRODUCT(--ISNUMBER(SEARCH({"14","34","38","40","41","42","43","46","48","56","64","65"},BB200)))&gt;0),
    O200-IF(ISNUMBER(CL200),CL200,0),
    "")</f>
        <v/>
      </c>
      <c r="CL200" s="123" t="str" cm="1">
        <f t="array" ref="CL200">IF(AND(AZ200="C_16",
        SUMPRODUCT(--ISNUMBER(SEARCH({"01";"02";"03";"04";"05";"06";"07";"08";"09";"10";"11";"12";"13";"15";"16";"17";"19";"20";"21";"22";"23";"24";"25";"26";"27";"28";"29";"30";"31";"32";"33";"35";"36";"37";"39";"44";"45";"47";"49";"50";"51";"52";"53";"54";"55";"57";"58";"59";"60";"61";"62";"63";"66";"67";"68";"69";"70";"71";"72";"73";"74";"75"}, BB200)))&gt;0),
    O200,
    "")</f>
        <v/>
      </c>
      <c r="CM200" s="131" t="str" cm="1">
        <f t="array" ref="CM200">IF(SUMPRODUCT(--ISNUMBER(SEARCH({"32";"35";"36";"44";"45";"47";"50";"51";"52";"53";"54";"55";"57";"58";"59";"60"}, BB200)))&gt;0,
    B200,
    "")</f>
        <v/>
      </c>
      <c r="CN200" s="123" t="str" cm="1">
        <f t="array" ref="CN200">IF(SUMPRODUCT(--ISNUMBER(SEARCH({"61";"62"}, BB200)))&gt;0,
    B200,
    "")</f>
        <v/>
      </c>
      <c r="CO200" s="226" t="str" cm="1">
        <f t="array" ref="CO200">IF(SUMPRODUCT(--ISNUMBER(SEARCH({"68";"69";"70";"71"}, BB200)))&gt;0,
    B200,
    "")</f>
        <v/>
      </c>
      <c r="CP200" s="123" t="str" cm="1">
        <f t="array" ref="CP200">IF(SUMPRODUCT(--ISNUMBER(SEARCH({"72";"73";"74";"75"}, BB200)))&gt;0,
    B200,
    "")</f>
        <v/>
      </c>
      <c r="CQ200" s="123" t="str">
        <f t="shared" si="211"/>
        <v/>
      </c>
      <c r="CR200" s="226" t="str">
        <f t="shared" si="212"/>
        <v>NO</v>
      </c>
      <c r="CS200" s="122" t="str">
        <f t="shared" ref="CS200:CS263" si="221">IF(ISNUMBER(SEARCH("01",AX200)),B200,"")</f>
        <v/>
      </c>
      <c r="CT200" s="123" t="str">
        <f t="shared" ref="CT200:CT263" si="222">IF(ISNUMBER(SEARCH("02",AX200)),B200,"")</f>
        <v/>
      </c>
      <c r="CU200" s="123" t="str">
        <f t="shared" ref="CU200:CU263" si="223">IF(ISNUMBER(SEARCH("03",AX200)),B200,"")</f>
        <v/>
      </c>
      <c r="CV200" s="123" t="str">
        <f t="shared" ref="CV200:CV263" si="224">IF(ISNUMBER(SEARCH("04",AX200)),B200,"")</f>
        <v/>
      </c>
      <c r="CW200" s="123" t="str">
        <f t="shared" ref="CW200:CW263" si="225">IF(ISNUMBER(SEARCH("05",AX200)),B200,"")</f>
        <v/>
      </c>
      <c r="CX200" s="123" t="str">
        <f t="shared" ref="CX200:CX263" si="226">IF(ISNUMBER(SEARCH("06",AX200)),B200,"")</f>
        <v/>
      </c>
      <c r="CY200" s="123" t="str">
        <f t="shared" ref="CY200:CY263" si="227">IF(ISNUMBER(SEARCH("07",AX200)),B200,"")</f>
        <v/>
      </c>
      <c r="CZ200" s="123" t="str">
        <f t="shared" ref="CZ200:CZ263" si="228">IF(ISNUMBER(SEARCH("08",AX200)),B200,"")</f>
        <v/>
      </c>
      <c r="DA200" s="123" t="str">
        <f t="shared" ref="DA200:DA263" si="229">IF(ISNUMBER(SEARCH("09",AX200)),B200,"")</f>
        <v/>
      </c>
      <c r="DB200" s="124" t="str">
        <f t="shared" ref="DB200:DB263" si="230">IF(ISNUMBER(SEARCH("10",AX200)),B200,"")</f>
        <v/>
      </c>
      <c r="DC200" s="122" t="str">
        <f t="shared" ref="DC200:DC263" si="231">IF(ISNUMBER(SEARCH("01",BC200)),B200,"")</f>
        <v/>
      </c>
      <c r="DD200" s="123" t="str">
        <f t="shared" ref="DD200:DD263" si="232">IF(ISNUMBER(SEARCH("02",BC200)),B200,"")</f>
        <v/>
      </c>
      <c r="DE200" s="123" t="str">
        <f t="shared" ref="DE200:DE263" si="233">IF(ISNUMBER(SEARCH("03",BC200)),B200,"")</f>
        <v/>
      </c>
      <c r="DF200" s="124" t="str">
        <f t="shared" ref="DF200:DF263" si="234">IF(ISNUMBER(SEARCH("04",BC200)),B200,"")</f>
        <v/>
      </c>
      <c r="DG200" s="110"/>
    </row>
    <row r="201" spans="2:111" ht="16.2" outlineLevel="2" x14ac:dyDescent="0.4">
      <c r="B201" s="7">
        <v>196</v>
      </c>
      <c r="C201" s="12"/>
      <c r="D201" s="13"/>
      <c r="E201" s="14"/>
      <c r="F201" s="14"/>
      <c r="G201" s="14"/>
      <c r="H201" s="14"/>
      <c r="I201" s="14"/>
      <c r="J201" s="14"/>
      <c r="K201" s="14"/>
      <c r="L201" s="15"/>
      <c r="M201" s="12"/>
      <c r="N201" s="12"/>
      <c r="O201" s="12"/>
      <c r="P201" s="98" t="str">
        <f xml:space="preserve"> IF(ISBLANK(M201),"",VLOOKUP(M201,ComboValue!$D$2:$H$18,5,FALSE))</f>
        <v/>
      </c>
      <c r="Q201" s="12"/>
      <c r="R201" s="252" t="str" cm="1">
        <f t="array" ref="R201">IF(OR(ISNUMBER(SEARCH("SGH05",$D201:$L201)),ISNUMBER(SEARCH("SGH06",$D201:$L201)),ISNUMBER(SEARCH("SGH07",$D201:$L201)),ISNUMBER(SEARCH("SGH08",$D201:$L201)),ISNUMBER(SEARCH("pas de pictogramme",$D201:$L201)),ISNUMBER(SEARCH("SGH09",$D201:$L201)),ISNUMBER(SEARCH("SGH03",$D201:$L201))),"OUI","NON")</f>
        <v>NON</v>
      </c>
      <c r="S201" s="13"/>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212"/>
      <c r="AX201" s="123" t="str" cm="1">
        <f t="array" ref="AX201">_xlfn.TEXTJOIN(",", TRUE, IF(D201:L201="","",VLOOKUP(D201:L201, ComboValue!$A$2:$C$11, 3, FALSE)))</f>
        <v/>
      </c>
      <c r="AY201" s="123" t="str">
        <f t="shared" si="209"/>
        <v>Tous_Fr</v>
      </c>
      <c r="AZ201" s="123" t="str">
        <f>IF(ISBLANK(M201),"",VLOOKUP(M201,ComboValue!$D$2:$F$18,3,FALSE))</f>
        <v/>
      </c>
      <c r="BA201" s="123" t="str">
        <f>IF(ISBLANK(N201),"",VLOOKUP(N201,ComboValue!$J$2:$L$5,3,FALSE))</f>
        <v/>
      </c>
      <c r="BB201" s="130" t="str" cm="1">
        <f t="array" ref="BB201">_xlfn.TEXTJOIN(",", TRUE, IF(S201:AV201="","",VLOOKUP(S201:AV201, ComboValue!$M$2:$O$100, 3, FALSE)))</f>
        <v/>
      </c>
      <c r="BC201" s="124" t="str">
        <f t="shared" si="210"/>
        <v/>
      </c>
      <c r="BD201" s="110"/>
      <c r="BE201" s="122" t="str">
        <f t="shared" si="187"/>
        <v/>
      </c>
      <c r="BF201" s="123" t="str">
        <f t="shared" si="188"/>
        <v/>
      </c>
      <c r="BG201" s="123" t="str">
        <f t="shared" si="189"/>
        <v/>
      </c>
      <c r="BH201" s="123" t="str">
        <f t="shared" si="190"/>
        <v/>
      </c>
      <c r="BI201" s="123" t="str">
        <f t="shared" si="191"/>
        <v/>
      </c>
      <c r="BJ201" s="123" t="str">
        <f t="shared" si="192"/>
        <v/>
      </c>
      <c r="BK201" s="123" t="str">
        <f t="shared" si="193"/>
        <v/>
      </c>
      <c r="BL201" s="123" t="str">
        <f t="shared" si="194"/>
        <v/>
      </c>
      <c r="BM201" s="123" t="str">
        <f t="shared" si="195"/>
        <v/>
      </c>
      <c r="BN201" s="123" t="str">
        <f t="shared" si="196"/>
        <v/>
      </c>
      <c r="BO201" s="123">
        <f t="shared" si="185"/>
        <v>0</v>
      </c>
      <c r="BP201" s="123">
        <f t="shared" si="197"/>
        <v>0</v>
      </c>
      <c r="BQ201" s="123">
        <f t="shared" si="186"/>
        <v>0</v>
      </c>
      <c r="BR201" s="123">
        <f t="shared" si="198"/>
        <v>0</v>
      </c>
      <c r="BS201" s="123">
        <f t="shared" si="199"/>
        <v>0</v>
      </c>
      <c r="BT201" s="123">
        <f t="shared" si="200"/>
        <v>0</v>
      </c>
      <c r="BU201" s="123" t="str">
        <f t="shared" si="213"/>
        <v/>
      </c>
      <c r="BV201" s="123" t="str">
        <f t="shared" si="214"/>
        <v/>
      </c>
      <c r="BW201" s="123" t="str">
        <f t="shared" si="215"/>
        <v/>
      </c>
      <c r="BX201" s="123" t="str">
        <f t="shared" si="201"/>
        <v/>
      </c>
      <c r="BY201" s="123" t="str">
        <f t="shared" si="202"/>
        <v/>
      </c>
      <c r="BZ201" s="123" t="str">
        <f t="shared" si="203"/>
        <v/>
      </c>
      <c r="CA201" s="123" t="str">
        <f t="shared" si="204"/>
        <v/>
      </c>
      <c r="CB201" s="123" t="str">
        <f t="shared" si="205"/>
        <v/>
      </c>
      <c r="CC201" s="123" t="str">
        <f t="shared" si="206"/>
        <v/>
      </c>
      <c r="CD201" s="123" t="str">
        <f t="shared" si="207"/>
        <v/>
      </c>
      <c r="CE201" s="123" t="str">
        <f t="shared" si="208"/>
        <v/>
      </c>
      <c r="CF201" s="123" t="str">
        <f t="shared" si="216"/>
        <v/>
      </c>
      <c r="CG201" s="123" t="str">
        <f t="shared" si="217"/>
        <v/>
      </c>
      <c r="CH201" s="123" t="str">
        <f t="shared" si="218"/>
        <v/>
      </c>
      <c r="CI201" s="123" t="str">
        <f t="shared" si="219"/>
        <v/>
      </c>
      <c r="CJ201" s="131" t="str">
        <f t="shared" si="220"/>
        <v/>
      </c>
      <c r="CK201" s="123" t="str" cm="1">
        <f t="array" ref="CK201">IF(AND(AZ201="C_16",
        SUMPRODUCT(--ISNUMBER(SEARCH({"14","34","38","40","41","42","43","46","48","56","64","65"},BB201)))&gt;0),
    O201-IF(ISNUMBER(CL201),CL201,0),
    "")</f>
        <v/>
      </c>
      <c r="CL201" s="123" t="str" cm="1">
        <f t="array" ref="CL201">IF(AND(AZ201="C_16",
        SUMPRODUCT(--ISNUMBER(SEARCH({"01";"02";"03";"04";"05";"06";"07";"08";"09";"10";"11";"12";"13";"15";"16";"17";"19";"20";"21";"22";"23";"24";"25";"26";"27";"28";"29";"30";"31";"32";"33";"35";"36";"37";"39";"44";"45";"47";"49";"50";"51";"52";"53";"54";"55";"57";"58";"59";"60";"61";"62";"63";"66";"67";"68";"69";"70";"71";"72";"73";"74";"75"}, BB201)))&gt;0),
    O201,
    "")</f>
        <v/>
      </c>
      <c r="CM201" s="131" t="str" cm="1">
        <f t="array" ref="CM201">IF(SUMPRODUCT(--ISNUMBER(SEARCH({"32";"35";"36";"44";"45";"47";"50";"51";"52";"53";"54";"55";"57";"58";"59";"60"}, BB201)))&gt;0,
    B201,
    "")</f>
        <v/>
      </c>
      <c r="CN201" s="123" t="str" cm="1">
        <f t="array" ref="CN201">IF(SUMPRODUCT(--ISNUMBER(SEARCH({"61";"62"}, BB201)))&gt;0,
    B201,
    "")</f>
        <v/>
      </c>
      <c r="CO201" s="226" t="str" cm="1">
        <f t="array" ref="CO201">IF(SUMPRODUCT(--ISNUMBER(SEARCH({"68";"69";"70";"71"}, BB201)))&gt;0,
    B201,
    "")</f>
        <v/>
      </c>
      <c r="CP201" s="123" t="str" cm="1">
        <f t="array" ref="CP201">IF(SUMPRODUCT(--ISNUMBER(SEARCH({"72";"73";"74";"75"}, BB201)))&gt;0,
    B201,
    "")</f>
        <v/>
      </c>
      <c r="CQ201" s="123" t="str">
        <f t="shared" si="211"/>
        <v/>
      </c>
      <c r="CR201" s="226" t="str">
        <f t="shared" si="212"/>
        <v>NO</v>
      </c>
      <c r="CS201" s="122" t="str">
        <f t="shared" si="221"/>
        <v/>
      </c>
      <c r="CT201" s="123" t="str">
        <f t="shared" si="222"/>
        <v/>
      </c>
      <c r="CU201" s="123" t="str">
        <f t="shared" si="223"/>
        <v/>
      </c>
      <c r="CV201" s="123" t="str">
        <f t="shared" si="224"/>
        <v/>
      </c>
      <c r="CW201" s="123" t="str">
        <f t="shared" si="225"/>
        <v/>
      </c>
      <c r="CX201" s="123" t="str">
        <f t="shared" si="226"/>
        <v/>
      </c>
      <c r="CY201" s="123" t="str">
        <f t="shared" si="227"/>
        <v/>
      </c>
      <c r="CZ201" s="123" t="str">
        <f t="shared" si="228"/>
        <v/>
      </c>
      <c r="DA201" s="123" t="str">
        <f t="shared" si="229"/>
        <v/>
      </c>
      <c r="DB201" s="124" t="str">
        <f t="shared" si="230"/>
        <v/>
      </c>
      <c r="DC201" s="122" t="str">
        <f t="shared" si="231"/>
        <v/>
      </c>
      <c r="DD201" s="123" t="str">
        <f t="shared" si="232"/>
        <v/>
      </c>
      <c r="DE201" s="123" t="str">
        <f t="shared" si="233"/>
        <v/>
      </c>
      <c r="DF201" s="124" t="str">
        <f t="shared" si="234"/>
        <v/>
      </c>
      <c r="DG201" s="110"/>
    </row>
    <row r="202" spans="2:111" ht="16.2" outlineLevel="2" x14ac:dyDescent="0.4">
      <c r="B202" s="7">
        <v>197</v>
      </c>
      <c r="C202" s="12"/>
      <c r="D202" s="13"/>
      <c r="E202" s="14"/>
      <c r="F202" s="14"/>
      <c r="G202" s="14"/>
      <c r="H202" s="14"/>
      <c r="I202" s="14"/>
      <c r="J202" s="14"/>
      <c r="K202" s="14"/>
      <c r="L202" s="15"/>
      <c r="M202" s="12"/>
      <c r="N202" s="12"/>
      <c r="O202" s="12"/>
      <c r="P202" s="98" t="str">
        <f xml:space="preserve"> IF(ISBLANK(M202),"",VLOOKUP(M202,ComboValue!$D$2:$H$18,5,FALSE))</f>
        <v/>
      </c>
      <c r="Q202" s="12"/>
      <c r="R202" s="252" t="str" cm="1">
        <f t="array" ref="R202">IF(OR(ISNUMBER(SEARCH("SGH05",$D202:$L202)),ISNUMBER(SEARCH("SGH06",$D202:$L202)),ISNUMBER(SEARCH("SGH07",$D202:$L202)),ISNUMBER(SEARCH("SGH08",$D202:$L202)),ISNUMBER(SEARCH("pas de pictogramme",$D202:$L202)),ISNUMBER(SEARCH("SGH09",$D202:$L202)),ISNUMBER(SEARCH("SGH03",$D202:$L202))),"OUI","NON")</f>
        <v>NON</v>
      </c>
      <c r="S202" s="13"/>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212"/>
      <c r="AX202" s="123" t="str" cm="1">
        <f t="array" ref="AX202">_xlfn.TEXTJOIN(",", TRUE, IF(D202:L202="","",VLOOKUP(D202:L202, ComboValue!$A$2:$C$11, 3, FALSE)))</f>
        <v/>
      </c>
      <c r="AY202" s="123" t="str">
        <f t="shared" si="209"/>
        <v>Tous_Fr</v>
      </c>
      <c r="AZ202" s="123" t="str">
        <f>IF(ISBLANK(M202),"",VLOOKUP(M202,ComboValue!$D$2:$F$18,3,FALSE))</f>
        <v/>
      </c>
      <c r="BA202" s="123" t="str">
        <f>IF(ISBLANK(N202),"",VLOOKUP(N202,ComboValue!$J$2:$L$5,3,FALSE))</f>
        <v/>
      </c>
      <c r="BB202" s="130" t="str" cm="1">
        <f t="array" ref="BB202">_xlfn.TEXTJOIN(",", TRUE, IF(S202:AV202="","",VLOOKUP(S202:AV202, ComboValue!$M$2:$O$100, 3, FALSE)))</f>
        <v/>
      </c>
      <c r="BC202" s="124" t="str">
        <f t="shared" si="210"/>
        <v/>
      </c>
      <c r="BD202" s="110"/>
      <c r="BE202" s="122" t="str">
        <f t="shared" si="187"/>
        <v/>
      </c>
      <c r="BF202" s="123" t="str">
        <f t="shared" si="188"/>
        <v/>
      </c>
      <c r="BG202" s="123" t="str">
        <f t="shared" si="189"/>
        <v/>
      </c>
      <c r="BH202" s="123" t="str">
        <f t="shared" si="190"/>
        <v/>
      </c>
      <c r="BI202" s="123" t="str">
        <f t="shared" si="191"/>
        <v/>
      </c>
      <c r="BJ202" s="123" t="str">
        <f t="shared" si="192"/>
        <v/>
      </c>
      <c r="BK202" s="123" t="str">
        <f t="shared" si="193"/>
        <v/>
      </c>
      <c r="BL202" s="123" t="str">
        <f t="shared" si="194"/>
        <v/>
      </c>
      <c r="BM202" s="123" t="str">
        <f t="shared" si="195"/>
        <v/>
      </c>
      <c r="BN202" s="123" t="str">
        <f t="shared" si="196"/>
        <v/>
      </c>
      <c r="BO202" s="123">
        <f t="shared" si="185"/>
        <v>0</v>
      </c>
      <c r="BP202" s="123">
        <f t="shared" si="197"/>
        <v>0</v>
      </c>
      <c r="BQ202" s="123">
        <f t="shared" si="186"/>
        <v>0</v>
      </c>
      <c r="BR202" s="123">
        <f t="shared" si="198"/>
        <v>0</v>
      </c>
      <c r="BS202" s="123">
        <f t="shared" si="199"/>
        <v>0</v>
      </c>
      <c r="BT202" s="123">
        <f t="shared" si="200"/>
        <v>0</v>
      </c>
      <c r="BU202" s="123" t="str">
        <f t="shared" si="213"/>
        <v/>
      </c>
      <c r="BV202" s="123" t="str">
        <f t="shared" si="214"/>
        <v/>
      </c>
      <c r="BW202" s="123" t="str">
        <f t="shared" si="215"/>
        <v/>
      </c>
      <c r="BX202" s="123" t="str">
        <f t="shared" si="201"/>
        <v/>
      </c>
      <c r="BY202" s="123" t="str">
        <f t="shared" si="202"/>
        <v/>
      </c>
      <c r="BZ202" s="123" t="str">
        <f t="shared" si="203"/>
        <v/>
      </c>
      <c r="CA202" s="123" t="str">
        <f t="shared" si="204"/>
        <v/>
      </c>
      <c r="CB202" s="123" t="str">
        <f t="shared" si="205"/>
        <v/>
      </c>
      <c r="CC202" s="123" t="str">
        <f t="shared" si="206"/>
        <v/>
      </c>
      <c r="CD202" s="123" t="str">
        <f t="shared" si="207"/>
        <v/>
      </c>
      <c r="CE202" s="123" t="str">
        <f t="shared" si="208"/>
        <v/>
      </c>
      <c r="CF202" s="123" t="str">
        <f t="shared" si="216"/>
        <v/>
      </c>
      <c r="CG202" s="123" t="str">
        <f t="shared" si="217"/>
        <v/>
      </c>
      <c r="CH202" s="123" t="str">
        <f t="shared" si="218"/>
        <v/>
      </c>
      <c r="CI202" s="123" t="str">
        <f t="shared" si="219"/>
        <v/>
      </c>
      <c r="CJ202" s="131" t="str">
        <f t="shared" si="220"/>
        <v/>
      </c>
      <c r="CK202" s="123" t="str" cm="1">
        <f t="array" ref="CK202">IF(AND(AZ202="C_16",
        SUMPRODUCT(--ISNUMBER(SEARCH({"14","34","38","40","41","42","43","46","48","56","64","65"},BB202)))&gt;0),
    O202-IF(ISNUMBER(CL202),CL202,0),
    "")</f>
        <v/>
      </c>
      <c r="CL202" s="123" t="str" cm="1">
        <f t="array" ref="CL202">IF(AND(AZ202="C_16",
        SUMPRODUCT(--ISNUMBER(SEARCH({"01";"02";"03";"04";"05";"06";"07";"08";"09";"10";"11";"12";"13";"15";"16";"17";"19";"20";"21";"22";"23";"24";"25";"26";"27";"28";"29";"30";"31";"32";"33";"35";"36";"37";"39";"44";"45";"47";"49";"50";"51";"52";"53";"54";"55";"57";"58";"59";"60";"61";"62";"63";"66";"67";"68";"69";"70";"71";"72";"73";"74";"75"}, BB202)))&gt;0),
    O202,
    "")</f>
        <v/>
      </c>
      <c r="CM202" s="131" t="str" cm="1">
        <f t="array" ref="CM202">IF(SUMPRODUCT(--ISNUMBER(SEARCH({"32";"35";"36";"44";"45";"47";"50";"51";"52";"53";"54";"55";"57";"58";"59";"60"}, BB202)))&gt;0,
    B202,
    "")</f>
        <v/>
      </c>
      <c r="CN202" s="123" t="str" cm="1">
        <f t="array" ref="CN202">IF(SUMPRODUCT(--ISNUMBER(SEARCH({"61";"62"}, BB202)))&gt;0,
    B202,
    "")</f>
        <v/>
      </c>
      <c r="CO202" s="226" t="str" cm="1">
        <f t="array" ref="CO202">IF(SUMPRODUCT(--ISNUMBER(SEARCH({"68";"69";"70";"71"}, BB202)))&gt;0,
    B202,
    "")</f>
        <v/>
      </c>
      <c r="CP202" s="123" t="str" cm="1">
        <f t="array" ref="CP202">IF(SUMPRODUCT(--ISNUMBER(SEARCH({"72";"73";"74";"75"}, BB202)))&gt;0,
    B202,
    "")</f>
        <v/>
      </c>
      <c r="CQ202" s="123" t="str">
        <f t="shared" si="211"/>
        <v/>
      </c>
      <c r="CR202" s="226" t="str">
        <f t="shared" si="212"/>
        <v>NO</v>
      </c>
      <c r="CS202" s="122" t="str">
        <f t="shared" si="221"/>
        <v/>
      </c>
      <c r="CT202" s="123" t="str">
        <f t="shared" si="222"/>
        <v/>
      </c>
      <c r="CU202" s="123" t="str">
        <f t="shared" si="223"/>
        <v/>
      </c>
      <c r="CV202" s="123" t="str">
        <f t="shared" si="224"/>
        <v/>
      </c>
      <c r="CW202" s="123" t="str">
        <f t="shared" si="225"/>
        <v/>
      </c>
      <c r="CX202" s="123" t="str">
        <f t="shared" si="226"/>
        <v/>
      </c>
      <c r="CY202" s="123" t="str">
        <f t="shared" si="227"/>
        <v/>
      </c>
      <c r="CZ202" s="123" t="str">
        <f t="shared" si="228"/>
        <v/>
      </c>
      <c r="DA202" s="123" t="str">
        <f t="shared" si="229"/>
        <v/>
      </c>
      <c r="DB202" s="124" t="str">
        <f t="shared" si="230"/>
        <v/>
      </c>
      <c r="DC202" s="122" t="str">
        <f t="shared" si="231"/>
        <v/>
      </c>
      <c r="DD202" s="123" t="str">
        <f t="shared" si="232"/>
        <v/>
      </c>
      <c r="DE202" s="123" t="str">
        <f t="shared" si="233"/>
        <v/>
      </c>
      <c r="DF202" s="124" t="str">
        <f t="shared" si="234"/>
        <v/>
      </c>
      <c r="DG202" s="110"/>
    </row>
    <row r="203" spans="2:111" ht="16.2" outlineLevel="2" x14ac:dyDescent="0.4">
      <c r="B203" s="7">
        <v>198</v>
      </c>
      <c r="C203" s="12"/>
      <c r="D203" s="13"/>
      <c r="E203" s="14"/>
      <c r="F203" s="14"/>
      <c r="G203" s="14"/>
      <c r="H203" s="14"/>
      <c r="I203" s="14"/>
      <c r="J203" s="14"/>
      <c r="K203" s="14"/>
      <c r="L203" s="15"/>
      <c r="M203" s="12"/>
      <c r="N203" s="12"/>
      <c r="O203" s="12"/>
      <c r="P203" s="98" t="str">
        <f xml:space="preserve"> IF(ISBLANK(M203),"",VLOOKUP(M203,ComboValue!$D$2:$H$18,5,FALSE))</f>
        <v/>
      </c>
      <c r="Q203" s="12"/>
      <c r="R203" s="252" t="str" cm="1">
        <f t="array" ref="R203">IF(OR(ISNUMBER(SEARCH("SGH05",$D203:$L203)),ISNUMBER(SEARCH("SGH06",$D203:$L203)),ISNUMBER(SEARCH("SGH07",$D203:$L203)),ISNUMBER(SEARCH("SGH08",$D203:$L203)),ISNUMBER(SEARCH("pas de pictogramme",$D203:$L203)),ISNUMBER(SEARCH("SGH09",$D203:$L203)),ISNUMBER(SEARCH("SGH03",$D203:$L203))),"OUI","NON")</f>
        <v>NON</v>
      </c>
      <c r="S203" s="13"/>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212"/>
      <c r="AX203" s="123" t="str" cm="1">
        <f t="array" ref="AX203">_xlfn.TEXTJOIN(",", TRUE, IF(D203:L203="","",VLOOKUP(D203:L203, ComboValue!$A$2:$C$11, 3, FALSE)))</f>
        <v/>
      </c>
      <c r="AY203" s="123" t="str">
        <f t="shared" si="209"/>
        <v>Tous_Fr</v>
      </c>
      <c r="AZ203" s="123" t="str">
        <f>IF(ISBLANK(M203),"",VLOOKUP(M203,ComboValue!$D$2:$F$18,3,FALSE))</f>
        <v/>
      </c>
      <c r="BA203" s="123" t="str">
        <f>IF(ISBLANK(N203),"",VLOOKUP(N203,ComboValue!$J$2:$L$5,3,FALSE))</f>
        <v/>
      </c>
      <c r="BB203" s="130" t="str" cm="1">
        <f t="array" ref="BB203">_xlfn.TEXTJOIN(",", TRUE, IF(S203:AV203="","",VLOOKUP(S203:AV203, ComboValue!$M$2:$O$100, 3, FALSE)))</f>
        <v/>
      </c>
      <c r="BC203" s="124" t="str">
        <f t="shared" si="210"/>
        <v/>
      </c>
      <c r="BD203" s="110"/>
      <c r="BE203" s="122" t="str">
        <f t="shared" si="187"/>
        <v/>
      </c>
      <c r="BF203" s="123" t="str">
        <f t="shared" si="188"/>
        <v/>
      </c>
      <c r="BG203" s="123" t="str">
        <f t="shared" si="189"/>
        <v/>
      </c>
      <c r="BH203" s="123" t="str">
        <f t="shared" si="190"/>
        <v/>
      </c>
      <c r="BI203" s="123" t="str">
        <f t="shared" si="191"/>
        <v/>
      </c>
      <c r="BJ203" s="123" t="str">
        <f t="shared" si="192"/>
        <v/>
      </c>
      <c r="BK203" s="123" t="str">
        <f t="shared" si="193"/>
        <v/>
      </c>
      <c r="BL203" s="123" t="str">
        <f t="shared" si="194"/>
        <v/>
      </c>
      <c r="BM203" s="123" t="str">
        <f t="shared" si="195"/>
        <v/>
      </c>
      <c r="BN203" s="123" t="str">
        <f t="shared" si="196"/>
        <v/>
      </c>
      <c r="BO203" s="123">
        <f t="shared" si="185"/>
        <v>0</v>
      </c>
      <c r="BP203" s="123">
        <f t="shared" si="197"/>
        <v>0</v>
      </c>
      <c r="BQ203" s="123">
        <f t="shared" si="186"/>
        <v>0</v>
      </c>
      <c r="BR203" s="123">
        <f t="shared" si="198"/>
        <v>0</v>
      </c>
      <c r="BS203" s="123">
        <f t="shared" si="199"/>
        <v>0</v>
      </c>
      <c r="BT203" s="123">
        <f t="shared" si="200"/>
        <v>0</v>
      </c>
      <c r="BU203" s="123" t="str">
        <f t="shared" si="213"/>
        <v/>
      </c>
      <c r="BV203" s="123" t="str">
        <f t="shared" si="214"/>
        <v/>
      </c>
      <c r="BW203" s="123" t="str">
        <f t="shared" si="215"/>
        <v/>
      </c>
      <c r="BX203" s="123" t="str">
        <f t="shared" si="201"/>
        <v/>
      </c>
      <c r="BY203" s="123" t="str">
        <f t="shared" si="202"/>
        <v/>
      </c>
      <c r="BZ203" s="123" t="str">
        <f t="shared" si="203"/>
        <v/>
      </c>
      <c r="CA203" s="123" t="str">
        <f t="shared" si="204"/>
        <v/>
      </c>
      <c r="CB203" s="123" t="str">
        <f t="shared" si="205"/>
        <v/>
      </c>
      <c r="CC203" s="123" t="str">
        <f t="shared" si="206"/>
        <v/>
      </c>
      <c r="CD203" s="123" t="str">
        <f t="shared" si="207"/>
        <v/>
      </c>
      <c r="CE203" s="123" t="str">
        <f t="shared" si="208"/>
        <v/>
      </c>
      <c r="CF203" s="123" t="str">
        <f t="shared" si="216"/>
        <v/>
      </c>
      <c r="CG203" s="123" t="str">
        <f t="shared" si="217"/>
        <v/>
      </c>
      <c r="CH203" s="123" t="str">
        <f t="shared" si="218"/>
        <v/>
      </c>
      <c r="CI203" s="123" t="str">
        <f t="shared" si="219"/>
        <v/>
      </c>
      <c r="CJ203" s="131" t="str">
        <f t="shared" si="220"/>
        <v/>
      </c>
      <c r="CK203" s="123" t="str" cm="1">
        <f t="array" ref="CK203">IF(AND(AZ203="C_16",
        SUMPRODUCT(--ISNUMBER(SEARCH({"14","34","38","40","41","42","43","46","48","56","64","65"},BB203)))&gt;0),
    O203-IF(ISNUMBER(CL203),CL203,0),
    "")</f>
        <v/>
      </c>
      <c r="CL203" s="123" t="str" cm="1">
        <f t="array" ref="CL203">IF(AND(AZ203="C_16",
        SUMPRODUCT(--ISNUMBER(SEARCH({"01";"02";"03";"04";"05";"06";"07";"08";"09";"10";"11";"12";"13";"15";"16";"17";"19";"20";"21";"22";"23";"24";"25";"26";"27";"28";"29";"30";"31";"32";"33";"35";"36";"37";"39";"44";"45";"47";"49";"50";"51";"52";"53";"54";"55";"57";"58";"59";"60";"61";"62";"63";"66";"67";"68";"69";"70";"71";"72";"73";"74";"75"}, BB203)))&gt;0),
    O203,
    "")</f>
        <v/>
      </c>
      <c r="CM203" s="131" t="str" cm="1">
        <f t="array" ref="CM203">IF(SUMPRODUCT(--ISNUMBER(SEARCH({"32";"35";"36";"44";"45";"47";"50";"51";"52";"53";"54";"55";"57";"58";"59";"60"}, BB203)))&gt;0,
    B203,
    "")</f>
        <v/>
      </c>
      <c r="CN203" s="123" t="str" cm="1">
        <f t="array" ref="CN203">IF(SUMPRODUCT(--ISNUMBER(SEARCH({"61";"62"}, BB203)))&gt;0,
    B203,
    "")</f>
        <v/>
      </c>
      <c r="CO203" s="226" t="str" cm="1">
        <f t="array" ref="CO203">IF(SUMPRODUCT(--ISNUMBER(SEARCH({"68";"69";"70";"71"}, BB203)))&gt;0,
    B203,
    "")</f>
        <v/>
      </c>
      <c r="CP203" s="123" t="str" cm="1">
        <f t="array" ref="CP203">IF(SUMPRODUCT(--ISNUMBER(SEARCH({"72";"73";"74";"75"}, BB203)))&gt;0,
    B203,
    "")</f>
        <v/>
      </c>
      <c r="CQ203" s="123" t="str">
        <f t="shared" si="211"/>
        <v/>
      </c>
      <c r="CR203" s="226" t="str">
        <f t="shared" si="212"/>
        <v>NO</v>
      </c>
      <c r="CS203" s="122" t="str">
        <f t="shared" si="221"/>
        <v/>
      </c>
      <c r="CT203" s="123" t="str">
        <f t="shared" si="222"/>
        <v/>
      </c>
      <c r="CU203" s="123" t="str">
        <f t="shared" si="223"/>
        <v/>
      </c>
      <c r="CV203" s="123" t="str">
        <f t="shared" si="224"/>
        <v/>
      </c>
      <c r="CW203" s="123" t="str">
        <f t="shared" si="225"/>
        <v/>
      </c>
      <c r="CX203" s="123" t="str">
        <f t="shared" si="226"/>
        <v/>
      </c>
      <c r="CY203" s="123" t="str">
        <f t="shared" si="227"/>
        <v/>
      </c>
      <c r="CZ203" s="123" t="str">
        <f t="shared" si="228"/>
        <v/>
      </c>
      <c r="DA203" s="123" t="str">
        <f t="shared" si="229"/>
        <v/>
      </c>
      <c r="DB203" s="124" t="str">
        <f t="shared" si="230"/>
        <v/>
      </c>
      <c r="DC203" s="122" t="str">
        <f t="shared" si="231"/>
        <v/>
      </c>
      <c r="DD203" s="123" t="str">
        <f t="shared" si="232"/>
        <v/>
      </c>
      <c r="DE203" s="123" t="str">
        <f t="shared" si="233"/>
        <v/>
      </c>
      <c r="DF203" s="124" t="str">
        <f t="shared" si="234"/>
        <v/>
      </c>
      <c r="DG203" s="110"/>
    </row>
    <row r="204" spans="2:111" ht="16.2" outlineLevel="2" x14ac:dyDescent="0.4">
      <c r="B204" s="7">
        <v>199</v>
      </c>
      <c r="C204" s="12"/>
      <c r="D204" s="13"/>
      <c r="E204" s="14"/>
      <c r="F204" s="14"/>
      <c r="G204" s="14"/>
      <c r="H204" s="14"/>
      <c r="I204" s="14"/>
      <c r="J204" s="14"/>
      <c r="K204" s="14"/>
      <c r="L204" s="15"/>
      <c r="M204" s="12"/>
      <c r="N204" s="12"/>
      <c r="O204" s="12"/>
      <c r="P204" s="98" t="str">
        <f xml:space="preserve"> IF(ISBLANK(M204),"",VLOOKUP(M204,ComboValue!$D$2:$H$18,5,FALSE))</f>
        <v/>
      </c>
      <c r="Q204" s="12"/>
      <c r="R204" s="252" t="str" cm="1">
        <f t="array" ref="R204">IF(OR(ISNUMBER(SEARCH("SGH05",$D204:$L204)),ISNUMBER(SEARCH("SGH06",$D204:$L204)),ISNUMBER(SEARCH("SGH07",$D204:$L204)),ISNUMBER(SEARCH("SGH08",$D204:$L204)),ISNUMBER(SEARCH("pas de pictogramme",$D204:$L204)),ISNUMBER(SEARCH("SGH09",$D204:$L204)),ISNUMBER(SEARCH("SGH03",$D204:$L204))),"OUI","NON")</f>
        <v>NON</v>
      </c>
      <c r="S204" s="13"/>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212"/>
      <c r="AX204" s="123" t="str" cm="1">
        <f t="array" ref="AX204">_xlfn.TEXTJOIN(",", TRUE, IF(D204:L204="","",VLOOKUP(D204:L204, ComboValue!$A$2:$C$11, 3, FALSE)))</f>
        <v/>
      </c>
      <c r="AY204" s="123" t="str">
        <f t="shared" si="209"/>
        <v>Tous_Fr</v>
      </c>
      <c r="AZ204" s="123" t="str">
        <f>IF(ISBLANK(M204),"",VLOOKUP(M204,ComboValue!$D$2:$F$18,3,FALSE))</f>
        <v/>
      </c>
      <c r="BA204" s="123" t="str">
        <f>IF(ISBLANK(N204),"",VLOOKUP(N204,ComboValue!$J$2:$L$5,3,FALSE))</f>
        <v/>
      </c>
      <c r="BB204" s="130" t="str" cm="1">
        <f t="array" ref="BB204">_xlfn.TEXTJOIN(",", TRUE, IF(S204:AV204="","",VLOOKUP(S204:AV204, ComboValue!$M$2:$O$100, 3, FALSE)))</f>
        <v/>
      </c>
      <c r="BC204" s="124" t="str">
        <f t="shared" si="210"/>
        <v/>
      </c>
      <c r="BD204" s="110"/>
      <c r="BE204" s="122" t="str">
        <f t="shared" si="187"/>
        <v/>
      </c>
      <c r="BF204" s="123" t="str">
        <f t="shared" si="188"/>
        <v/>
      </c>
      <c r="BG204" s="123" t="str">
        <f t="shared" si="189"/>
        <v/>
      </c>
      <c r="BH204" s="123" t="str">
        <f t="shared" si="190"/>
        <v/>
      </c>
      <c r="BI204" s="123" t="str">
        <f t="shared" si="191"/>
        <v/>
      </c>
      <c r="BJ204" s="123" t="str">
        <f t="shared" si="192"/>
        <v/>
      </c>
      <c r="BK204" s="123" t="str">
        <f t="shared" si="193"/>
        <v/>
      </c>
      <c r="BL204" s="123" t="str">
        <f t="shared" si="194"/>
        <v/>
      </c>
      <c r="BM204" s="123" t="str">
        <f t="shared" si="195"/>
        <v/>
      </c>
      <c r="BN204" s="123" t="str">
        <f t="shared" si="196"/>
        <v/>
      </c>
      <c r="BO204" s="123">
        <f t="shared" si="185"/>
        <v>0</v>
      </c>
      <c r="BP204" s="123">
        <f t="shared" si="197"/>
        <v>0</v>
      </c>
      <c r="BQ204" s="123">
        <f t="shared" si="186"/>
        <v>0</v>
      </c>
      <c r="BR204" s="123">
        <f t="shared" si="198"/>
        <v>0</v>
      </c>
      <c r="BS204" s="123">
        <f t="shared" si="199"/>
        <v>0</v>
      </c>
      <c r="BT204" s="123">
        <f t="shared" si="200"/>
        <v>0</v>
      </c>
      <c r="BU204" s="123" t="str">
        <f t="shared" si="213"/>
        <v/>
      </c>
      <c r="BV204" s="123" t="str">
        <f t="shared" si="214"/>
        <v/>
      </c>
      <c r="BW204" s="123" t="str">
        <f t="shared" si="215"/>
        <v/>
      </c>
      <c r="BX204" s="123" t="str">
        <f t="shared" si="201"/>
        <v/>
      </c>
      <c r="BY204" s="123" t="str">
        <f t="shared" si="202"/>
        <v/>
      </c>
      <c r="BZ204" s="123" t="str">
        <f t="shared" si="203"/>
        <v/>
      </c>
      <c r="CA204" s="123" t="str">
        <f t="shared" si="204"/>
        <v/>
      </c>
      <c r="CB204" s="123" t="str">
        <f t="shared" si="205"/>
        <v/>
      </c>
      <c r="CC204" s="123" t="str">
        <f t="shared" si="206"/>
        <v/>
      </c>
      <c r="CD204" s="123" t="str">
        <f t="shared" si="207"/>
        <v/>
      </c>
      <c r="CE204" s="123" t="str">
        <f t="shared" si="208"/>
        <v/>
      </c>
      <c r="CF204" s="123" t="str">
        <f t="shared" si="216"/>
        <v/>
      </c>
      <c r="CG204" s="123" t="str">
        <f t="shared" si="217"/>
        <v/>
      </c>
      <c r="CH204" s="123" t="str">
        <f t="shared" si="218"/>
        <v/>
      </c>
      <c r="CI204" s="123" t="str">
        <f t="shared" si="219"/>
        <v/>
      </c>
      <c r="CJ204" s="131" t="str">
        <f t="shared" si="220"/>
        <v/>
      </c>
      <c r="CK204" s="123" t="str" cm="1">
        <f t="array" ref="CK204">IF(AND(AZ204="C_16",
        SUMPRODUCT(--ISNUMBER(SEARCH({"14","34","38","40","41","42","43","46","48","56","64","65"},BB204)))&gt;0),
    O204-IF(ISNUMBER(CL204),CL204,0),
    "")</f>
        <v/>
      </c>
      <c r="CL204" s="123" t="str" cm="1">
        <f t="array" ref="CL204">IF(AND(AZ204="C_16",
        SUMPRODUCT(--ISNUMBER(SEARCH({"01";"02";"03";"04";"05";"06";"07";"08";"09";"10";"11";"12";"13";"15";"16";"17";"19";"20";"21";"22";"23";"24";"25";"26";"27";"28";"29";"30";"31";"32";"33";"35";"36";"37";"39";"44";"45";"47";"49";"50";"51";"52";"53";"54";"55";"57";"58";"59";"60";"61";"62";"63";"66";"67";"68";"69";"70";"71";"72";"73";"74";"75"}, BB204)))&gt;0),
    O204,
    "")</f>
        <v/>
      </c>
      <c r="CM204" s="131" t="str" cm="1">
        <f t="array" ref="CM204">IF(SUMPRODUCT(--ISNUMBER(SEARCH({"32";"35";"36";"44";"45";"47";"50";"51";"52";"53";"54";"55";"57";"58";"59";"60"}, BB204)))&gt;0,
    B204,
    "")</f>
        <v/>
      </c>
      <c r="CN204" s="123" t="str" cm="1">
        <f t="array" ref="CN204">IF(SUMPRODUCT(--ISNUMBER(SEARCH({"61";"62"}, BB204)))&gt;0,
    B204,
    "")</f>
        <v/>
      </c>
      <c r="CO204" s="226" t="str" cm="1">
        <f t="array" ref="CO204">IF(SUMPRODUCT(--ISNUMBER(SEARCH({"68";"69";"70";"71"}, BB204)))&gt;0,
    B204,
    "")</f>
        <v/>
      </c>
      <c r="CP204" s="123" t="str" cm="1">
        <f t="array" ref="CP204">IF(SUMPRODUCT(--ISNUMBER(SEARCH({"72";"73";"74";"75"}, BB204)))&gt;0,
    B204,
    "")</f>
        <v/>
      </c>
      <c r="CQ204" s="123" t="str">
        <f t="shared" si="211"/>
        <v/>
      </c>
      <c r="CR204" s="226" t="str">
        <f t="shared" si="212"/>
        <v>NO</v>
      </c>
      <c r="CS204" s="122" t="str">
        <f t="shared" si="221"/>
        <v/>
      </c>
      <c r="CT204" s="123" t="str">
        <f t="shared" si="222"/>
        <v/>
      </c>
      <c r="CU204" s="123" t="str">
        <f t="shared" si="223"/>
        <v/>
      </c>
      <c r="CV204" s="123" t="str">
        <f t="shared" si="224"/>
        <v/>
      </c>
      <c r="CW204" s="123" t="str">
        <f t="shared" si="225"/>
        <v/>
      </c>
      <c r="CX204" s="123" t="str">
        <f t="shared" si="226"/>
        <v/>
      </c>
      <c r="CY204" s="123" t="str">
        <f t="shared" si="227"/>
        <v/>
      </c>
      <c r="CZ204" s="123" t="str">
        <f t="shared" si="228"/>
        <v/>
      </c>
      <c r="DA204" s="123" t="str">
        <f t="shared" si="229"/>
        <v/>
      </c>
      <c r="DB204" s="124" t="str">
        <f t="shared" si="230"/>
        <v/>
      </c>
      <c r="DC204" s="122" t="str">
        <f t="shared" si="231"/>
        <v/>
      </c>
      <c r="DD204" s="123" t="str">
        <f t="shared" si="232"/>
        <v/>
      </c>
      <c r="DE204" s="123" t="str">
        <f t="shared" si="233"/>
        <v/>
      </c>
      <c r="DF204" s="124" t="str">
        <f t="shared" si="234"/>
        <v/>
      </c>
      <c r="DG204" s="110"/>
    </row>
    <row r="205" spans="2:111" ht="16.2" outlineLevel="2" x14ac:dyDescent="0.4">
      <c r="B205" s="7">
        <v>200</v>
      </c>
      <c r="C205" s="12"/>
      <c r="D205" s="13"/>
      <c r="E205" s="14"/>
      <c r="F205" s="14"/>
      <c r="G205" s="14"/>
      <c r="H205" s="14"/>
      <c r="I205" s="14"/>
      <c r="J205" s="14"/>
      <c r="K205" s="14"/>
      <c r="L205" s="15"/>
      <c r="M205" s="12"/>
      <c r="N205" s="12"/>
      <c r="O205" s="12"/>
      <c r="P205" s="98" t="str">
        <f xml:space="preserve"> IF(ISBLANK(M205),"",VLOOKUP(M205,ComboValue!$D$2:$H$18,5,FALSE))</f>
        <v/>
      </c>
      <c r="Q205" s="12"/>
      <c r="R205" s="252" t="str" cm="1">
        <f t="array" ref="R205">IF(OR(ISNUMBER(SEARCH("SGH05",$D205:$L205)),ISNUMBER(SEARCH("SGH06",$D205:$L205)),ISNUMBER(SEARCH("SGH07",$D205:$L205)),ISNUMBER(SEARCH("SGH08",$D205:$L205)),ISNUMBER(SEARCH("pas de pictogramme",$D205:$L205)),ISNUMBER(SEARCH("SGH09",$D205:$L205)),ISNUMBER(SEARCH("SGH03",$D205:$L205))),"OUI","NON")</f>
        <v>NON</v>
      </c>
      <c r="S205" s="13"/>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212"/>
      <c r="AX205" s="123" t="str" cm="1">
        <f t="array" ref="AX205">_xlfn.TEXTJOIN(",", TRUE, IF(D205:L205="","",VLOOKUP(D205:L205, ComboValue!$A$2:$C$11, 3, FALSE)))</f>
        <v/>
      </c>
      <c r="AY205" s="123" t="str">
        <f t="shared" si="209"/>
        <v>Tous_Fr</v>
      </c>
      <c r="AZ205" s="123" t="str">
        <f>IF(ISBLANK(M205),"",VLOOKUP(M205,ComboValue!$D$2:$F$18,3,FALSE))</f>
        <v/>
      </c>
      <c r="BA205" s="123" t="str">
        <f>IF(ISBLANK(N205),"",VLOOKUP(N205,ComboValue!$J$2:$L$5,3,FALSE))</f>
        <v/>
      </c>
      <c r="BB205" s="130" t="str" cm="1">
        <f t="array" ref="BB205">_xlfn.TEXTJOIN(",", TRUE, IF(S205:AV205="","",VLOOKUP(S205:AV205, ComboValue!$M$2:$O$100, 3, FALSE)))</f>
        <v/>
      </c>
      <c r="BC205" s="124" t="str">
        <f t="shared" si="210"/>
        <v/>
      </c>
      <c r="BD205" s="110"/>
      <c r="BE205" s="122" t="str">
        <f t="shared" si="187"/>
        <v/>
      </c>
      <c r="BF205" s="123" t="str">
        <f t="shared" si="188"/>
        <v/>
      </c>
      <c r="BG205" s="123" t="str">
        <f t="shared" si="189"/>
        <v/>
      </c>
      <c r="BH205" s="123" t="str">
        <f t="shared" si="190"/>
        <v/>
      </c>
      <c r="BI205" s="123" t="str">
        <f t="shared" si="191"/>
        <v/>
      </c>
      <c r="BJ205" s="123" t="str">
        <f t="shared" si="192"/>
        <v/>
      </c>
      <c r="BK205" s="123" t="str">
        <f t="shared" si="193"/>
        <v/>
      </c>
      <c r="BL205" s="123" t="str">
        <f t="shared" si="194"/>
        <v/>
      </c>
      <c r="BM205" s="123" t="str">
        <f t="shared" si="195"/>
        <v/>
      </c>
      <c r="BN205" s="123" t="str">
        <f t="shared" si="196"/>
        <v/>
      </c>
      <c r="BO205" s="123">
        <f t="shared" si="185"/>
        <v>0</v>
      </c>
      <c r="BP205" s="123">
        <f t="shared" si="197"/>
        <v>0</v>
      </c>
      <c r="BQ205" s="123">
        <f t="shared" si="186"/>
        <v>0</v>
      </c>
      <c r="BR205" s="123">
        <f t="shared" si="198"/>
        <v>0</v>
      </c>
      <c r="BS205" s="123">
        <f t="shared" si="199"/>
        <v>0</v>
      </c>
      <c r="BT205" s="123">
        <f t="shared" si="200"/>
        <v>0</v>
      </c>
      <c r="BU205" s="123" t="str">
        <f t="shared" si="213"/>
        <v/>
      </c>
      <c r="BV205" s="123" t="str">
        <f t="shared" si="214"/>
        <v/>
      </c>
      <c r="BW205" s="123" t="str">
        <f t="shared" si="215"/>
        <v/>
      </c>
      <c r="BX205" s="123" t="str">
        <f t="shared" si="201"/>
        <v/>
      </c>
      <c r="BY205" s="123" t="str">
        <f t="shared" si="202"/>
        <v/>
      </c>
      <c r="BZ205" s="123" t="str">
        <f t="shared" si="203"/>
        <v/>
      </c>
      <c r="CA205" s="123" t="str">
        <f t="shared" si="204"/>
        <v/>
      </c>
      <c r="CB205" s="123" t="str">
        <f t="shared" si="205"/>
        <v/>
      </c>
      <c r="CC205" s="123" t="str">
        <f t="shared" si="206"/>
        <v/>
      </c>
      <c r="CD205" s="123" t="str">
        <f t="shared" si="207"/>
        <v/>
      </c>
      <c r="CE205" s="123" t="str">
        <f t="shared" si="208"/>
        <v/>
      </c>
      <c r="CF205" s="123" t="str">
        <f t="shared" si="216"/>
        <v/>
      </c>
      <c r="CG205" s="123" t="str">
        <f t="shared" si="217"/>
        <v/>
      </c>
      <c r="CH205" s="123" t="str">
        <f t="shared" si="218"/>
        <v/>
      </c>
      <c r="CI205" s="123" t="str">
        <f t="shared" si="219"/>
        <v/>
      </c>
      <c r="CJ205" s="131" t="str">
        <f t="shared" si="220"/>
        <v/>
      </c>
      <c r="CK205" s="123" t="str" cm="1">
        <f t="array" ref="CK205">IF(AND(AZ205="C_16",
        SUMPRODUCT(--ISNUMBER(SEARCH({"14","34","38","40","41","42","43","46","48","56","64","65"},BB205)))&gt;0),
    O205-IF(ISNUMBER(CL205),CL205,0),
    "")</f>
        <v/>
      </c>
      <c r="CL205" s="123" t="str" cm="1">
        <f t="array" ref="CL205">IF(AND(AZ205="C_16",
        SUMPRODUCT(--ISNUMBER(SEARCH({"01";"02";"03";"04";"05";"06";"07";"08";"09";"10";"11";"12";"13";"15";"16";"17";"19";"20";"21";"22";"23";"24";"25";"26";"27";"28";"29";"30";"31";"32";"33";"35";"36";"37";"39";"44";"45";"47";"49";"50";"51";"52";"53";"54";"55";"57";"58";"59";"60";"61";"62";"63";"66";"67";"68";"69";"70";"71";"72";"73";"74";"75"}, BB205)))&gt;0),
    O205,
    "")</f>
        <v/>
      </c>
      <c r="CM205" s="131" t="str" cm="1">
        <f t="array" ref="CM205">IF(SUMPRODUCT(--ISNUMBER(SEARCH({"32";"35";"36";"44";"45";"47";"50";"51";"52";"53";"54";"55";"57";"58";"59";"60"}, BB205)))&gt;0,
    B205,
    "")</f>
        <v/>
      </c>
      <c r="CN205" s="123" t="str" cm="1">
        <f t="array" ref="CN205">IF(SUMPRODUCT(--ISNUMBER(SEARCH({"61";"62"}, BB205)))&gt;0,
    B205,
    "")</f>
        <v/>
      </c>
      <c r="CO205" s="226" t="str" cm="1">
        <f t="array" ref="CO205">IF(SUMPRODUCT(--ISNUMBER(SEARCH({"68";"69";"70";"71"}, BB205)))&gt;0,
    B205,
    "")</f>
        <v/>
      </c>
      <c r="CP205" s="123" t="str" cm="1">
        <f t="array" ref="CP205">IF(SUMPRODUCT(--ISNUMBER(SEARCH({"72";"73";"74";"75"}, BB205)))&gt;0,
    B205,
    "")</f>
        <v/>
      </c>
      <c r="CQ205" s="123" t="str">
        <f t="shared" si="211"/>
        <v/>
      </c>
      <c r="CR205" s="226" t="str">
        <f t="shared" si="212"/>
        <v>NO</v>
      </c>
      <c r="CS205" s="122" t="str">
        <f t="shared" si="221"/>
        <v/>
      </c>
      <c r="CT205" s="123" t="str">
        <f t="shared" si="222"/>
        <v/>
      </c>
      <c r="CU205" s="123" t="str">
        <f t="shared" si="223"/>
        <v/>
      </c>
      <c r="CV205" s="123" t="str">
        <f t="shared" si="224"/>
        <v/>
      </c>
      <c r="CW205" s="123" t="str">
        <f t="shared" si="225"/>
        <v/>
      </c>
      <c r="CX205" s="123" t="str">
        <f t="shared" si="226"/>
        <v/>
      </c>
      <c r="CY205" s="123" t="str">
        <f t="shared" si="227"/>
        <v/>
      </c>
      <c r="CZ205" s="123" t="str">
        <f t="shared" si="228"/>
        <v/>
      </c>
      <c r="DA205" s="123" t="str">
        <f t="shared" si="229"/>
        <v/>
      </c>
      <c r="DB205" s="124" t="str">
        <f t="shared" si="230"/>
        <v/>
      </c>
      <c r="DC205" s="122" t="str">
        <f t="shared" si="231"/>
        <v/>
      </c>
      <c r="DD205" s="123" t="str">
        <f t="shared" si="232"/>
        <v/>
      </c>
      <c r="DE205" s="123" t="str">
        <f t="shared" si="233"/>
        <v/>
      </c>
      <c r="DF205" s="124" t="str">
        <f t="shared" si="234"/>
        <v/>
      </c>
      <c r="DG205" s="110"/>
    </row>
    <row r="206" spans="2:111" ht="16.2" outlineLevel="2" x14ac:dyDescent="0.4">
      <c r="B206" s="7">
        <v>201</v>
      </c>
      <c r="C206" s="12"/>
      <c r="D206" s="13"/>
      <c r="E206" s="14"/>
      <c r="F206" s="14"/>
      <c r="G206" s="14"/>
      <c r="H206" s="14"/>
      <c r="I206" s="14"/>
      <c r="J206" s="14"/>
      <c r="K206" s="14"/>
      <c r="L206" s="15"/>
      <c r="M206" s="12"/>
      <c r="N206" s="12"/>
      <c r="O206" s="12"/>
      <c r="P206" s="98" t="str">
        <f xml:space="preserve"> IF(ISBLANK(M206),"",VLOOKUP(M206,ComboValue!$D$2:$H$18,5,FALSE))</f>
        <v/>
      </c>
      <c r="Q206" s="12"/>
      <c r="R206" s="252" t="str" cm="1">
        <f t="array" ref="R206">IF(OR(ISNUMBER(SEARCH("SGH05",$D206:$L206)),ISNUMBER(SEARCH("SGH06",$D206:$L206)),ISNUMBER(SEARCH("SGH07",$D206:$L206)),ISNUMBER(SEARCH("SGH08",$D206:$L206)),ISNUMBER(SEARCH("pas de pictogramme",$D206:$L206)),ISNUMBER(SEARCH("SGH09",$D206:$L206)),ISNUMBER(SEARCH("SGH03",$D206:$L206))),"OUI","NON")</f>
        <v>NON</v>
      </c>
      <c r="S206" s="13"/>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212"/>
      <c r="AX206" s="123" t="str" cm="1">
        <f t="array" ref="AX206">_xlfn.TEXTJOIN(",", TRUE, IF(D206:L206="","",VLOOKUP(D206:L206, ComboValue!$A$2:$C$11, 3, FALSE)))</f>
        <v/>
      </c>
      <c r="AY206" s="123" t="str">
        <f t="shared" si="209"/>
        <v>Tous_Fr</v>
      </c>
      <c r="AZ206" s="123" t="str">
        <f>IF(ISBLANK(M206),"",VLOOKUP(M206,ComboValue!$D$2:$F$18,3,FALSE))</f>
        <v/>
      </c>
      <c r="BA206" s="123" t="str">
        <f>IF(ISBLANK(N206),"",VLOOKUP(N206,ComboValue!$J$2:$L$5,3,FALSE))</f>
        <v/>
      </c>
      <c r="BB206" s="130" t="str" cm="1">
        <f t="array" ref="BB206">_xlfn.TEXTJOIN(",", TRUE, IF(S206:AV206="","",VLOOKUP(S206:AV206, ComboValue!$M$2:$O$100, 3, FALSE)))</f>
        <v/>
      </c>
      <c r="BC206" s="124" t="str">
        <f t="shared" si="210"/>
        <v/>
      </c>
      <c r="BD206" s="110"/>
      <c r="BE206" s="122" t="str">
        <f t="shared" si="187"/>
        <v/>
      </c>
      <c r="BF206" s="123" t="str">
        <f t="shared" si="188"/>
        <v/>
      </c>
      <c r="BG206" s="123" t="str">
        <f t="shared" si="189"/>
        <v/>
      </c>
      <c r="BH206" s="123" t="str">
        <f t="shared" si="190"/>
        <v/>
      </c>
      <c r="BI206" s="123" t="str">
        <f t="shared" si="191"/>
        <v/>
      </c>
      <c r="BJ206" s="123" t="str">
        <f t="shared" si="192"/>
        <v/>
      </c>
      <c r="BK206" s="123" t="str">
        <f t="shared" si="193"/>
        <v/>
      </c>
      <c r="BL206" s="123" t="str">
        <f t="shared" si="194"/>
        <v/>
      </c>
      <c r="BM206" s="123" t="str">
        <f t="shared" si="195"/>
        <v/>
      </c>
      <c r="BN206" s="123" t="str">
        <f t="shared" si="196"/>
        <v/>
      </c>
      <c r="BO206" s="123">
        <f t="shared" si="185"/>
        <v>0</v>
      </c>
      <c r="BP206" s="123">
        <f t="shared" si="197"/>
        <v>0</v>
      </c>
      <c r="BQ206" s="123">
        <f t="shared" si="186"/>
        <v>0</v>
      </c>
      <c r="BR206" s="123">
        <f t="shared" si="198"/>
        <v>0</v>
      </c>
      <c r="BS206" s="123">
        <f t="shared" si="199"/>
        <v>0</v>
      </c>
      <c r="BT206" s="123">
        <f t="shared" si="200"/>
        <v>0</v>
      </c>
      <c r="BU206" s="123" t="str">
        <f t="shared" si="213"/>
        <v/>
      </c>
      <c r="BV206" s="123" t="str">
        <f t="shared" si="214"/>
        <v/>
      </c>
      <c r="BW206" s="123" t="str">
        <f t="shared" si="215"/>
        <v/>
      </c>
      <c r="BX206" s="123" t="str">
        <f t="shared" si="201"/>
        <v/>
      </c>
      <c r="BY206" s="123" t="str">
        <f t="shared" si="202"/>
        <v/>
      </c>
      <c r="BZ206" s="123" t="str">
        <f t="shared" si="203"/>
        <v/>
      </c>
      <c r="CA206" s="123" t="str">
        <f t="shared" si="204"/>
        <v/>
      </c>
      <c r="CB206" s="123" t="str">
        <f t="shared" si="205"/>
        <v/>
      </c>
      <c r="CC206" s="123" t="str">
        <f t="shared" si="206"/>
        <v/>
      </c>
      <c r="CD206" s="123" t="str">
        <f t="shared" si="207"/>
        <v/>
      </c>
      <c r="CE206" s="123" t="str">
        <f t="shared" si="208"/>
        <v/>
      </c>
      <c r="CF206" s="123" t="str">
        <f t="shared" si="216"/>
        <v/>
      </c>
      <c r="CG206" s="123" t="str">
        <f t="shared" si="217"/>
        <v/>
      </c>
      <c r="CH206" s="123" t="str">
        <f t="shared" si="218"/>
        <v/>
      </c>
      <c r="CI206" s="123" t="str">
        <f t="shared" si="219"/>
        <v/>
      </c>
      <c r="CJ206" s="131" t="str">
        <f t="shared" si="220"/>
        <v/>
      </c>
      <c r="CK206" s="123" t="str" cm="1">
        <f t="array" ref="CK206">IF(AND(AZ206="C_16",
        SUMPRODUCT(--ISNUMBER(SEARCH({"14","34","38","40","41","42","43","46","48","56","64","65"},BB206)))&gt;0),
    O206-IF(ISNUMBER(CL206),CL206,0),
    "")</f>
        <v/>
      </c>
      <c r="CL206" s="123" t="str" cm="1">
        <f t="array" ref="CL206">IF(AND(AZ206="C_16",
        SUMPRODUCT(--ISNUMBER(SEARCH({"01";"02";"03";"04";"05";"06";"07";"08";"09";"10";"11";"12";"13";"15";"16";"17";"19";"20";"21";"22";"23";"24";"25";"26";"27";"28";"29";"30";"31";"32";"33";"35";"36";"37";"39";"44";"45";"47";"49";"50";"51";"52";"53";"54";"55";"57";"58";"59";"60";"61";"62";"63";"66";"67";"68";"69";"70";"71";"72";"73";"74";"75"}, BB206)))&gt;0),
    O206,
    "")</f>
        <v/>
      </c>
      <c r="CM206" s="131" t="str" cm="1">
        <f t="array" ref="CM206">IF(SUMPRODUCT(--ISNUMBER(SEARCH({"32";"35";"36";"44";"45";"47";"50";"51";"52";"53";"54";"55";"57";"58";"59";"60"}, BB206)))&gt;0,
    B206,
    "")</f>
        <v/>
      </c>
      <c r="CN206" s="123" t="str" cm="1">
        <f t="array" ref="CN206">IF(SUMPRODUCT(--ISNUMBER(SEARCH({"61";"62"}, BB206)))&gt;0,
    B206,
    "")</f>
        <v/>
      </c>
      <c r="CO206" s="226" t="str" cm="1">
        <f t="array" ref="CO206">IF(SUMPRODUCT(--ISNUMBER(SEARCH({"68";"69";"70";"71"}, BB206)))&gt;0,
    B206,
    "")</f>
        <v/>
      </c>
      <c r="CP206" s="123" t="str" cm="1">
        <f t="array" ref="CP206">IF(SUMPRODUCT(--ISNUMBER(SEARCH({"72";"73";"74";"75"}, BB206)))&gt;0,
    B206,
    "")</f>
        <v/>
      </c>
      <c r="CQ206" s="123" t="str">
        <f t="shared" si="211"/>
        <v/>
      </c>
      <c r="CR206" s="226" t="str">
        <f t="shared" si="212"/>
        <v>NO</v>
      </c>
      <c r="CS206" s="122" t="str">
        <f t="shared" si="221"/>
        <v/>
      </c>
      <c r="CT206" s="123" t="str">
        <f t="shared" si="222"/>
        <v/>
      </c>
      <c r="CU206" s="123" t="str">
        <f t="shared" si="223"/>
        <v/>
      </c>
      <c r="CV206" s="123" t="str">
        <f t="shared" si="224"/>
        <v/>
      </c>
      <c r="CW206" s="123" t="str">
        <f t="shared" si="225"/>
        <v/>
      </c>
      <c r="CX206" s="123" t="str">
        <f t="shared" si="226"/>
        <v/>
      </c>
      <c r="CY206" s="123" t="str">
        <f t="shared" si="227"/>
        <v/>
      </c>
      <c r="CZ206" s="123" t="str">
        <f t="shared" si="228"/>
        <v/>
      </c>
      <c r="DA206" s="123" t="str">
        <f t="shared" si="229"/>
        <v/>
      </c>
      <c r="DB206" s="124" t="str">
        <f t="shared" si="230"/>
        <v/>
      </c>
      <c r="DC206" s="122" t="str">
        <f t="shared" si="231"/>
        <v/>
      </c>
      <c r="DD206" s="123" t="str">
        <f t="shared" si="232"/>
        <v/>
      </c>
      <c r="DE206" s="123" t="str">
        <f t="shared" si="233"/>
        <v/>
      </c>
      <c r="DF206" s="124" t="str">
        <f t="shared" si="234"/>
        <v/>
      </c>
      <c r="DG206" s="110"/>
    </row>
    <row r="207" spans="2:111" ht="16.2" outlineLevel="2" x14ac:dyDescent="0.4">
      <c r="B207" s="7">
        <v>202</v>
      </c>
      <c r="C207" s="12"/>
      <c r="D207" s="13"/>
      <c r="E207" s="14"/>
      <c r="F207" s="14"/>
      <c r="G207" s="14"/>
      <c r="H207" s="14"/>
      <c r="I207" s="14"/>
      <c r="J207" s="14"/>
      <c r="K207" s="14"/>
      <c r="L207" s="15"/>
      <c r="M207" s="12"/>
      <c r="N207" s="12"/>
      <c r="O207" s="12"/>
      <c r="P207" s="98" t="str">
        <f xml:space="preserve"> IF(ISBLANK(M207),"",VLOOKUP(M207,ComboValue!$D$2:$H$18,5,FALSE))</f>
        <v/>
      </c>
      <c r="Q207" s="12"/>
      <c r="R207" s="252" t="str" cm="1">
        <f t="array" ref="R207">IF(OR(ISNUMBER(SEARCH("SGH05",$D207:$L207)),ISNUMBER(SEARCH("SGH06",$D207:$L207)),ISNUMBER(SEARCH("SGH07",$D207:$L207)),ISNUMBER(SEARCH("SGH08",$D207:$L207)),ISNUMBER(SEARCH("pas de pictogramme",$D207:$L207)),ISNUMBER(SEARCH("SGH09",$D207:$L207)),ISNUMBER(SEARCH("SGH03",$D207:$L207))),"OUI","NON")</f>
        <v>NON</v>
      </c>
      <c r="S207" s="13"/>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212"/>
      <c r="AX207" s="123" t="str" cm="1">
        <f t="array" ref="AX207">_xlfn.TEXTJOIN(",", TRUE, IF(D207:L207="","",VLOOKUP(D207:L207, ComboValue!$A$2:$C$11, 3, FALSE)))</f>
        <v/>
      </c>
      <c r="AY207" s="123" t="str">
        <f t="shared" si="209"/>
        <v>Tous_Fr</v>
      </c>
      <c r="AZ207" s="123" t="str">
        <f>IF(ISBLANK(M207),"",VLOOKUP(M207,ComboValue!$D$2:$F$18,3,FALSE))</f>
        <v/>
      </c>
      <c r="BA207" s="123" t="str">
        <f>IF(ISBLANK(N207),"",VLOOKUP(N207,ComboValue!$J$2:$L$5,3,FALSE))</f>
        <v/>
      </c>
      <c r="BB207" s="130" t="str" cm="1">
        <f t="array" ref="BB207">_xlfn.TEXTJOIN(",", TRUE, IF(S207:AV207="","",VLOOKUP(S207:AV207, ComboValue!$M$2:$O$100, 3, FALSE)))</f>
        <v/>
      </c>
      <c r="BC207" s="124" t="str">
        <f t="shared" si="210"/>
        <v/>
      </c>
      <c r="BD207" s="110"/>
      <c r="BE207" s="122" t="str">
        <f t="shared" si="187"/>
        <v/>
      </c>
      <c r="BF207" s="123" t="str">
        <f t="shared" si="188"/>
        <v/>
      </c>
      <c r="BG207" s="123" t="str">
        <f t="shared" si="189"/>
        <v/>
      </c>
      <c r="BH207" s="123" t="str">
        <f t="shared" si="190"/>
        <v/>
      </c>
      <c r="BI207" s="123" t="str">
        <f t="shared" si="191"/>
        <v/>
      </c>
      <c r="BJ207" s="123" t="str">
        <f t="shared" si="192"/>
        <v/>
      </c>
      <c r="BK207" s="123" t="str">
        <f t="shared" si="193"/>
        <v/>
      </c>
      <c r="BL207" s="123" t="str">
        <f t="shared" si="194"/>
        <v/>
      </c>
      <c r="BM207" s="123" t="str">
        <f t="shared" si="195"/>
        <v/>
      </c>
      <c r="BN207" s="123" t="str">
        <f t="shared" si="196"/>
        <v/>
      </c>
      <c r="BO207" s="123">
        <f t="shared" ref="BO207:BO270" si="235">IF(BF207="",0,BF207)</f>
        <v>0</v>
      </c>
      <c r="BP207" s="123">
        <f t="shared" si="197"/>
        <v>0</v>
      </c>
      <c r="BQ207" s="123">
        <f t="shared" ref="BQ207:BQ270" si="236">IF(BJ207="",0,BJ207-BO207)</f>
        <v>0</v>
      </c>
      <c r="BR207" s="123">
        <f t="shared" si="198"/>
        <v>0</v>
      </c>
      <c r="BS207" s="123">
        <f t="shared" si="199"/>
        <v>0</v>
      </c>
      <c r="BT207" s="123">
        <f t="shared" si="200"/>
        <v>0</v>
      </c>
      <c r="BU207" s="123" t="str">
        <f t="shared" si="213"/>
        <v/>
      </c>
      <c r="BV207" s="123" t="str">
        <f t="shared" si="214"/>
        <v/>
      </c>
      <c r="BW207" s="123" t="str">
        <f t="shared" si="215"/>
        <v/>
      </c>
      <c r="BX207" s="123" t="str">
        <f t="shared" si="201"/>
        <v/>
      </c>
      <c r="BY207" s="123" t="str">
        <f t="shared" si="202"/>
        <v/>
      </c>
      <c r="BZ207" s="123" t="str">
        <f t="shared" si="203"/>
        <v/>
      </c>
      <c r="CA207" s="123" t="str">
        <f t="shared" si="204"/>
        <v/>
      </c>
      <c r="CB207" s="123" t="str">
        <f t="shared" si="205"/>
        <v/>
      </c>
      <c r="CC207" s="123" t="str">
        <f t="shared" si="206"/>
        <v/>
      </c>
      <c r="CD207" s="123" t="str">
        <f t="shared" si="207"/>
        <v/>
      </c>
      <c r="CE207" s="123" t="str">
        <f t="shared" si="208"/>
        <v/>
      </c>
      <c r="CF207" s="123" t="str">
        <f t="shared" si="216"/>
        <v/>
      </c>
      <c r="CG207" s="123" t="str">
        <f t="shared" si="217"/>
        <v/>
      </c>
      <c r="CH207" s="123" t="str">
        <f t="shared" si="218"/>
        <v/>
      </c>
      <c r="CI207" s="123" t="str">
        <f t="shared" si="219"/>
        <v/>
      </c>
      <c r="CJ207" s="131" t="str">
        <f t="shared" si="220"/>
        <v/>
      </c>
      <c r="CK207" s="123" t="str" cm="1">
        <f t="array" ref="CK207">IF(AND(AZ207="C_16",
        SUMPRODUCT(--ISNUMBER(SEARCH({"14","34","38","40","41","42","43","46","48","56","64","65"},BB207)))&gt;0),
    O207-IF(ISNUMBER(CL207),CL207,0),
    "")</f>
        <v/>
      </c>
      <c r="CL207" s="123" t="str" cm="1">
        <f t="array" ref="CL207">IF(AND(AZ207="C_16",
        SUMPRODUCT(--ISNUMBER(SEARCH({"01";"02";"03";"04";"05";"06";"07";"08";"09";"10";"11";"12";"13";"15";"16";"17";"19";"20";"21";"22";"23";"24";"25";"26";"27";"28";"29";"30";"31";"32";"33";"35";"36";"37";"39";"44";"45";"47";"49";"50";"51";"52";"53";"54";"55";"57";"58";"59";"60";"61";"62";"63";"66";"67";"68";"69";"70";"71";"72";"73";"74";"75"}, BB207)))&gt;0),
    O207,
    "")</f>
        <v/>
      </c>
      <c r="CM207" s="131" t="str" cm="1">
        <f t="array" ref="CM207">IF(SUMPRODUCT(--ISNUMBER(SEARCH({"32";"35";"36";"44";"45";"47";"50";"51";"52";"53";"54";"55";"57";"58";"59";"60"}, BB207)))&gt;0,
    B207,
    "")</f>
        <v/>
      </c>
      <c r="CN207" s="123" t="str" cm="1">
        <f t="array" ref="CN207">IF(SUMPRODUCT(--ISNUMBER(SEARCH({"61";"62"}, BB207)))&gt;0,
    B207,
    "")</f>
        <v/>
      </c>
      <c r="CO207" s="226" t="str" cm="1">
        <f t="array" ref="CO207">IF(SUMPRODUCT(--ISNUMBER(SEARCH({"68";"69";"70";"71"}, BB207)))&gt;0,
    B207,
    "")</f>
        <v/>
      </c>
      <c r="CP207" s="123" t="str" cm="1">
        <f t="array" ref="CP207">IF(SUMPRODUCT(--ISNUMBER(SEARCH({"72";"73";"74";"75"}, BB207)))&gt;0,
    B207,
    "")</f>
        <v/>
      </c>
      <c r="CQ207" s="123" t="str">
        <f t="shared" si="211"/>
        <v/>
      </c>
      <c r="CR207" s="226" t="str">
        <f t="shared" si="212"/>
        <v>NO</v>
      </c>
      <c r="CS207" s="122" t="str">
        <f t="shared" si="221"/>
        <v/>
      </c>
      <c r="CT207" s="123" t="str">
        <f t="shared" si="222"/>
        <v/>
      </c>
      <c r="CU207" s="123" t="str">
        <f t="shared" si="223"/>
        <v/>
      </c>
      <c r="CV207" s="123" t="str">
        <f t="shared" si="224"/>
        <v/>
      </c>
      <c r="CW207" s="123" t="str">
        <f t="shared" si="225"/>
        <v/>
      </c>
      <c r="CX207" s="123" t="str">
        <f t="shared" si="226"/>
        <v/>
      </c>
      <c r="CY207" s="123" t="str">
        <f t="shared" si="227"/>
        <v/>
      </c>
      <c r="CZ207" s="123" t="str">
        <f t="shared" si="228"/>
        <v/>
      </c>
      <c r="DA207" s="123" t="str">
        <f t="shared" si="229"/>
        <v/>
      </c>
      <c r="DB207" s="124" t="str">
        <f t="shared" si="230"/>
        <v/>
      </c>
      <c r="DC207" s="122" t="str">
        <f t="shared" si="231"/>
        <v/>
      </c>
      <c r="DD207" s="123" t="str">
        <f t="shared" si="232"/>
        <v/>
      </c>
      <c r="DE207" s="123" t="str">
        <f t="shared" si="233"/>
        <v/>
      </c>
      <c r="DF207" s="124" t="str">
        <f t="shared" si="234"/>
        <v/>
      </c>
      <c r="DG207" s="110"/>
    </row>
    <row r="208" spans="2:111" ht="16.2" outlineLevel="2" x14ac:dyDescent="0.4">
      <c r="B208" s="7">
        <v>203</v>
      </c>
      <c r="C208" s="12"/>
      <c r="D208" s="13"/>
      <c r="E208" s="14"/>
      <c r="F208" s="14"/>
      <c r="G208" s="14"/>
      <c r="H208" s="14"/>
      <c r="I208" s="14"/>
      <c r="J208" s="14"/>
      <c r="K208" s="14"/>
      <c r="L208" s="15"/>
      <c r="M208" s="12"/>
      <c r="N208" s="12"/>
      <c r="O208" s="12"/>
      <c r="P208" s="98" t="str">
        <f xml:space="preserve"> IF(ISBLANK(M208),"",VLOOKUP(M208,ComboValue!$D$2:$H$18,5,FALSE))</f>
        <v/>
      </c>
      <c r="Q208" s="12"/>
      <c r="R208" s="252" t="str" cm="1">
        <f t="array" ref="R208">IF(OR(ISNUMBER(SEARCH("SGH05",$D208:$L208)),ISNUMBER(SEARCH("SGH06",$D208:$L208)),ISNUMBER(SEARCH("SGH07",$D208:$L208)),ISNUMBER(SEARCH("SGH08",$D208:$L208)),ISNUMBER(SEARCH("pas de pictogramme",$D208:$L208)),ISNUMBER(SEARCH("SGH09",$D208:$L208)),ISNUMBER(SEARCH("SGH03",$D208:$L208))),"OUI","NON")</f>
        <v>NON</v>
      </c>
      <c r="S208" s="13"/>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212"/>
      <c r="AX208" s="123" t="str" cm="1">
        <f t="array" ref="AX208">_xlfn.TEXTJOIN(",", TRUE, IF(D208:L208="","",VLOOKUP(D208:L208, ComboValue!$A$2:$C$11, 3, FALSE)))</f>
        <v/>
      </c>
      <c r="AY208" s="123" t="str">
        <f t="shared" si="209"/>
        <v>Tous_Fr</v>
      </c>
      <c r="AZ208" s="123" t="str">
        <f>IF(ISBLANK(M208),"",VLOOKUP(M208,ComboValue!$D$2:$F$18,3,FALSE))</f>
        <v/>
      </c>
      <c r="BA208" s="123" t="str">
        <f>IF(ISBLANK(N208),"",VLOOKUP(N208,ComboValue!$J$2:$L$5,3,FALSE))</f>
        <v/>
      </c>
      <c r="BB208" s="130" t="str" cm="1">
        <f t="array" ref="BB208">_xlfn.TEXTJOIN(",", TRUE, IF(S208:AV208="","",VLOOKUP(S208:AV208, ComboValue!$M$2:$O$100, 3, FALSE)))</f>
        <v/>
      </c>
      <c r="BC208" s="124" t="str">
        <f t="shared" si="210"/>
        <v/>
      </c>
      <c r="BD208" s="110"/>
      <c r="BE208" s="122" t="str">
        <f t="shared" si="187"/>
        <v/>
      </c>
      <c r="BF208" s="123" t="str">
        <f t="shared" si="188"/>
        <v/>
      </c>
      <c r="BG208" s="123" t="str">
        <f t="shared" si="189"/>
        <v/>
      </c>
      <c r="BH208" s="123" t="str">
        <f t="shared" si="190"/>
        <v/>
      </c>
      <c r="BI208" s="123" t="str">
        <f t="shared" si="191"/>
        <v/>
      </c>
      <c r="BJ208" s="123" t="str">
        <f t="shared" si="192"/>
        <v/>
      </c>
      <c r="BK208" s="123" t="str">
        <f t="shared" si="193"/>
        <v/>
      </c>
      <c r="BL208" s="123" t="str">
        <f t="shared" si="194"/>
        <v/>
      </c>
      <c r="BM208" s="123" t="str">
        <f t="shared" si="195"/>
        <v/>
      </c>
      <c r="BN208" s="123" t="str">
        <f t="shared" si="196"/>
        <v/>
      </c>
      <c r="BO208" s="123">
        <f t="shared" si="235"/>
        <v>0</v>
      </c>
      <c r="BP208" s="123">
        <f t="shared" si="197"/>
        <v>0</v>
      </c>
      <c r="BQ208" s="123">
        <f t="shared" si="236"/>
        <v>0</v>
      </c>
      <c r="BR208" s="123">
        <f t="shared" si="198"/>
        <v>0</v>
      </c>
      <c r="BS208" s="123">
        <f t="shared" si="199"/>
        <v>0</v>
      </c>
      <c r="BT208" s="123">
        <f t="shared" si="200"/>
        <v>0</v>
      </c>
      <c r="BU208" s="123" t="str">
        <f t="shared" si="213"/>
        <v/>
      </c>
      <c r="BV208" s="123" t="str">
        <f t="shared" si="214"/>
        <v/>
      </c>
      <c r="BW208" s="123" t="str">
        <f t="shared" si="215"/>
        <v/>
      </c>
      <c r="BX208" s="123" t="str">
        <f t="shared" si="201"/>
        <v/>
      </c>
      <c r="BY208" s="123" t="str">
        <f t="shared" si="202"/>
        <v/>
      </c>
      <c r="BZ208" s="123" t="str">
        <f t="shared" si="203"/>
        <v/>
      </c>
      <c r="CA208" s="123" t="str">
        <f t="shared" si="204"/>
        <v/>
      </c>
      <c r="CB208" s="123" t="str">
        <f t="shared" si="205"/>
        <v/>
      </c>
      <c r="CC208" s="123" t="str">
        <f t="shared" si="206"/>
        <v/>
      </c>
      <c r="CD208" s="123" t="str">
        <f t="shared" si="207"/>
        <v/>
      </c>
      <c r="CE208" s="123" t="str">
        <f t="shared" si="208"/>
        <v/>
      </c>
      <c r="CF208" s="123" t="str">
        <f t="shared" si="216"/>
        <v/>
      </c>
      <c r="CG208" s="123" t="str">
        <f t="shared" si="217"/>
        <v/>
      </c>
      <c r="CH208" s="123" t="str">
        <f t="shared" si="218"/>
        <v/>
      </c>
      <c r="CI208" s="123" t="str">
        <f t="shared" si="219"/>
        <v/>
      </c>
      <c r="CJ208" s="131" t="str">
        <f t="shared" si="220"/>
        <v/>
      </c>
      <c r="CK208" s="123" t="str" cm="1">
        <f t="array" ref="CK208">IF(AND(AZ208="C_16",
        SUMPRODUCT(--ISNUMBER(SEARCH({"14","34","38","40","41","42","43","46","48","56","64","65"},BB208)))&gt;0),
    O208-IF(ISNUMBER(CL208),CL208,0),
    "")</f>
        <v/>
      </c>
      <c r="CL208" s="123" t="str" cm="1">
        <f t="array" ref="CL208">IF(AND(AZ208="C_16",
        SUMPRODUCT(--ISNUMBER(SEARCH({"01";"02";"03";"04";"05";"06";"07";"08";"09";"10";"11";"12";"13";"15";"16";"17";"19";"20";"21";"22";"23";"24";"25";"26";"27";"28";"29";"30";"31";"32";"33";"35";"36";"37";"39";"44";"45";"47";"49";"50";"51";"52";"53";"54";"55";"57";"58";"59";"60";"61";"62";"63";"66";"67";"68";"69";"70";"71";"72";"73";"74";"75"}, BB208)))&gt;0),
    O208,
    "")</f>
        <v/>
      </c>
      <c r="CM208" s="131" t="str" cm="1">
        <f t="array" ref="CM208">IF(SUMPRODUCT(--ISNUMBER(SEARCH({"32";"35";"36";"44";"45";"47";"50";"51";"52";"53";"54";"55";"57";"58";"59";"60"}, BB208)))&gt;0,
    B208,
    "")</f>
        <v/>
      </c>
      <c r="CN208" s="123" t="str" cm="1">
        <f t="array" ref="CN208">IF(SUMPRODUCT(--ISNUMBER(SEARCH({"61";"62"}, BB208)))&gt;0,
    B208,
    "")</f>
        <v/>
      </c>
      <c r="CO208" s="226" t="str" cm="1">
        <f t="array" ref="CO208">IF(SUMPRODUCT(--ISNUMBER(SEARCH({"68";"69";"70";"71"}, BB208)))&gt;0,
    B208,
    "")</f>
        <v/>
      </c>
      <c r="CP208" s="123" t="str" cm="1">
        <f t="array" ref="CP208">IF(SUMPRODUCT(--ISNUMBER(SEARCH({"72";"73";"74";"75"}, BB208)))&gt;0,
    B208,
    "")</f>
        <v/>
      </c>
      <c r="CQ208" s="123" t="str">
        <f t="shared" si="211"/>
        <v/>
      </c>
      <c r="CR208" s="226" t="str">
        <f t="shared" si="212"/>
        <v>NO</v>
      </c>
      <c r="CS208" s="122" t="str">
        <f t="shared" si="221"/>
        <v/>
      </c>
      <c r="CT208" s="123" t="str">
        <f t="shared" si="222"/>
        <v/>
      </c>
      <c r="CU208" s="123" t="str">
        <f t="shared" si="223"/>
        <v/>
      </c>
      <c r="CV208" s="123" t="str">
        <f t="shared" si="224"/>
        <v/>
      </c>
      <c r="CW208" s="123" t="str">
        <f t="shared" si="225"/>
        <v/>
      </c>
      <c r="CX208" s="123" t="str">
        <f t="shared" si="226"/>
        <v/>
      </c>
      <c r="CY208" s="123" t="str">
        <f t="shared" si="227"/>
        <v/>
      </c>
      <c r="CZ208" s="123" t="str">
        <f t="shared" si="228"/>
        <v/>
      </c>
      <c r="DA208" s="123" t="str">
        <f t="shared" si="229"/>
        <v/>
      </c>
      <c r="DB208" s="124" t="str">
        <f t="shared" si="230"/>
        <v/>
      </c>
      <c r="DC208" s="122" t="str">
        <f t="shared" si="231"/>
        <v/>
      </c>
      <c r="DD208" s="123" t="str">
        <f t="shared" si="232"/>
        <v/>
      </c>
      <c r="DE208" s="123" t="str">
        <f t="shared" si="233"/>
        <v/>
      </c>
      <c r="DF208" s="124" t="str">
        <f t="shared" si="234"/>
        <v/>
      </c>
      <c r="DG208" s="110"/>
    </row>
    <row r="209" spans="2:111" ht="16.2" outlineLevel="2" x14ac:dyDescent="0.4">
      <c r="B209" s="7">
        <v>204</v>
      </c>
      <c r="C209" s="12"/>
      <c r="D209" s="13"/>
      <c r="E209" s="14"/>
      <c r="F209" s="14"/>
      <c r="G209" s="14"/>
      <c r="H209" s="14"/>
      <c r="I209" s="14"/>
      <c r="J209" s="14"/>
      <c r="K209" s="14"/>
      <c r="L209" s="15"/>
      <c r="M209" s="12"/>
      <c r="N209" s="12"/>
      <c r="O209" s="12"/>
      <c r="P209" s="98" t="str">
        <f xml:space="preserve"> IF(ISBLANK(M209),"",VLOOKUP(M209,ComboValue!$D$2:$H$18,5,FALSE))</f>
        <v/>
      </c>
      <c r="Q209" s="12"/>
      <c r="R209" s="252" t="str" cm="1">
        <f t="array" ref="R209">IF(OR(ISNUMBER(SEARCH("SGH05",$D209:$L209)),ISNUMBER(SEARCH("SGH06",$D209:$L209)),ISNUMBER(SEARCH("SGH07",$D209:$L209)),ISNUMBER(SEARCH("SGH08",$D209:$L209)),ISNUMBER(SEARCH("pas de pictogramme",$D209:$L209)),ISNUMBER(SEARCH("SGH09",$D209:$L209)),ISNUMBER(SEARCH("SGH03",$D209:$L209))),"OUI","NON")</f>
        <v>NON</v>
      </c>
      <c r="S209" s="13"/>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212"/>
      <c r="AX209" s="123" t="str" cm="1">
        <f t="array" ref="AX209">_xlfn.TEXTJOIN(",", TRUE, IF(D209:L209="","",VLOOKUP(D209:L209, ComboValue!$A$2:$C$11, 3, FALSE)))</f>
        <v/>
      </c>
      <c r="AY209" s="123" t="str">
        <f t="shared" si="209"/>
        <v>Tous_Fr</v>
      </c>
      <c r="AZ209" s="123" t="str">
        <f>IF(ISBLANK(M209),"",VLOOKUP(M209,ComboValue!$D$2:$F$18,3,FALSE))</f>
        <v/>
      </c>
      <c r="BA209" s="123" t="str">
        <f>IF(ISBLANK(N209),"",VLOOKUP(N209,ComboValue!$J$2:$L$5,3,FALSE))</f>
        <v/>
      </c>
      <c r="BB209" s="130" t="str" cm="1">
        <f t="array" ref="BB209">_xlfn.TEXTJOIN(",", TRUE, IF(S209:AV209="","",VLOOKUP(S209:AV209, ComboValue!$M$2:$O$100, 3, FALSE)))</f>
        <v/>
      </c>
      <c r="BC209" s="124" t="str">
        <f t="shared" si="210"/>
        <v/>
      </c>
      <c r="BD209" s="110"/>
      <c r="BE209" s="122" t="str">
        <f t="shared" si="187"/>
        <v/>
      </c>
      <c r="BF209" s="123" t="str">
        <f t="shared" si="188"/>
        <v/>
      </c>
      <c r="BG209" s="123" t="str">
        <f t="shared" si="189"/>
        <v/>
      </c>
      <c r="BH209" s="123" t="str">
        <f t="shared" si="190"/>
        <v/>
      </c>
      <c r="BI209" s="123" t="str">
        <f t="shared" si="191"/>
        <v/>
      </c>
      <c r="BJ209" s="123" t="str">
        <f t="shared" si="192"/>
        <v/>
      </c>
      <c r="BK209" s="123" t="str">
        <f t="shared" si="193"/>
        <v/>
      </c>
      <c r="BL209" s="123" t="str">
        <f t="shared" si="194"/>
        <v/>
      </c>
      <c r="BM209" s="123" t="str">
        <f t="shared" si="195"/>
        <v/>
      </c>
      <c r="BN209" s="123" t="str">
        <f t="shared" si="196"/>
        <v/>
      </c>
      <c r="BO209" s="123">
        <f t="shared" si="235"/>
        <v>0</v>
      </c>
      <c r="BP209" s="123">
        <f t="shared" si="197"/>
        <v>0</v>
      </c>
      <c r="BQ209" s="123">
        <f t="shared" si="236"/>
        <v>0</v>
      </c>
      <c r="BR209" s="123">
        <f t="shared" si="198"/>
        <v>0</v>
      </c>
      <c r="BS209" s="123">
        <f t="shared" si="199"/>
        <v>0</v>
      </c>
      <c r="BT209" s="123">
        <f t="shared" si="200"/>
        <v>0</v>
      </c>
      <c r="BU209" s="123" t="str">
        <f t="shared" si="213"/>
        <v/>
      </c>
      <c r="BV209" s="123" t="str">
        <f t="shared" si="214"/>
        <v/>
      </c>
      <c r="BW209" s="123" t="str">
        <f t="shared" si="215"/>
        <v/>
      </c>
      <c r="BX209" s="123" t="str">
        <f t="shared" si="201"/>
        <v/>
      </c>
      <c r="BY209" s="123" t="str">
        <f t="shared" si="202"/>
        <v/>
      </c>
      <c r="BZ209" s="123" t="str">
        <f t="shared" si="203"/>
        <v/>
      </c>
      <c r="CA209" s="123" t="str">
        <f t="shared" si="204"/>
        <v/>
      </c>
      <c r="CB209" s="123" t="str">
        <f t="shared" si="205"/>
        <v/>
      </c>
      <c r="CC209" s="123" t="str">
        <f t="shared" si="206"/>
        <v/>
      </c>
      <c r="CD209" s="123" t="str">
        <f t="shared" si="207"/>
        <v/>
      </c>
      <c r="CE209" s="123" t="str">
        <f t="shared" si="208"/>
        <v/>
      </c>
      <c r="CF209" s="123" t="str">
        <f t="shared" si="216"/>
        <v/>
      </c>
      <c r="CG209" s="123" t="str">
        <f t="shared" si="217"/>
        <v/>
      </c>
      <c r="CH209" s="123" t="str">
        <f t="shared" si="218"/>
        <v/>
      </c>
      <c r="CI209" s="123" t="str">
        <f t="shared" si="219"/>
        <v/>
      </c>
      <c r="CJ209" s="131" t="str">
        <f t="shared" si="220"/>
        <v/>
      </c>
      <c r="CK209" s="123" t="str" cm="1">
        <f t="array" ref="CK209">IF(AND(AZ209="C_16",
        SUMPRODUCT(--ISNUMBER(SEARCH({"14","34","38","40","41","42","43","46","48","56","64","65"},BB209)))&gt;0),
    O209-IF(ISNUMBER(CL209),CL209,0),
    "")</f>
        <v/>
      </c>
      <c r="CL209" s="123" t="str" cm="1">
        <f t="array" ref="CL209">IF(AND(AZ209="C_16",
        SUMPRODUCT(--ISNUMBER(SEARCH({"01";"02";"03";"04";"05";"06";"07";"08";"09";"10";"11";"12";"13";"15";"16";"17";"19";"20";"21";"22";"23";"24";"25";"26";"27";"28";"29";"30";"31";"32";"33";"35";"36";"37";"39";"44";"45";"47";"49";"50";"51";"52";"53";"54";"55";"57";"58";"59";"60";"61";"62";"63";"66";"67";"68";"69";"70";"71";"72";"73";"74";"75"}, BB209)))&gt;0),
    O209,
    "")</f>
        <v/>
      </c>
      <c r="CM209" s="131" t="str" cm="1">
        <f t="array" ref="CM209">IF(SUMPRODUCT(--ISNUMBER(SEARCH({"32";"35";"36";"44";"45";"47";"50";"51";"52";"53";"54";"55";"57";"58";"59";"60"}, BB209)))&gt;0,
    B209,
    "")</f>
        <v/>
      </c>
      <c r="CN209" s="123" t="str" cm="1">
        <f t="array" ref="CN209">IF(SUMPRODUCT(--ISNUMBER(SEARCH({"61";"62"}, BB209)))&gt;0,
    B209,
    "")</f>
        <v/>
      </c>
      <c r="CO209" s="226" t="str" cm="1">
        <f t="array" ref="CO209">IF(SUMPRODUCT(--ISNUMBER(SEARCH({"68";"69";"70";"71"}, BB209)))&gt;0,
    B209,
    "")</f>
        <v/>
      </c>
      <c r="CP209" s="123" t="str" cm="1">
        <f t="array" ref="CP209">IF(SUMPRODUCT(--ISNUMBER(SEARCH({"72";"73";"74";"75"}, BB209)))&gt;0,
    B209,
    "")</f>
        <v/>
      </c>
      <c r="CQ209" s="123" t="str">
        <f t="shared" si="211"/>
        <v/>
      </c>
      <c r="CR209" s="226" t="str">
        <f t="shared" si="212"/>
        <v>NO</v>
      </c>
      <c r="CS209" s="122" t="str">
        <f t="shared" si="221"/>
        <v/>
      </c>
      <c r="CT209" s="123" t="str">
        <f t="shared" si="222"/>
        <v/>
      </c>
      <c r="CU209" s="123" t="str">
        <f t="shared" si="223"/>
        <v/>
      </c>
      <c r="CV209" s="123" t="str">
        <f t="shared" si="224"/>
        <v/>
      </c>
      <c r="CW209" s="123" t="str">
        <f t="shared" si="225"/>
        <v/>
      </c>
      <c r="CX209" s="123" t="str">
        <f t="shared" si="226"/>
        <v/>
      </c>
      <c r="CY209" s="123" t="str">
        <f t="shared" si="227"/>
        <v/>
      </c>
      <c r="CZ209" s="123" t="str">
        <f t="shared" si="228"/>
        <v/>
      </c>
      <c r="DA209" s="123" t="str">
        <f t="shared" si="229"/>
        <v/>
      </c>
      <c r="DB209" s="124" t="str">
        <f t="shared" si="230"/>
        <v/>
      </c>
      <c r="DC209" s="122" t="str">
        <f t="shared" si="231"/>
        <v/>
      </c>
      <c r="DD209" s="123" t="str">
        <f t="shared" si="232"/>
        <v/>
      </c>
      <c r="DE209" s="123" t="str">
        <f t="shared" si="233"/>
        <v/>
      </c>
      <c r="DF209" s="124" t="str">
        <f t="shared" si="234"/>
        <v/>
      </c>
      <c r="DG209" s="110"/>
    </row>
    <row r="210" spans="2:111" ht="16.2" outlineLevel="2" x14ac:dyDescent="0.4">
      <c r="B210" s="7">
        <v>205</v>
      </c>
      <c r="C210" s="12"/>
      <c r="D210" s="13"/>
      <c r="E210" s="14"/>
      <c r="F210" s="14"/>
      <c r="G210" s="14"/>
      <c r="H210" s="14"/>
      <c r="I210" s="14"/>
      <c r="J210" s="14"/>
      <c r="K210" s="14"/>
      <c r="L210" s="15"/>
      <c r="M210" s="12"/>
      <c r="N210" s="12"/>
      <c r="O210" s="12"/>
      <c r="P210" s="98" t="str">
        <f xml:space="preserve"> IF(ISBLANK(M210),"",VLOOKUP(M210,ComboValue!$D$2:$H$18,5,FALSE))</f>
        <v/>
      </c>
      <c r="Q210" s="12"/>
      <c r="R210" s="252" t="str" cm="1">
        <f t="array" ref="R210">IF(OR(ISNUMBER(SEARCH("SGH05",$D210:$L210)),ISNUMBER(SEARCH("SGH06",$D210:$L210)),ISNUMBER(SEARCH("SGH07",$D210:$L210)),ISNUMBER(SEARCH("SGH08",$D210:$L210)),ISNUMBER(SEARCH("pas de pictogramme",$D210:$L210)),ISNUMBER(SEARCH("SGH09",$D210:$L210)),ISNUMBER(SEARCH("SGH03",$D210:$L210))),"OUI","NON")</f>
        <v>NON</v>
      </c>
      <c r="S210" s="13"/>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212"/>
      <c r="AX210" s="123" t="str" cm="1">
        <f t="array" ref="AX210">_xlfn.TEXTJOIN(",", TRUE, IF(D210:L210="","",VLOOKUP(D210:L210, ComboValue!$A$2:$C$11, 3, FALSE)))</f>
        <v/>
      </c>
      <c r="AY210" s="123" t="str">
        <f t="shared" si="209"/>
        <v>Tous_Fr</v>
      </c>
      <c r="AZ210" s="123" t="str">
        <f>IF(ISBLANK(M210),"",VLOOKUP(M210,ComboValue!$D$2:$F$18,3,FALSE))</f>
        <v/>
      </c>
      <c r="BA210" s="123" t="str">
        <f>IF(ISBLANK(N210),"",VLOOKUP(N210,ComboValue!$J$2:$L$5,3,FALSE))</f>
        <v/>
      </c>
      <c r="BB210" s="130" t="str" cm="1">
        <f t="array" ref="BB210">_xlfn.TEXTJOIN(",", TRUE, IF(S210:AV210="","",VLOOKUP(S210:AV210, ComboValue!$M$2:$O$100, 3, FALSE)))</f>
        <v/>
      </c>
      <c r="BC210" s="124" t="str">
        <f t="shared" si="210"/>
        <v/>
      </c>
      <c r="BD210" s="110"/>
      <c r="BE210" s="122" t="str">
        <f t="shared" si="187"/>
        <v/>
      </c>
      <c r="BF210" s="123" t="str">
        <f t="shared" si="188"/>
        <v/>
      </c>
      <c r="BG210" s="123" t="str">
        <f t="shared" si="189"/>
        <v/>
      </c>
      <c r="BH210" s="123" t="str">
        <f t="shared" si="190"/>
        <v/>
      </c>
      <c r="BI210" s="123" t="str">
        <f t="shared" si="191"/>
        <v/>
      </c>
      <c r="BJ210" s="123" t="str">
        <f t="shared" si="192"/>
        <v/>
      </c>
      <c r="BK210" s="123" t="str">
        <f t="shared" si="193"/>
        <v/>
      </c>
      <c r="BL210" s="123" t="str">
        <f t="shared" si="194"/>
        <v/>
      </c>
      <c r="BM210" s="123" t="str">
        <f t="shared" si="195"/>
        <v/>
      </c>
      <c r="BN210" s="123" t="str">
        <f t="shared" si="196"/>
        <v/>
      </c>
      <c r="BO210" s="123">
        <f t="shared" si="235"/>
        <v>0</v>
      </c>
      <c r="BP210" s="123">
        <f t="shared" si="197"/>
        <v>0</v>
      </c>
      <c r="BQ210" s="123">
        <f t="shared" si="236"/>
        <v>0</v>
      </c>
      <c r="BR210" s="123">
        <f t="shared" si="198"/>
        <v>0</v>
      </c>
      <c r="BS210" s="123">
        <f t="shared" si="199"/>
        <v>0</v>
      </c>
      <c r="BT210" s="123">
        <f t="shared" si="200"/>
        <v>0</v>
      </c>
      <c r="BU210" s="123" t="str">
        <f t="shared" si="213"/>
        <v/>
      </c>
      <c r="BV210" s="123" t="str">
        <f t="shared" si="214"/>
        <v/>
      </c>
      <c r="BW210" s="123" t="str">
        <f t="shared" si="215"/>
        <v/>
      </c>
      <c r="BX210" s="123" t="str">
        <f t="shared" si="201"/>
        <v/>
      </c>
      <c r="BY210" s="123" t="str">
        <f t="shared" si="202"/>
        <v/>
      </c>
      <c r="BZ210" s="123" t="str">
        <f t="shared" si="203"/>
        <v/>
      </c>
      <c r="CA210" s="123" t="str">
        <f t="shared" si="204"/>
        <v/>
      </c>
      <c r="CB210" s="123" t="str">
        <f t="shared" si="205"/>
        <v/>
      </c>
      <c r="CC210" s="123" t="str">
        <f t="shared" si="206"/>
        <v/>
      </c>
      <c r="CD210" s="123" t="str">
        <f t="shared" si="207"/>
        <v/>
      </c>
      <c r="CE210" s="123" t="str">
        <f t="shared" si="208"/>
        <v/>
      </c>
      <c r="CF210" s="123" t="str">
        <f t="shared" si="216"/>
        <v/>
      </c>
      <c r="CG210" s="123" t="str">
        <f t="shared" si="217"/>
        <v/>
      </c>
      <c r="CH210" s="123" t="str">
        <f t="shared" si="218"/>
        <v/>
      </c>
      <c r="CI210" s="123" t="str">
        <f t="shared" si="219"/>
        <v/>
      </c>
      <c r="CJ210" s="131" t="str">
        <f t="shared" si="220"/>
        <v/>
      </c>
      <c r="CK210" s="123" t="str" cm="1">
        <f t="array" ref="CK210">IF(AND(AZ210="C_16",
        SUMPRODUCT(--ISNUMBER(SEARCH({"14","34","38","40","41","42","43","46","48","56","64","65"},BB210)))&gt;0),
    O210-IF(ISNUMBER(CL210),CL210,0),
    "")</f>
        <v/>
      </c>
      <c r="CL210" s="123" t="str" cm="1">
        <f t="array" ref="CL210">IF(AND(AZ210="C_16",
        SUMPRODUCT(--ISNUMBER(SEARCH({"01";"02";"03";"04";"05";"06";"07";"08";"09";"10";"11";"12";"13";"15";"16";"17";"19";"20";"21";"22";"23";"24";"25";"26";"27";"28";"29";"30";"31";"32";"33";"35";"36";"37";"39";"44";"45";"47";"49";"50";"51";"52";"53";"54";"55";"57";"58";"59";"60";"61";"62";"63";"66";"67";"68";"69";"70";"71";"72";"73";"74";"75"}, BB210)))&gt;0),
    O210,
    "")</f>
        <v/>
      </c>
      <c r="CM210" s="131" t="str" cm="1">
        <f t="array" ref="CM210">IF(SUMPRODUCT(--ISNUMBER(SEARCH({"32";"35";"36";"44";"45";"47";"50";"51";"52";"53";"54";"55";"57";"58";"59";"60"}, BB210)))&gt;0,
    B210,
    "")</f>
        <v/>
      </c>
      <c r="CN210" s="123" t="str" cm="1">
        <f t="array" ref="CN210">IF(SUMPRODUCT(--ISNUMBER(SEARCH({"61";"62"}, BB210)))&gt;0,
    B210,
    "")</f>
        <v/>
      </c>
      <c r="CO210" s="226" t="str" cm="1">
        <f t="array" ref="CO210">IF(SUMPRODUCT(--ISNUMBER(SEARCH({"68";"69";"70";"71"}, BB210)))&gt;0,
    B210,
    "")</f>
        <v/>
      </c>
      <c r="CP210" s="123" t="str" cm="1">
        <f t="array" ref="CP210">IF(SUMPRODUCT(--ISNUMBER(SEARCH({"72";"73";"74";"75"}, BB210)))&gt;0,
    B210,
    "")</f>
        <v/>
      </c>
      <c r="CQ210" s="123" t="str">
        <f t="shared" si="211"/>
        <v/>
      </c>
      <c r="CR210" s="226" t="str">
        <f t="shared" si="212"/>
        <v>NO</v>
      </c>
      <c r="CS210" s="122" t="str">
        <f t="shared" si="221"/>
        <v/>
      </c>
      <c r="CT210" s="123" t="str">
        <f t="shared" si="222"/>
        <v/>
      </c>
      <c r="CU210" s="123" t="str">
        <f t="shared" si="223"/>
        <v/>
      </c>
      <c r="CV210" s="123" t="str">
        <f t="shared" si="224"/>
        <v/>
      </c>
      <c r="CW210" s="123" t="str">
        <f t="shared" si="225"/>
        <v/>
      </c>
      <c r="CX210" s="123" t="str">
        <f t="shared" si="226"/>
        <v/>
      </c>
      <c r="CY210" s="123" t="str">
        <f t="shared" si="227"/>
        <v/>
      </c>
      <c r="CZ210" s="123" t="str">
        <f t="shared" si="228"/>
        <v/>
      </c>
      <c r="DA210" s="123" t="str">
        <f t="shared" si="229"/>
        <v/>
      </c>
      <c r="DB210" s="124" t="str">
        <f t="shared" si="230"/>
        <v/>
      </c>
      <c r="DC210" s="122" t="str">
        <f t="shared" si="231"/>
        <v/>
      </c>
      <c r="DD210" s="123" t="str">
        <f t="shared" si="232"/>
        <v/>
      </c>
      <c r="DE210" s="123" t="str">
        <f t="shared" si="233"/>
        <v/>
      </c>
      <c r="DF210" s="124" t="str">
        <f t="shared" si="234"/>
        <v/>
      </c>
      <c r="DG210" s="110"/>
    </row>
    <row r="211" spans="2:111" ht="16.2" outlineLevel="2" x14ac:dyDescent="0.4">
      <c r="B211" s="7">
        <v>206</v>
      </c>
      <c r="C211" s="12"/>
      <c r="D211" s="13"/>
      <c r="E211" s="14"/>
      <c r="F211" s="14"/>
      <c r="G211" s="14"/>
      <c r="H211" s="14"/>
      <c r="I211" s="14"/>
      <c r="J211" s="14"/>
      <c r="K211" s="14"/>
      <c r="L211" s="15"/>
      <c r="M211" s="12"/>
      <c r="N211" s="12"/>
      <c r="O211" s="12"/>
      <c r="P211" s="98" t="str">
        <f xml:space="preserve"> IF(ISBLANK(M211),"",VLOOKUP(M211,ComboValue!$D$2:$H$18,5,FALSE))</f>
        <v/>
      </c>
      <c r="Q211" s="12"/>
      <c r="R211" s="252" t="str" cm="1">
        <f t="array" ref="R211">IF(OR(ISNUMBER(SEARCH("SGH05",$D211:$L211)),ISNUMBER(SEARCH("SGH06",$D211:$L211)),ISNUMBER(SEARCH("SGH07",$D211:$L211)),ISNUMBER(SEARCH("SGH08",$D211:$L211)),ISNUMBER(SEARCH("pas de pictogramme",$D211:$L211)),ISNUMBER(SEARCH("SGH09",$D211:$L211)),ISNUMBER(SEARCH("SGH03",$D211:$L211))),"OUI","NON")</f>
        <v>NON</v>
      </c>
      <c r="S211" s="13"/>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212"/>
      <c r="AX211" s="123" t="str" cm="1">
        <f t="array" ref="AX211">_xlfn.TEXTJOIN(",", TRUE, IF(D211:L211="","",VLOOKUP(D211:L211, ComboValue!$A$2:$C$11, 3, FALSE)))</f>
        <v/>
      </c>
      <c r="AY211" s="123" t="str">
        <f t="shared" si="209"/>
        <v>Tous_Fr</v>
      </c>
      <c r="AZ211" s="123" t="str">
        <f>IF(ISBLANK(M211),"",VLOOKUP(M211,ComboValue!$D$2:$F$18,3,FALSE))</f>
        <v/>
      </c>
      <c r="BA211" s="123" t="str">
        <f>IF(ISBLANK(N211),"",VLOOKUP(N211,ComboValue!$J$2:$L$5,3,FALSE))</f>
        <v/>
      </c>
      <c r="BB211" s="130" t="str" cm="1">
        <f t="array" ref="BB211">_xlfn.TEXTJOIN(",", TRUE, IF(S211:AV211="","",VLOOKUP(S211:AV211, ComboValue!$M$2:$O$100, 3, FALSE)))</f>
        <v/>
      </c>
      <c r="BC211" s="124" t="str">
        <f t="shared" si="210"/>
        <v/>
      </c>
      <c r="BD211" s="110"/>
      <c r="BE211" s="122" t="str">
        <f t="shared" si="187"/>
        <v/>
      </c>
      <c r="BF211" s="123" t="str">
        <f t="shared" si="188"/>
        <v/>
      </c>
      <c r="BG211" s="123" t="str">
        <f t="shared" si="189"/>
        <v/>
      </c>
      <c r="BH211" s="123" t="str">
        <f t="shared" si="190"/>
        <v/>
      </c>
      <c r="BI211" s="123" t="str">
        <f t="shared" si="191"/>
        <v/>
      </c>
      <c r="BJ211" s="123" t="str">
        <f t="shared" si="192"/>
        <v/>
      </c>
      <c r="BK211" s="123" t="str">
        <f t="shared" si="193"/>
        <v/>
      </c>
      <c r="BL211" s="123" t="str">
        <f t="shared" si="194"/>
        <v/>
      </c>
      <c r="BM211" s="123" t="str">
        <f t="shared" si="195"/>
        <v/>
      </c>
      <c r="BN211" s="123" t="str">
        <f t="shared" si="196"/>
        <v/>
      </c>
      <c r="BO211" s="123">
        <f t="shared" si="235"/>
        <v>0</v>
      </c>
      <c r="BP211" s="123">
        <f t="shared" si="197"/>
        <v>0</v>
      </c>
      <c r="BQ211" s="123">
        <f t="shared" si="236"/>
        <v>0</v>
      </c>
      <c r="BR211" s="123">
        <f t="shared" si="198"/>
        <v>0</v>
      </c>
      <c r="BS211" s="123">
        <f t="shared" si="199"/>
        <v>0</v>
      </c>
      <c r="BT211" s="123">
        <f t="shared" si="200"/>
        <v>0</v>
      </c>
      <c r="BU211" s="123" t="str">
        <f t="shared" si="213"/>
        <v/>
      </c>
      <c r="BV211" s="123" t="str">
        <f t="shared" si="214"/>
        <v/>
      </c>
      <c r="BW211" s="123" t="str">
        <f t="shared" si="215"/>
        <v/>
      </c>
      <c r="BX211" s="123" t="str">
        <f t="shared" si="201"/>
        <v/>
      </c>
      <c r="BY211" s="123" t="str">
        <f t="shared" si="202"/>
        <v/>
      </c>
      <c r="BZ211" s="123" t="str">
        <f t="shared" si="203"/>
        <v/>
      </c>
      <c r="CA211" s="123" t="str">
        <f t="shared" si="204"/>
        <v/>
      </c>
      <c r="CB211" s="123" t="str">
        <f t="shared" si="205"/>
        <v/>
      </c>
      <c r="CC211" s="123" t="str">
        <f t="shared" si="206"/>
        <v/>
      </c>
      <c r="CD211" s="123" t="str">
        <f t="shared" si="207"/>
        <v/>
      </c>
      <c r="CE211" s="123" t="str">
        <f t="shared" si="208"/>
        <v/>
      </c>
      <c r="CF211" s="123" t="str">
        <f t="shared" si="216"/>
        <v/>
      </c>
      <c r="CG211" s="123" t="str">
        <f t="shared" si="217"/>
        <v/>
      </c>
      <c r="CH211" s="123" t="str">
        <f t="shared" si="218"/>
        <v/>
      </c>
      <c r="CI211" s="123" t="str">
        <f t="shared" si="219"/>
        <v/>
      </c>
      <c r="CJ211" s="131" t="str">
        <f t="shared" si="220"/>
        <v/>
      </c>
      <c r="CK211" s="123" t="str" cm="1">
        <f t="array" ref="CK211">IF(AND(AZ211="C_16",
        SUMPRODUCT(--ISNUMBER(SEARCH({"14","34","38","40","41","42","43","46","48","56","64","65"},BB211)))&gt;0),
    O211-IF(ISNUMBER(CL211),CL211,0),
    "")</f>
        <v/>
      </c>
      <c r="CL211" s="123" t="str" cm="1">
        <f t="array" ref="CL211">IF(AND(AZ211="C_16",
        SUMPRODUCT(--ISNUMBER(SEARCH({"01";"02";"03";"04";"05";"06";"07";"08";"09";"10";"11";"12";"13";"15";"16";"17";"19";"20";"21";"22";"23";"24";"25";"26";"27";"28";"29";"30";"31";"32";"33";"35";"36";"37";"39";"44";"45";"47";"49";"50";"51";"52";"53";"54";"55";"57";"58";"59";"60";"61";"62";"63";"66";"67";"68";"69";"70";"71";"72";"73";"74";"75"}, BB211)))&gt;0),
    O211,
    "")</f>
        <v/>
      </c>
      <c r="CM211" s="131" t="str" cm="1">
        <f t="array" ref="CM211">IF(SUMPRODUCT(--ISNUMBER(SEARCH({"32";"35";"36";"44";"45";"47";"50";"51";"52";"53";"54";"55";"57";"58";"59";"60"}, BB211)))&gt;0,
    B211,
    "")</f>
        <v/>
      </c>
      <c r="CN211" s="123" t="str" cm="1">
        <f t="array" ref="CN211">IF(SUMPRODUCT(--ISNUMBER(SEARCH({"61";"62"}, BB211)))&gt;0,
    B211,
    "")</f>
        <v/>
      </c>
      <c r="CO211" s="226" t="str" cm="1">
        <f t="array" ref="CO211">IF(SUMPRODUCT(--ISNUMBER(SEARCH({"68";"69";"70";"71"}, BB211)))&gt;0,
    B211,
    "")</f>
        <v/>
      </c>
      <c r="CP211" s="123" t="str" cm="1">
        <f t="array" ref="CP211">IF(SUMPRODUCT(--ISNUMBER(SEARCH({"72";"73";"74";"75"}, BB211)))&gt;0,
    B211,
    "")</f>
        <v/>
      </c>
      <c r="CQ211" s="123" t="str">
        <f t="shared" si="211"/>
        <v/>
      </c>
      <c r="CR211" s="226" t="str">
        <f t="shared" si="212"/>
        <v>NO</v>
      </c>
      <c r="CS211" s="122" t="str">
        <f t="shared" si="221"/>
        <v/>
      </c>
      <c r="CT211" s="123" t="str">
        <f t="shared" si="222"/>
        <v/>
      </c>
      <c r="CU211" s="123" t="str">
        <f t="shared" si="223"/>
        <v/>
      </c>
      <c r="CV211" s="123" t="str">
        <f t="shared" si="224"/>
        <v/>
      </c>
      <c r="CW211" s="123" t="str">
        <f t="shared" si="225"/>
        <v/>
      </c>
      <c r="CX211" s="123" t="str">
        <f t="shared" si="226"/>
        <v/>
      </c>
      <c r="CY211" s="123" t="str">
        <f t="shared" si="227"/>
        <v/>
      </c>
      <c r="CZ211" s="123" t="str">
        <f t="shared" si="228"/>
        <v/>
      </c>
      <c r="DA211" s="123" t="str">
        <f t="shared" si="229"/>
        <v/>
      </c>
      <c r="DB211" s="124" t="str">
        <f t="shared" si="230"/>
        <v/>
      </c>
      <c r="DC211" s="122" t="str">
        <f t="shared" si="231"/>
        <v/>
      </c>
      <c r="DD211" s="123" t="str">
        <f t="shared" si="232"/>
        <v/>
      </c>
      <c r="DE211" s="123" t="str">
        <f t="shared" si="233"/>
        <v/>
      </c>
      <c r="DF211" s="124" t="str">
        <f t="shared" si="234"/>
        <v/>
      </c>
      <c r="DG211" s="110"/>
    </row>
    <row r="212" spans="2:111" ht="16.2" outlineLevel="2" x14ac:dyDescent="0.4">
      <c r="B212" s="7">
        <v>207</v>
      </c>
      <c r="C212" s="12"/>
      <c r="D212" s="13"/>
      <c r="E212" s="14"/>
      <c r="F212" s="14"/>
      <c r="G212" s="14"/>
      <c r="H212" s="14"/>
      <c r="I212" s="14"/>
      <c r="J212" s="14"/>
      <c r="K212" s="14"/>
      <c r="L212" s="15"/>
      <c r="M212" s="12"/>
      <c r="N212" s="12"/>
      <c r="O212" s="12"/>
      <c r="P212" s="98" t="str">
        <f xml:space="preserve"> IF(ISBLANK(M212),"",VLOOKUP(M212,ComboValue!$D$2:$H$18,5,FALSE))</f>
        <v/>
      </c>
      <c r="Q212" s="12"/>
      <c r="R212" s="252" t="str" cm="1">
        <f t="array" ref="R212">IF(OR(ISNUMBER(SEARCH("SGH05",$D212:$L212)),ISNUMBER(SEARCH("SGH06",$D212:$L212)),ISNUMBER(SEARCH("SGH07",$D212:$L212)),ISNUMBER(SEARCH("SGH08",$D212:$L212)),ISNUMBER(SEARCH("pas de pictogramme",$D212:$L212)),ISNUMBER(SEARCH("SGH09",$D212:$L212)),ISNUMBER(SEARCH("SGH03",$D212:$L212))),"OUI","NON")</f>
        <v>NON</v>
      </c>
      <c r="S212" s="13"/>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212"/>
      <c r="AX212" s="123" t="str" cm="1">
        <f t="array" ref="AX212">_xlfn.TEXTJOIN(",", TRUE, IF(D212:L212="","",VLOOKUP(D212:L212, ComboValue!$A$2:$C$11, 3, FALSE)))</f>
        <v/>
      </c>
      <c r="AY212" s="123" t="str">
        <f t="shared" si="209"/>
        <v>Tous_Fr</v>
      </c>
      <c r="AZ212" s="123" t="str">
        <f>IF(ISBLANK(M212),"",VLOOKUP(M212,ComboValue!$D$2:$F$18,3,FALSE))</f>
        <v/>
      </c>
      <c r="BA212" s="123" t="str">
        <f>IF(ISBLANK(N212),"",VLOOKUP(N212,ComboValue!$J$2:$L$5,3,FALSE))</f>
        <v/>
      </c>
      <c r="BB212" s="130" t="str" cm="1">
        <f t="array" ref="BB212">_xlfn.TEXTJOIN(",", TRUE, IF(S212:AV212="","",VLOOKUP(S212:AV212, ComboValue!$M$2:$O$100, 3, FALSE)))</f>
        <v/>
      </c>
      <c r="BC212" s="124" t="str">
        <f t="shared" si="210"/>
        <v/>
      </c>
      <c r="BD212" s="110"/>
      <c r="BE212" s="122" t="str">
        <f t="shared" si="187"/>
        <v/>
      </c>
      <c r="BF212" s="123" t="str">
        <f t="shared" si="188"/>
        <v/>
      </c>
      <c r="BG212" s="123" t="str">
        <f t="shared" si="189"/>
        <v/>
      </c>
      <c r="BH212" s="123" t="str">
        <f t="shared" si="190"/>
        <v/>
      </c>
      <c r="BI212" s="123" t="str">
        <f t="shared" si="191"/>
        <v/>
      </c>
      <c r="BJ212" s="123" t="str">
        <f t="shared" si="192"/>
        <v/>
      </c>
      <c r="BK212" s="123" t="str">
        <f t="shared" si="193"/>
        <v/>
      </c>
      <c r="BL212" s="123" t="str">
        <f t="shared" si="194"/>
        <v/>
      </c>
      <c r="BM212" s="123" t="str">
        <f t="shared" si="195"/>
        <v/>
      </c>
      <c r="BN212" s="123" t="str">
        <f t="shared" si="196"/>
        <v/>
      </c>
      <c r="BO212" s="123">
        <f t="shared" si="235"/>
        <v>0</v>
      </c>
      <c r="BP212" s="123">
        <f t="shared" si="197"/>
        <v>0</v>
      </c>
      <c r="BQ212" s="123">
        <f t="shared" si="236"/>
        <v>0</v>
      </c>
      <c r="BR212" s="123">
        <f t="shared" si="198"/>
        <v>0</v>
      </c>
      <c r="BS212" s="123">
        <f t="shared" si="199"/>
        <v>0</v>
      </c>
      <c r="BT212" s="123">
        <f t="shared" si="200"/>
        <v>0</v>
      </c>
      <c r="BU212" s="123" t="str">
        <f t="shared" si="213"/>
        <v/>
      </c>
      <c r="BV212" s="123" t="str">
        <f t="shared" si="214"/>
        <v/>
      </c>
      <c r="BW212" s="123" t="str">
        <f t="shared" si="215"/>
        <v/>
      </c>
      <c r="BX212" s="123" t="str">
        <f t="shared" si="201"/>
        <v/>
      </c>
      <c r="BY212" s="123" t="str">
        <f t="shared" si="202"/>
        <v/>
      </c>
      <c r="BZ212" s="123" t="str">
        <f t="shared" si="203"/>
        <v/>
      </c>
      <c r="CA212" s="123" t="str">
        <f t="shared" si="204"/>
        <v/>
      </c>
      <c r="CB212" s="123" t="str">
        <f t="shared" si="205"/>
        <v/>
      </c>
      <c r="CC212" s="123" t="str">
        <f t="shared" si="206"/>
        <v/>
      </c>
      <c r="CD212" s="123" t="str">
        <f t="shared" si="207"/>
        <v/>
      </c>
      <c r="CE212" s="123" t="str">
        <f t="shared" si="208"/>
        <v/>
      </c>
      <c r="CF212" s="123" t="str">
        <f t="shared" si="216"/>
        <v/>
      </c>
      <c r="CG212" s="123" t="str">
        <f t="shared" si="217"/>
        <v/>
      </c>
      <c r="CH212" s="123" t="str">
        <f t="shared" si="218"/>
        <v/>
      </c>
      <c r="CI212" s="123" t="str">
        <f t="shared" si="219"/>
        <v/>
      </c>
      <c r="CJ212" s="131" t="str">
        <f t="shared" si="220"/>
        <v/>
      </c>
      <c r="CK212" s="123" t="str" cm="1">
        <f t="array" ref="CK212">IF(AND(AZ212="C_16",
        SUMPRODUCT(--ISNUMBER(SEARCH({"14","34","38","40","41","42","43","46","48","56","64","65"},BB212)))&gt;0),
    O212-IF(ISNUMBER(CL212),CL212,0),
    "")</f>
        <v/>
      </c>
      <c r="CL212" s="123" t="str" cm="1">
        <f t="array" ref="CL212">IF(AND(AZ212="C_16",
        SUMPRODUCT(--ISNUMBER(SEARCH({"01";"02";"03";"04";"05";"06";"07";"08";"09";"10";"11";"12";"13";"15";"16";"17";"19";"20";"21";"22";"23";"24";"25";"26";"27";"28";"29";"30";"31";"32";"33";"35";"36";"37";"39";"44";"45";"47";"49";"50";"51";"52";"53";"54";"55";"57";"58";"59";"60";"61";"62";"63";"66";"67";"68";"69";"70";"71";"72";"73";"74";"75"}, BB212)))&gt;0),
    O212,
    "")</f>
        <v/>
      </c>
      <c r="CM212" s="131" t="str" cm="1">
        <f t="array" ref="CM212">IF(SUMPRODUCT(--ISNUMBER(SEARCH({"32";"35";"36";"44";"45";"47";"50";"51";"52";"53";"54";"55";"57";"58";"59";"60"}, BB212)))&gt;0,
    B212,
    "")</f>
        <v/>
      </c>
      <c r="CN212" s="123" t="str" cm="1">
        <f t="array" ref="CN212">IF(SUMPRODUCT(--ISNUMBER(SEARCH({"61";"62"}, BB212)))&gt;0,
    B212,
    "")</f>
        <v/>
      </c>
      <c r="CO212" s="226" t="str" cm="1">
        <f t="array" ref="CO212">IF(SUMPRODUCT(--ISNUMBER(SEARCH({"68";"69";"70";"71"}, BB212)))&gt;0,
    B212,
    "")</f>
        <v/>
      </c>
      <c r="CP212" s="123" t="str" cm="1">
        <f t="array" ref="CP212">IF(SUMPRODUCT(--ISNUMBER(SEARCH({"72";"73";"74";"75"}, BB212)))&gt;0,
    B212,
    "")</f>
        <v/>
      </c>
      <c r="CQ212" s="123" t="str">
        <f t="shared" si="211"/>
        <v/>
      </c>
      <c r="CR212" s="226" t="str">
        <f t="shared" si="212"/>
        <v>NO</v>
      </c>
      <c r="CS212" s="122" t="str">
        <f t="shared" si="221"/>
        <v/>
      </c>
      <c r="CT212" s="123" t="str">
        <f t="shared" si="222"/>
        <v/>
      </c>
      <c r="CU212" s="123" t="str">
        <f t="shared" si="223"/>
        <v/>
      </c>
      <c r="CV212" s="123" t="str">
        <f t="shared" si="224"/>
        <v/>
      </c>
      <c r="CW212" s="123" t="str">
        <f t="shared" si="225"/>
        <v/>
      </c>
      <c r="CX212" s="123" t="str">
        <f t="shared" si="226"/>
        <v/>
      </c>
      <c r="CY212" s="123" t="str">
        <f t="shared" si="227"/>
        <v/>
      </c>
      <c r="CZ212" s="123" t="str">
        <f t="shared" si="228"/>
        <v/>
      </c>
      <c r="DA212" s="123" t="str">
        <f t="shared" si="229"/>
        <v/>
      </c>
      <c r="DB212" s="124" t="str">
        <f t="shared" si="230"/>
        <v/>
      </c>
      <c r="DC212" s="122" t="str">
        <f t="shared" si="231"/>
        <v/>
      </c>
      <c r="DD212" s="123" t="str">
        <f t="shared" si="232"/>
        <v/>
      </c>
      <c r="DE212" s="123" t="str">
        <f t="shared" si="233"/>
        <v/>
      </c>
      <c r="DF212" s="124" t="str">
        <f t="shared" si="234"/>
        <v/>
      </c>
      <c r="DG212" s="110"/>
    </row>
    <row r="213" spans="2:111" ht="16.2" outlineLevel="2" x14ac:dyDescent="0.4">
      <c r="B213" s="7">
        <v>208</v>
      </c>
      <c r="C213" s="12"/>
      <c r="D213" s="13"/>
      <c r="E213" s="14"/>
      <c r="F213" s="14"/>
      <c r="G213" s="14"/>
      <c r="H213" s="14"/>
      <c r="I213" s="14"/>
      <c r="J213" s="14"/>
      <c r="K213" s="14"/>
      <c r="L213" s="15"/>
      <c r="M213" s="12"/>
      <c r="N213" s="12"/>
      <c r="O213" s="12"/>
      <c r="P213" s="98" t="str">
        <f xml:space="preserve"> IF(ISBLANK(M213),"",VLOOKUP(M213,ComboValue!$D$2:$H$18,5,FALSE))</f>
        <v/>
      </c>
      <c r="Q213" s="12"/>
      <c r="R213" s="252" t="str" cm="1">
        <f t="array" ref="R213">IF(OR(ISNUMBER(SEARCH("SGH05",$D213:$L213)),ISNUMBER(SEARCH("SGH06",$D213:$L213)),ISNUMBER(SEARCH("SGH07",$D213:$L213)),ISNUMBER(SEARCH("SGH08",$D213:$L213)),ISNUMBER(SEARCH("pas de pictogramme",$D213:$L213)),ISNUMBER(SEARCH("SGH09",$D213:$L213)),ISNUMBER(SEARCH("SGH03",$D213:$L213))),"OUI","NON")</f>
        <v>NON</v>
      </c>
      <c r="S213" s="13"/>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212"/>
      <c r="AX213" s="123" t="str" cm="1">
        <f t="array" ref="AX213">_xlfn.TEXTJOIN(",", TRUE, IF(D213:L213="","",VLOOKUP(D213:L213, ComboValue!$A$2:$C$11, 3, FALSE)))</f>
        <v/>
      </c>
      <c r="AY213" s="123" t="str">
        <f t="shared" si="209"/>
        <v>Tous_Fr</v>
      </c>
      <c r="AZ213" s="123" t="str">
        <f>IF(ISBLANK(M213),"",VLOOKUP(M213,ComboValue!$D$2:$F$18,3,FALSE))</f>
        <v/>
      </c>
      <c r="BA213" s="123" t="str">
        <f>IF(ISBLANK(N213),"",VLOOKUP(N213,ComboValue!$J$2:$L$5,3,FALSE))</f>
        <v/>
      </c>
      <c r="BB213" s="130" t="str" cm="1">
        <f t="array" ref="BB213">_xlfn.TEXTJOIN(",", TRUE, IF(S213:AV213="","",VLOOKUP(S213:AV213, ComboValue!$M$2:$O$100, 3, FALSE)))</f>
        <v/>
      </c>
      <c r="BC213" s="124" t="str">
        <f t="shared" si="210"/>
        <v/>
      </c>
      <c r="BD213" s="110"/>
      <c r="BE213" s="122" t="str">
        <f t="shared" si="187"/>
        <v/>
      </c>
      <c r="BF213" s="123" t="str">
        <f t="shared" si="188"/>
        <v/>
      </c>
      <c r="BG213" s="123" t="str">
        <f t="shared" si="189"/>
        <v/>
      </c>
      <c r="BH213" s="123" t="str">
        <f t="shared" si="190"/>
        <v/>
      </c>
      <c r="BI213" s="123" t="str">
        <f t="shared" si="191"/>
        <v/>
      </c>
      <c r="BJ213" s="123" t="str">
        <f t="shared" si="192"/>
        <v/>
      </c>
      <c r="BK213" s="123" t="str">
        <f t="shared" si="193"/>
        <v/>
      </c>
      <c r="BL213" s="123" t="str">
        <f t="shared" si="194"/>
        <v/>
      </c>
      <c r="BM213" s="123" t="str">
        <f t="shared" si="195"/>
        <v/>
      </c>
      <c r="BN213" s="123" t="str">
        <f t="shared" si="196"/>
        <v/>
      </c>
      <c r="BO213" s="123">
        <f t="shared" si="235"/>
        <v>0</v>
      </c>
      <c r="BP213" s="123">
        <f t="shared" si="197"/>
        <v>0</v>
      </c>
      <c r="BQ213" s="123">
        <f t="shared" si="236"/>
        <v>0</v>
      </c>
      <c r="BR213" s="123">
        <f t="shared" si="198"/>
        <v>0</v>
      </c>
      <c r="BS213" s="123">
        <f t="shared" si="199"/>
        <v>0</v>
      </c>
      <c r="BT213" s="123">
        <f t="shared" si="200"/>
        <v>0</v>
      </c>
      <c r="BU213" s="123" t="str">
        <f t="shared" si="213"/>
        <v/>
      </c>
      <c r="BV213" s="123" t="str">
        <f t="shared" si="214"/>
        <v/>
      </c>
      <c r="BW213" s="123" t="str">
        <f t="shared" si="215"/>
        <v/>
      </c>
      <c r="BX213" s="123" t="str">
        <f t="shared" si="201"/>
        <v/>
      </c>
      <c r="BY213" s="123" t="str">
        <f t="shared" si="202"/>
        <v/>
      </c>
      <c r="BZ213" s="123" t="str">
        <f t="shared" si="203"/>
        <v/>
      </c>
      <c r="CA213" s="123" t="str">
        <f t="shared" si="204"/>
        <v/>
      </c>
      <c r="CB213" s="123" t="str">
        <f t="shared" si="205"/>
        <v/>
      </c>
      <c r="CC213" s="123" t="str">
        <f t="shared" si="206"/>
        <v/>
      </c>
      <c r="CD213" s="123" t="str">
        <f t="shared" si="207"/>
        <v/>
      </c>
      <c r="CE213" s="123" t="str">
        <f t="shared" si="208"/>
        <v/>
      </c>
      <c r="CF213" s="123" t="str">
        <f t="shared" si="216"/>
        <v/>
      </c>
      <c r="CG213" s="123" t="str">
        <f t="shared" si="217"/>
        <v/>
      </c>
      <c r="CH213" s="123" t="str">
        <f t="shared" si="218"/>
        <v/>
      </c>
      <c r="CI213" s="123" t="str">
        <f t="shared" si="219"/>
        <v/>
      </c>
      <c r="CJ213" s="131" t="str">
        <f t="shared" si="220"/>
        <v/>
      </c>
      <c r="CK213" s="123" t="str" cm="1">
        <f t="array" ref="CK213">IF(AND(AZ213="C_16",
        SUMPRODUCT(--ISNUMBER(SEARCH({"14","34","38","40","41","42","43","46","48","56","64","65"},BB213)))&gt;0),
    O213-IF(ISNUMBER(CL213),CL213,0),
    "")</f>
        <v/>
      </c>
      <c r="CL213" s="123" t="str" cm="1">
        <f t="array" ref="CL213">IF(AND(AZ213="C_16",
        SUMPRODUCT(--ISNUMBER(SEARCH({"01";"02";"03";"04";"05";"06";"07";"08";"09";"10";"11";"12";"13";"15";"16";"17";"19";"20";"21";"22";"23";"24";"25";"26";"27";"28";"29";"30";"31";"32";"33";"35";"36";"37";"39";"44";"45";"47";"49";"50";"51";"52";"53";"54";"55";"57";"58";"59";"60";"61";"62";"63";"66";"67";"68";"69";"70";"71";"72";"73";"74";"75"}, BB213)))&gt;0),
    O213,
    "")</f>
        <v/>
      </c>
      <c r="CM213" s="131" t="str" cm="1">
        <f t="array" ref="CM213">IF(SUMPRODUCT(--ISNUMBER(SEARCH({"32";"35";"36";"44";"45";"47";"50";"51";"52";"53";"54";"55";"57";"58";"59";"60"}, BB213)))&gt;0,
    B213,
    "")</f>
        <v/>
      </c>
      <c r="CN213" s="123" t="str" cm="1">
        <f t="array" ref="CN213">IF(SUMPRODUCT(--ISNUMBER(SEARCH({"61";"62"}, BB213)))&gt;0,
    B213,
    "")</f>
        <v/>
      </c>
      <c r="CO213" s="226" t="str" cm="1">
        <f t="array" ref="CO213">IF(SUMPRODUCT(--ISNUMBER(SEARCH({"68";"69";"70";"71"}, BB213)))&gt;0,
    B213,
    "")</f>
        <v/>
      </c>
      <c r="CP213" s="123" t="str" cm="1">
        <f t="array" ref="CP213">IF(SUMPRODUCT(--ISNUMBER(SEARCH({"72";"73";"74";"75"}, BB213)))&gt;0,
    B213,
    "")</f>
        <v/>
      </c>
      <c r="CQ213" s="123" t="str">
        <f t="shared" si="211"/>
        <v/>
      </c>
      <c r="CR213" s="226" t="str">
        <f t="shared" si="212"/>
        <v>NO</v>
      </c>
      <c r="CS213" s="122" t="str">
        <f t="shared" si="221"/>
        <v/>
      </c>
      <c r="CT213" s="123" t="str">
        <f t="shared" si="222"/>
        <v/>
      </c>
      <c r="CU213" s="123" t="str">
        <f t="shared" si="223"/>
        <v/>
      </c>
      <c r="CV213" s="123" t="str">
        <f t="shared" si="224"/>
        <v/>
      </c>
      <c r="CW213" s="123" t="str">
        <f t="shared" si="225"/>
        <v/>
      </c>
      <c r="CX213" s="123" t="str">
        <f t="shared" si="226"/>
        <v/>
      </c>
      <c r="CY213" s="123" t="str">
        <f t="shared" si="227"/>
        <v/>
      </c>
      <c r="CZ213" s="123" t="str">
        <f t="shared" si="228"/>
        <v/>
      </c>
      <c r="DA213" s="123" t="str">
        <f t="shared" si="229"/>
        <v/>
      </c>
      <c r="DB213" s="124" t="str">
        <f t="shared" si="230"/>
        <v/>
      </c>
      <c r="DC213" s="122" t="str">
        <f t="shared" si="231"/>
        <v/>
      </c>
      <c r="DD213" s="123" t="str">
        <f t="shared" si="232"/>
        <v/>
      </c>
      <c r="DE213" s="123" t="str">
        <f t="shared" si="233"/>
        <v/>
      </c>
      <c r="DF213" s="124" t="str">
        <f t="shared" si="234"/>
        <v/>
      </c>
      <c r="DG213" s="110"/>
    </row>
    <row r="214" spans="2:111" ht="16.2" outlineLevel="2" x14ac:dyDescent="0.4">
      <c r="B214" s="7">
        <v>209</v>
      </c>
      <c r="C214" s="12"/>
      <c r="D214" s="13"/>
      <c r="E214" s="14"/>
      <c r="F214" s="14"/>
      <c r="G214" s="14"/>
      <c r="H214" s="14"/>
      <c r="I214" s="14"/>
      <c r="J214" s="14"/>
      <c r="K214" s="14"/>
      <c r="L214" s="15"/>
      <c r="M214" s="12"/>
      <c r="N214" s="12"/>
      <c r="O214" s="12"/>
      <c r="P214" s="98" t="str">
        <f xml:space="preserve"> IF(ISBLANK(M214),"",VLOOKUP(M214,ComboValue!$D$2:$H$18,5,FALSE))</f>
        <v/>
      </c>
      <c r="Q214" s="12"/>
      <c r="R214" s="252" t="str" cm="1">
        <f t="array" ref="R214">IF(OR(ISNUMBER(SEARCH("SGH05",$D214:$L214)),ISNUMBER(SEARCH("SGH06",$D214:$L214)),ISNUMBER(SEARCH("SGH07",$D214:$L214)),ISNUMBER(SEARCH("SGH08",$D214:$L214)),ISNUMBER(SEARCH("pas de pictogramme",$D214:$L214)),ISNUMBER(SEARCH("SGH09",$D214:$L214)),ISNUMBER(SEARCH("SGH03",$D214:$L214))),"OUI","NON")</f>
        <v>NON</v>
      </c>
      <c r="S214" s="13"/>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212"/>
      <c r="AX214" s="123" t="str" cm="1">
        <f t="array" ref="AX214">_xlfn.TEXTJOIN(",", TRUE, IF(D214:L214="","",VLOOKUP(D214:L214, ComboValue!$A$2:$C$11, 3, FALSE)))</f>
        <v/>
      </c>
      <c r="AY214" s="123" t="str">
        <f t="shared" si="209"/>
        <v>Tous_Fr</v>
      </c>
      <c r="AZ214" s="123" t="str">
        <f>IF(ISBLANK(M214),"",VLOOKUP(M214,ComboValue!$D$2:$F$18,3,FALSE))</f>
        <v/>
      </c>
      <c r="BA214" s="123" t="str">
        <f>IF(ISBLANK(N214),"",VLOOKUP(N214,ComboValue!$J$2:$L$5,3,FALSE))</f>
        <v/>
      </c>
      <c r="BB214" s="130" t="str" cm="1">
        <f t="array" ref="BB214">_xlfn.TEXTJOIN(",", TRUE, IF(S214:AV214="","",VLOOKUP(S214:AV214, ComboValue!$M$2:$O$100, 3, FALSE)))</f>
        <v/>
      </c>
      <c r="BC214" s="124" t="str">
        <f t="shared" si="210"/>
        <v/>
      </c>
      <c r="BD214" s="110"/>
      <c r="BE214" s="122" t="str">
        <f t="shared" si="187"/>
        <v/>
      </c>
      <c r="BF214" s="123" t="str">
        <f t="shared" si="188"/>
        <v/>
      </c>
      <c r="BG214" s="123" t="str">
        <f t="shared" si="189"/>
        <v/>
      </c>
      <c r="BH214" s="123" t="str">
        <f t="shared" si="190"/>
        <v/>
      </c>
      <c r="BI214" s="123" t="str">
        <f t="shared" si="191"/>
        <v/>
      </c>
      <c r="BJ214" s="123" t="str">
        <f t="shared" si="192"/>
        <v/>
      </c>
      <c r="BK214" s="123" t="str">
        <f t="shared" si="193"/>
        <v/>
      </c>
      <c r="BL214" s="123" t="str">
        <f t="shared" si="194"/>
        <v/>
      </c>
      <c r="BM214" s="123" t="str">
        <f t="shared" si="195"/>
        <v/>
      </c>
      <c r="BN214" s="123" t="str">
        <f t="shared" si="196"/>
        <v/>
      </c>
      <c r="BO214" s="123">
        <f t="shared" si="235"/>
        <v>0</v>
      </c>
      <c r="BP214" s="123">
        <f t="shared" si="197"/>
        <v>0</v>
      </c>
      <c r="BQ214" s="123">
        <f t="shared" si="236"/>
        <v>0</v>
      </c>
      <c r="BR214" s="123">
        <f t="shared" si="198"/>
        <v>0</v>
      </c>
      <c r="BS214" s="123">
        <f t="shared" si="199"/>
        <v>0</v>
      </c>
      <c r="BT214" s="123">
        <f t="shared" si="200"/>
        <v>0</v>
      </c>
      <c r="BU214" s="123" t="str">
        <f t="shared" si="213"/>
        <v/>
      </c>
      <c r="BV214" s="123" t="str">
        <f t="shared" si="214"/>
        <v/>
      </c>
      <c r="BW214" s="123" t="str">
        <f t="shared" si="215"/>
        <v/>
      </c>
      <c r="BX214" s="123" t="str">
        <f t="shared" si="201"/>
        <v/>
      </c>
      <c r="BY214" s="123" t="str">
        <f t="shared" si="202"/>
        <v/>
      </c>
      <c r="BZ214" s="123" t="str">
        <f t="shared" si="203"/>
        <v/>
      </c>
      <c r="CA214" s="123" t="str">
        <f t="shared" si="204"/>
        <v/>
      </c>
      <c r="CB214" s="123" t="str">
        <f t="shared" si="205"/>
        <v/>
      </c>
      <c r="CC214" s="123" t="str">
        <f t="shared" si="206"/>
        <v/>
      </c>
      <c r="CD214" s="123" t="str">
        <f t="shared" si="207"/>
        <v/>
      </c>
      <c r="CE214" s="123" t="str">
        <f t="shared" si="208"/>
        <v/>
      </c>
      <c r="CF214" s="123" t="str">
        <f t="shared" si="216"/>
        <v/>
      </c>
      <c r="CG214" s="123" t="str">
        <f t="shared" si="217"/>
        <v/>
      </c>
      <c r="CH214" s="123" t="str">
        <f t="shared" si="218"/>
        <v/>
      </c>
      <c r="CI214" s="123" t="str">
        <f t="shared" si="219"/>
        <v/>
      </c>
      <c r="CJ214" s="131" t="str">
        <f t="shared" si="220"/>
        <v/>
      </c>
      <c r="CK214" s="123" t="str" cm="1">
        <f t="array" ref="CK214">IF(AND(AZ214="C_16",
        SUMPRODUCT(--ISNUMBER(SEARCH({"14","34","38","40","41","42","43","46","48","56","64","65"},BB214)))&gt;0),
    O214-IF(ISNUMBER(CL214),CL214,0),
    "")</f>
        <v/>
      </c>
      <c r="CL214" s="123" t="str" cm="1">
        <f t="array" ref="CL214">IF(AND(AZ214="C_16",
        SUMPRODUCT(--ISNUMBER(SEARCH({"01";"02";"03";"04";"05";"06";"07";"08";"09";"10";"11";"12";"13";"15";"16";"17";"19";"20";"21";"22";"23";"24";"25";"26";"27";"28";"29";"30";"31";"32";"33";"35";"36";"37";"39";"44";"45";"47";"49";"50";"51";"52";"53";"54";"55";"57";"58";"59";"60";"61";"62";"63";"66";"67";"68";"69";"70";"71";"72";"73";"74";"75"}, BB214)))&gt;0),
    O214,
    "")</f>
        <v/>
      </c>
      <c r="CM214" s="131" t="str" cm="1">
        <f t="array" ref="CM214">IF(SUMPRODUCT(--ISNUMBER(SEARCH({"32";"35";"36";"44";"45";"47";"50";"51";"52";"53";"54";"55";"57";"58";"59";"60"}, BB214)))&gt;0,
    B214,
    "")</f>
        <v/>
      </c>
      <c r="CN214" s="123" t="str" cm="1">
        <f t="array" ref="CN214">IF(SUMPRODUCT(--ISNUMBER(SEARCH({"61";"62"}, BB214)))&gt;0,
    B214,
    "")</f>
        <v/>
      </c>
      <c r="CO214" s="226" t="str" cm="1">
        <f t="array" ref="CO214">IF(SUMPRODUCT(--ISNUMBER(SEARCH({"68";"69";"70";"71"}, BB214)))&gt;0,
    B214,
    "")</f>
        <v/>
      </c>
      <c r="CP214" s="123" t="str" cm="1">
        <f t="array" ref="CP214">IF(SUMPRODUCT(--ISNUMBER(SEARCH({"72";"73";"74";"75"}, BB214)))&gt;0,
    B214,
    "")</f>
        <v/>
      </c>
      <c r="CQ214" s="123" t="str">
        <f t="shared" si="211"/>
        <v/>
      </c>
      <c r="CR214" s="226" t="str">
        <f t="shared" si="212"/>
        <v>NO</v>
      </c>
      <c r="CS214" s="122" t="str">
        <f t="shared" si="221"/>
        <v/>
      </c>
      <c r="CT214" s="123" t="str">
        <f t="shared" si="222"/>
        <v/>
      </c>
      <c r="CU214" s="123" t="str">
        <f t="shared" si="223"/>
        <v/>
      </c>
      <c r="CV214" s="123" t="str">
        <f t="shared" si="224"/>
        <v/>
      </c>
      <c r="CW214" s="123" t="str">
        <f t="shared" si="225"/>
        <v/>
      </c>
      <c r="CX214" s="123" t="str">
        <f t="shared" si="226"/>
        <v/>
      </c>
      <c r="CY214" s="123" t="str">
        <f t="shared" si="227"/>
        <v/>
      </c>
      <c r="CZ214" s="123" t="str">
        <f t="shared" si="228"/>
        <v/>
      </c>
      <c r="DA214" s="123" t="str">
        <f t="shared" si="229"/>
        <v/>
      </c>
      <c r="DB214" s="124" t="str">
        <f t="shared" si="230"/>
        <v/>
      </c>
      <c r="DC214" s="122" t="str">
        <f t="shared" si="231"/>
        <v/>
      </c>
      <c r="DD214" s="123" t="str">
        <f t="shared" si="232"/>
        <v/>
      </c>
      <c r="DE214" s="123" t="str">
        <f t="shared" si="233"/>
        <v/>
      </c>
      <c r="DF214" s="124" t="str">
        <f t="shared" si="234"/>
        <v/>
      </c>
      <c r="DG214" s="110"/>
    </row>
    <row r="215" spans="2:111" ht="16.2" outlineLevel="2" x14ac:dyDescent="0.4">
      <c r="B215" s="7">
        <v>210</v>
      </c>
      <c r="C215" s="12"/>
      <c r="D215" s="13"/>
      <c r="E215" s="14"/>
      <c r="F215" s="14"/>
      <c r="G215" s="14"/>
      <c r="H215" s="14"/>
      <c r="I215" s="14"/>
      <c r="J215" s="14"/>
      <c r="K215" s="14"/>
      <c r="L215" s="15"/>
      <c r="M215" s="12"/>
      <c r="N215" s="12"/>
      <c r="O215" s="12"/>
      <c r="P215" s="98" t="str">
        <f xml:space="preserve"> IF(ISBLANK(M215),"",VLOOKUP(M215,ComboValue!$D$2:$H$18,5,FALSE))</f>
        <v/>
      </c>
      <c r="Q215" s="12"/>
      <c r="R215" s="252" t="str" cm="1">
        <f t="array" ref="R215">IF(OR(ISNUMBER(SEARCH("SGH05",$D215:$L215)),ISNUMBER(SEARCH("SGH06",$D215:$L215)),ISNUMBER(SEARCH("SGH07",$D215:$L215)),ISNUMBER(SEARCH("SGH08",$D215:$L215)),ISNUMBER(SEARCH("pas de pictogramme",$D215:$L215)),ISNUMBER(SEARCH("SGH09",$D215:$L215)),ISNUMBER(SEARCH("SGH03",$D215:$L215))),"OUI","NON")</f>
        <v>NON</v>
      </c>
      <c r="S215" s="13"/>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212"/>
      <c r="AX215" s="123" t="str" cm="1">
        <f t="array" ref="AX215">_xlfn.TEXTJOIN(",", TRUE, IF(D215:L215="","",VLOOKUP(D215:L215, ComboValue!$A$2:$C$11, 3, FALSE)))</f>
        <v/>
      </c>
      <c r="AY215" s="123" t="str">
        <f t="shared" si="209"/>
        <v>Tous_Fr</v>
      </c>
      <c r="AZ215" s="123" t="str">
        <f>IF(ISBLANK(M215),"",VLOOKUP(M215,ComboValue!$D$2:$F$18,3,FALSE))</f>
        <v/>
      </c>
      <c r="BA215" s="123" t="str">
        <f>IF(ISBLANK(N215),"",VLOOKUP(N215,ComboValue!$J$2:$L$5,3,FALSE))</f>
        <v/>
      </c>
      <c r="BB215" s="130" t="str" cm="1">
        <f t="array" ref="BB215">_xlfn.TEXTJOIN(",", TRUE, IF(S215:AV215="","",VLOOKUP(S215:AV215, ComboValue!$M$2:$O$100, 3, FALSE)))</f>
        <v/>
      </c>
      <c r="BC215" s="124" t="str">
        <f t="shared" si="210"/>
        <v/>
      </c>
      <c r="BD215" s="110"/>
      <c r="BE215" s="122" t="str">
        <f t="shared" si="187"/>
        <v/>
      </c>
      <c r="BF215" s="123" t="str">
        <f t="shared" si="188"/>
        <v/>
      </c>
      <c r="BG215" s="123" t="str">
        <f t="shared" si="189"/>
        <v/>
      </c>
      <c r="BH215" s="123" t="str">
        <f t="shared" si="190"/>
        <v/>
      </c>
      <c r="BI215" s="123" t="str">
        <f t="shared" si="191"/>
        <v/>
      </c>
      <c r="BJ215" s="123" t="str">
        <f t="shared" si="192"/>
        <v/>
      </c>
      <c r="BK215" s="123" t="str">
        <f t="shared" si="193"/>
        <v/>
      </c>
      <c r="BL215" s="123" t="str">
        <f t="shared" si="194"/>
        <v/>
      </c>
      <c r="BM215" s="123" t="str">
        <f t="shared" si="195"/>
        <v/>
      </c>
      <c r="BN215" s="123" t="str">
        <f t="shared" si="196"/>
        <v/>
      </c>
      <c r="BO215" s="123">
        <f t="shared" si="235"/>
        <v>0</v>
      </c>
      <c r="BP215" s="123">
        <f t="shared" si="197"/>
        <v>0</v>
      </c>
      <c r="BQ215" s="123">
        <f t="shared" si="236"/>
        <v>0</v>
      </c>
      <c r="BR215" s="123">
        <f t="shared" si="198"/>
        <v>0</v>
      </c>
      <c r="BS215" s="123">
        <f t="shared" si="199"/>
        <v>0</v>
      </c>
      <c r="BT215" s="123">
        <f t="shared" si="200"/>
        <v>0</v>
      </c>
      <c r="BU215" s="123" t="str">
        <f t="shared" si="213"/>
        <v/>
      </c>
      <c r="BV215" s="123" t="str">
        <f t="shared" si="214"/>
        <v/>
      </c>
      <c r="BW215" s="123" t="str">
        <f t="shared" si="215"/>
        <v/>
      </c>
      <c r="BX215" s="123" t="str">
        <f t="shared" si="201"/>
        <v/>
      </c>
      <c r="BY215" s="123" t="str">
        <f t="shared" si="202"/>
        <v/>
      </c>
      <c r="BZ215" s="123" t="str">
        <f t="shared" si="203"/>
        <v/>
      </c>
      <c r="CA215" s="123" t="str">
        <f t="shared" si="204"/>
        <v/>
      </c>
      <c r="CB215" s="123" t="str">
        <f t="shared" si="205"/>
        <v/>
      </c>
      <c r="CC215" s="123" t="str">
        <f t="shared" si="206"/>
        <v/>
      </c>
      <c r="CD215" s="123" t="str">
        <f t="shared" si="207"/>
        <v/>
      </c>
      <c r="CE215" s="123" t="str">
        <f t="shared" si="208"/>
        <v/>
      </c>
      <c r="CF215" s="123" t="str">
        <f t="shared" si="216"/>
        <v/>
      </c>
      <c r="CG215" s="123" t="str">
        <f t="shared" si="217"/>
        <v/>
      </c>
      <c r="CH215" s="123" t="str">
        <f t="shared" si="218"/>
        <v/>
      </c>
      <c r="CI215" s="123" t="str">
        <f t="shared" si="219"/>
        <v/>
      </c>
      <c r="CJ215" s="131" t="str">
        <f t="shared" si="220"/>
        <v/>
      </c>
      <c r="CK215" s="123" t="str" cm="1">
        <f t="array" ref="CK215">IF(AND(AZ215="C_16",
        SUMPRODUCT(--ISNUMBER(SEARCH({"14","34","38","40","41","42","43","46","48","56","64","65"},BB215)))&gt;0),
    O215-IF(ISNUMBER(CL215),CL215,0),
    "")</f>
        <v/>
      </c>
      <c r="CL215" s="123" t="str" cm="1">
        <f t="array" ref="CL215">IF(AND(AZ215="C_16",
        SUMPRODUCT(--ISNUMBER(SEARCH({"01";"02";"03";"04";"05";"06";"07";"08";"09";"10";"11";"12";"13";"15";"16";"17";"19";"20";"21";"22";"23";"24";"25";"26";"27";"28";"29";"30";"31";"32";"33";"35";"36";"37";"39";"44";"45";"47";"49";"50";"51";"52";"53";"54";"55";"57";"58";"59";"60";"61";"62";"63";"66";"67";"68";"69";"70";"71";"72";"73";"74";"75"}, BB215)))&gt;0),
    O215,
    "")</f>
        <v/>
      </c>
      <c r="CM215" s="131" t="str" cm="1">
        <f t="array" ref="CM215">IF(SUMPRODUCT(--ISNUMBER(SEARCH({"32";"35";"36";"44";"45";"47";"50";"51";"52";"53";"54";"55";"57";"58";"59";"60"}, BB215)))&gt;0,
    B215,
    "")</f>
        <v/>
      </c>
      <c r="CN215" s="123" t="str" cm="1">
        <f t="array" ref="CN215">IF(SUMPRODUCT(--ISNUMBER(SEARCH({"61";"62"}, BB215)))&gt;0,
    B215,
    "")</f>
        <v/>
      </c>
      <c r="CO215" s="226" t="str" cm="1">
        <f t="array" ref="CO215">IF(SUMPRODUCT(--ISNUMBER(SEARCH({"68";"69";"70";"71"}, BB215)))&gt;0,
    B215,
    "")</f>
        <v/>
      </c>
      <c r="CP215" s="123" t="str" cm="1">
        <f t="array" ref="CP215">IF(SUMPRODUCT(--ISNUMBER(SEARCH({"72";"73";"74";"75"}, BB215)))&gt;0,
    B215,
    "")</f>
        <v/>
      </c>
      <c r="CQ215" s="123" t="str">
        <f t="shared" si="211"/>
        <v/>
      </c>
      <c r="CR215" s="226" t="str">
        <f t="shared" si="212"/>
        <v>NO</v>
      </c>
      <c r="CS215" s="122" t="str">
        <f t="shared" si="221"/>
        <v/>
      </c>
      <c r="CT215" s="123" t="str">
        <f t="shared" si="222"/>
        <v/>
      </c>
      <c r="CU215" s="123" t="str">
        <f t="shared" si="223"/>
        <v/>
      </c>
      <c r="CV215" s="123" t="str">
        <f t="shared" si="224"/>
        <v/>
      </c>
      <c r="CW215" s="123" t="str">
        <f t="shared" si="225"/>
        <v/>
      </c>
      <c r="CX215" s="123" t="str">
        <f t="shared" si="226"/>
        <v/>
      </c>
      <c r="CY215" s="123" t="str">
        <f t="shared" si="227"/>
        <v/>
      </c>
      <c r="CZ215" s="123" t="str">
        <f t="shared" si="228"/>
        <v/>
      </c>
      <c r="DA215" s="123" t="str">
        <f t="shared" si="229"/>
        <v/>
      </c>
      <c r="DB215" s="124" t="str">
        <f t="shared" si="230"/>
        <v/>
      </c>
      <c r="DC215" s="122" t="str">
        <f t="shared" si="231"/>
        <v/>
      </c>
      <c r="DD215" s="123" t="str">
        <f t="shared" si="232"/>
        <v/>
      </c>
      <c r="DE215" s="123" t="str">
        <f t="shared" si="233"/>
        <v/>
      </c>
      <c r="DF215" s="124" t="str">
        <f t="shared" si="234"/>
        <v/>
      </c>
      <c r="DG215" s="110"/>
    </row>
    <row r="216" spans="2:111" ht="16.2" outlineLevel="2" x14ac:dyDescent="0.4">
      <c r="B216" s="7">
        <v>211</v>
      </c>
      <c r="C216" s="12"/>
      <c r="D216" s="13"/>
      <c r="E216" s="14"/>
      <c r="F216" s="14"/>
      <c r="G216" s="14"/>
      <c r="H216" s="14"/>
      <c r="I216" s="14"/>
      <c r="J216" s="14"/>
      <c r="K216" s="14"/>
      <c r="L216" s="15"/>
      <c r="M216" s="12"/>
      <c r="N216" s="12"/>
      <c r="O216" s="12"/>
      <c r="P216" s="98" t="str">
        <f xml:space="preserve"> IF(ISBLANK(M216),"",VLOOKUP(M216,ComboValue!$D$2:$H$18,5,FALSE))</f>
        <v/>
      </c>
      <c r="Q216" s="12"/>
      <c r="R216" s="252" t="str" cm="1">
        <f t="array" ref="R216">IF(OR(ISNUMBER(SEARCH("SGH05",$D216:$L216)),ISNUMBER(SEARCH("SGH06",$D216:$L216)),ISNUMBER(SEARCH("SGH07",$D216:$L216)),ISNUMBER(SEARCH("SGH08",$D216:$L216)),ISNUMBER(SEARCH("pas de pictogramme",$D216:$L216)),ISNUMBER(SEARCH("SGH09",$D216:$L216)),ISNUMBER(SEARCH("SGH03",$D216:$L216))),"OUI","NON")</f>
        <v>NON</v>
      </c>
      <c r="S216" s="13"/>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212"/>
      <c r="AX216" s="123" t="str" cm="1">
        <f t="array" ref="AX216">_xlfn.TEXTJOIN(",", TRUE, IF(D216:L216="","",VLOOKUP(D216:L216, ComboValue!$A$2:$C$11, 3, FALSE)))</f>
        <v/>
      </c>
      <c r="AY216" s="123" t="str">
        <f t="shared" si="209"/>
        <v>Tous_Fr</v>
      </c>
      <c r="AZ216" s="123" t="str">
        <f>IF(ISBLANK(M216),"",VLOOKUP(M216,ComboValue!$D$2:$F$18,3,FALSE))</f>
        <v/>
      </c>
      <c r="BA216" s="123" t="str">
        <f>IF(ISBLANK(N216),"",VLOOKUP(N216,ComboValue!$J$2:$L$5,3,FALSE))</f>
        <v/>
      </c>
      <c r="BB216" s="130" t="str" cm="1">
        <f t="array" ref="BB216">_xlfn.TEXTJOIN(",", TRUE, IF(S216:AV216="","",VLOOKUP(S216:AV216, ComboValue!$M$2:$O$100, 3, FALSE)))</f>
        <v/>
      </c>
      <c r="BC216" s="124" t="str">
        <f t="shared" si="210"/>
        <v/>
      </c>
      <c r="BD216" s="110"/>
      <c r="BE216" s="122" t="str">
        <f t="shared" si="187"/>
        <v/>
      </c>
      <c r="BF216" s="123" t="str">
        <f t="shared" si="188"/>
        <v/>
      </c>
      <c r="BG216" s="123" t="str">
        <f t="shared" si="189"/>
        <v/>
      </c>
      <c r="BH216" s="123" t="str">
        <f t="shared" si="190"/>
        <v/>
      </c>
      <c r="BI216" s="123" t="str">
        <f t="shared" si="191"/>
        <v/>
      </c>
      <c r="BJ216" s="123" t="str">
        <f t="shared" si="192"/>
        <v/>
      </c>
      <c r="BK216" s="123" t="str">
        <f t="shared" si="193"/>
        <v/>
      </c>
      <c r="BL216" s="123" t="str">
        <f t="shared" si="194"/>
        <v/>
      </c>
      <c r="BM216" s="123" t="str">
        <f t="shared" si="195"/>
        <v/>
      </c>
      <c r="BN216" s="123" t="str">
        <f t="shared" si="196"/>
        <v/>
      </c>
      <c r="BO216" s="123">
        <f t="shared" si="235"/>
        <v>0</v>
      </c>
      <c r="BP216" s="123">
        <f t="shared" si="197"/>
        <v>0</v>
      </c>
      <c r="BQ216" s="123">
        <f t="shared" si="236"/>
        <v>0</v>
      </c>
      <c r="BR216" s="123">
        <f t="shared" si="198"/>
        <v>0</v>
      </c>
      <c r="BS216" s="123">
        <f t="shared" si="199"/>
        <v>0</v>
      </c>
      <c r="BT216" s="123">
        <f t="shared" si="200"/>
        <v>0</v>
      </c>
      <c r="BU216" s="123" t="str">
        <f t="shared" si="213"/>
        <v/>
      </c>
      <c r="BV216" s="123" t="str">
        <f t="shared" si="214"/>
        <v/>
      </c>
      <c r="BW216" s="123" t="str">
        <f t="shared" si="215"/>
        <v/>
      </c>
      <c r="BX216" s="123" t="str">
        <f t="shared" si="201"/>
        <v/>
      </c>
      <c r="BY216" s="123" t="str">
        <f t="shared" si="202"/>
        <v/>
      </c>
      <c r="BZ216" s="123" t="str">
        <f t="shared" si="203"/>
        <v/>
      </c>
      <c r="CA216" s="123" t="str">
        <f t="shared" si="204"/>
        <v/>
      </c>
      <c r="CB216" s="123" t="str">
        <f t="shared" si="205"/>
        <v/>
      </c>
      <c r="CC216" s="123" t="str">
        <f t="shared" si="206"/>
        <v/>
      </c>
      <c r="CD216" s="123" t="str">
        <f t="shared" si="207"/>
        <v/>
      </c>
      <c r="CE216" s="123" t="str">
        <f t="shared" si="208"/>
        <v/>
      </c>
      <c r="CF216" s="123" t="str">
        <f t="shared" si="216"/>
        <v/>
      </c>
      <c r="CG216" s="123" t="str">
        <f t="shared" si="217"/>
        <v/>
      </c>
      <c r="CH216" s="123" t="str">
        <f t="shared" si="218"/>
        <v/>
      </c>
      <c r="CI216" s="123" t="str">
        <f t="shared" si="219"/>
        <v/>
      </c>
      <c r="CJ216" s="131" t="str">
        <f t="shared" si="220"/>
        <v/>
      </c>
      <c r="CK216" s="123" t="str" cm="1">
        <f t="array" ref="CK216">IF(AND(AZ216="C_16",
        SUMPRODUCT(--ISNUMBER(SEARCH({"14","34","38","40","41","42","43","46","48","56","64","65"},BB216)))&gt;0),
    O216-IF(ISNUMBER(CL216),CL216,0),
    "")</f>
        <v/>
      </c>
      <c r="CL216" s="123" t="str" cm="1">
        <f t="array" ref="CL216">IF(AND(AZ216="C_16",
        SUMPRODUCT(--ISNUMBER(SEARCH({"01";"02";"03";"04";"05";"06";"07";"08";"09";"10";"11";"12";"13";"15";"16";"17";"19";"20";"21";"22";"23";"24";"25";"26";"27";"28";"29";"30";"31";"32";"33";"35";"36";"37";"39";"44";"45";"47";"49";"50";"51";"52";"53";"54";"55";"57";"58";"59";"60";"61";"62";"63";"66";"67";"68";"69";"70";"71";"72";"73";"74";"75"}, BB216)))&gt;0),
    O216,
    "")</f>
        <v/>
      </c>
      <c r="CM216" s="131" t="str" cm="1">
        <f t="array" ref="CM216">IF(SUMPRODUCT(--ISNUMBER(SEARCH({"32";"35";"36";"44";"45";"47";"50";"51";"52";"53";"54";"55";"57";"58";"59";"60"}, BB216)))&gt;0,
    B216,
    "")</f>
        <v/>
      </c>
      <c r="CN216" s="123" t="str" cm="1">
        <f t="array" ref="CN216">IF(SUMPRODUCT(--ISNUMBER(SEARCH({"61";"62"}, BB216)))&gt;0,
    B216,
    "")</f>
        <v/>
      </c>
      <c r="CO216" s="226" t="str" cm="1">
        <f t="array" ref="CO216">IF(SUMPRODUCT(--ISNUMBER(SEARCH({"68";"69";"70";"71"}, BB216)))&gt;0,
    B216,
    "")</f>
        <v/>
      </c>
      <c r="CP216" s="123" t="str" cm="1">
        <f t="array" ref="CP216">IF(SUMPRODUCT(--ISNUMBER(SEARCH({"72";"73";"74";"75"}, BB216)))&gt;0,
    B216,
    "")</f>
        <v/>
      </c>
      <c r="CQ216" s="123" t="str">
        <f t="shared" si="211"/>
        <v/>
      </c>
      <c r="CR216" s="226" t="str">
        <f t="shared" si="212"/>
        <v>NO</v>
      </c>
      <c r="CS216" s="122" t="str">
        <f t="shared" si="221"/>
        <v/>
      </c>
      <c r="CT216" s="123" t="str">
        <f t="shared" si="222"/>
        <v/>
      </c>
      <c r="CU216" s="123" t="str">
        <f t="shared" si="223"/>
        <v/>
      </c>
      <c r="CV216" s="123" t="str">
        <f t="shared" si="224"/>
        <v/>
      </c>
      <c r="CW216" s="123" t="str">
        <f t="shared" si="225"/>
        <v/>
      </c>
      <c r="CX216" s="123" t="str">
        <f t="shared" si="226"/>
        <v/>
      </c>
      <c r="CY216" s="123" t="str">
        <f t="shared" si="227"/>
        <v/>
      </c>
      <c r="CZ216" s="123" t="str">
        <f t="shared" si="228"/>
        <v/>
      </c>
      <c r="DA216" s="123" t="str">
        <f t="shared" si="229"/>
        <v/>
      </c>
      <c r="DB216" s="124" t="str">
        <f t="shared" si="230"/>
        <v/>
      </c>
      <c r="DC216" s="122" t="str">
        <f t="shared" si="231"/>
        <v/>
      </c>
      <c r="DD216" s="123" t="str">
        <f t="shared" si="232"/>
        <v/>
      </c>
      <c r="DE216" s="123" t="str">
        <f t="shared" si="233"/>
        <v/>
      </c>
      <c r="DF216" s="124" t="str">
        <f t="shared" si="234"/>
        <v/>
      </c>
      <c r="DG216" s="110"/>
    </row>
    <row r="217" spans="2:111" ht="16.2" outlineLevel="2" x14ac:dyDescent="0.4">
      <c r="B217" s="7">
        <v>212</v>
      </c>
      <c r="C217" s="12"/>
      <c r="D217" s="13"/>
      <c r="E217" s="14"/>
      <c r="F217" s="14"/>
      <c r="G217" s="14"/>
      <c r="H217" s="14"/>
      <c r="I217" s="14"/>
      <c r="J217" s="14"/>
      <c r="K217" s="14"/>
      <c r="L217" s="15"/>
      <c r="M217" s="12"/>
      <c r="N217" s="12"/>
      <c r="O217" s="12"/>
      <c r="P217" s="98" t="str">
        <f xml:space="preserve"> IF(ISBLANK(M217),"",VLOOKUP(M217,ComboValue!$D$2:$H$18,5,FALSE))</f>
        <v/>
      </c>
      <c r="Q217" s="12"/>
      <c r="R217" s="252" t="str" cm="1">
        <f t="array" ref="R217">IF(OR(ISNUMBER(SEARCH("SGH05",$D217:$L217)),ISNUMBER(SEARCH("SGH06",$D217:$L217)),ISNUMBER(SEARCH("SGH07",$D217:$L217)),ISNUMBER(SEARCH("SGH08",$D217:$L217)),ISNUMBER(SEARCH("pas de pictogramme",$D217:$L217)),ISNUMBER(SEARCH("SGH09",$D217:$L217)),ISNUMBER(SEARCH("SGH03",$D217:$L217))),"OUI","NON")</f>
        <v>NON</v>
      </c>
      <c r="S217" s="13"/>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212"/>
      <c r="AX217" s="123" t="str" cm="1">
        <f t="array" ref="AX217">_xlfn.TEXTJOIN(",", TRUE, IF(D217:L217="","",VLOOKUP(D217:L217, ComboValue!$A$2:$C$11, 3, FALSE)))</f>
        <v/>
      </c>
      <c r="AY217" s="123" t="str">
        <f t="shared" si="209"/>
        <v>Tous_Fr</v>
      </c>
      <c r="AZ217" s="123" t="str">
        <f>IF(ISBLANK(M217),"",VLOOKUP(M217,ComboValue!$D$2:$F$18,3,FALSE))</f>
        <v/>
      </c>
      <c r="BA217" s="123" t="str">
        <f>IF(ISBLANK(N217),"",VLOOKUP(N217,ComboValue!$J$2:$L$5,3,FALSE))</f>
        <v/>
      </c>
      <c r="BB217" s="130" t="str" cm="1">
        <f t="array" ref="BB217">_xlfn.TEXTJOIN(",", TRUE, IF(S217:AV217="","",VLOOKUP(S217:AV217, ComboValue!$M$2:$O$100, 3, FALSE)))</f>
        <v/>
      </c>
      <c r="BC217" s="124" t="str">
        <f t="shared" si="210"/>
        <v/>
      </c>
      <c r="BD217" s="110"/>
      <c r="BE217" s="122" t="str">
        <f t="shared" si="187"/>
        <v/>
      </c>
      <c r="BF217" s="123" t="str">
        <f t="shared" si="188"/>
        <v/>
      </c>
      <c r="BG217" s="123" t="str">
        <f t="shared" si="189"/>
        <v/>
      </c>
      <c r="BH217" s="123" t="str">
        <f t="shared" si="190"/>
        <v/>
      </c>
      <c r="BI217" s="123" t="str">
        <f t="shared" si="191"/>
        <v/>
      </c>
      <c r="BJ217" s="123" t="str">
        <f t="shared" si="192"/>
        <v/>
      </c>
      <c r="BK217" s="123" t="str">
        <f t="shared" si="193"/>
        <v/>
      </c>
      <c r="BL217" s="123" t="str">
        <f t="shared" si="194"/>
        <v/>
      </c>
      <c r="BM217" s="123" t="str">
        <f t="shared" si="195"/>
        <v/>
      </c>
      <c r="BN217" s="123" t="str">
        <f t="shared" si="196"/>
        <v/>
      </c>
      <c r="BO217" s="123">
        <f t="shared" si="235"/>
        <v>0</v>
      </c>
      <c r="BP217" s="123">
        <f t="shared" si="197"/>
        <v>0</v>
      </c>
      <c r="BQ217" s="123">
        <f t="shared" si="236"/>
        <v>0</v>
      </c>
      <c r="BR217" s="123">
        <f t="shared" si="198"/>
        <v>0</v>
      </c>
      <c r="BS217" s="123">
        <f t="shared" si="199"/>
        <v>0</v>
      </c>
      <c r="BT217" s="123">
        <f t="shared" si="200"/>
        <v>0</v>
      </c>
      <c r="BU217" s="123" t="str">
        <f t="shared" si="213"/>
        <v/>
      </c>
      <c r="BV217" s="123" t="str">
        <f t="shared" si="214"/>
        <v/>
      </c>
      <c r="BW217" s="123" t="str">
        <f t="shared" si="215"/>
        <v/>
      </c>
      <c r="BX217" s="123" t="str">
        <f t="shared" si="201"/>
        <v/>
      </c>
      <c r="BY217" s="123" t="str">
        <f t="shared" si="202"/>
        <v/>
      </c>
      <c r="BZ217" s="123" t="str">
        <f t="shared" si="203"/>
        <v/>
      </c>
      <c r="CA217" s="123" t="str">
        <f t="shared" si="204"/>
        <v/>
      </c>
      <c r="CB217" s="123" t="str">
        <f t="shared" si="205"/>
        <v/>
      </c>
      <c r="CC217" s="123" t="str">
        <f t="shared" si="206"/>
        <v/>
      </c>
      <c r="CD217" s="123" t="str">
        <f t="shared" si="207"/>
        <v/>
      </c>
      <c r="CE217" s="123" t="str">
        <f t="shared" si="208"/>
        <v/>
      </c>
      <c r="CF217" s="123" t="str">
        <f t="shared" si="216"/>
        <v/>
      </c>
      <c r="CG217" s="123" t="str">
        <f t="shared" si="217"/>
        <v/>
      </c>
      <c r="CH217" s="123" t="str">
        <f t="shared" si="218"/>
        <v/>
      </c>
      <c r="CI217" s="123" t="str">
        <f t="shared" si="219"/>
        <v/>
      </c>
      <c r="CJ217" s="131" t="str">
        <f t="shared" si="220"/>
        <v/>
      </c>
      <c r="CK217" s="123" t="str" cm="1">
        <f t="array" ref="CK217">IF(AND(AZ217="C_16",
        SUMPRODUCT(--ISNUMBER(SEARCH({"14","34","38","40","41","42","43","46","48","56","64","65"},BB217)))&gt;0),
    O217-IF(ISNUMBER(CL217),CL217,0),
    "")</f>
        <v/>
      </c>
      <c r="CL217" s="123" t="str" cm="1">
        <f t="array" ref="CL217">IF(AND(AZ217="C_16",
        SUMPRODUCT(--ISNUMBER(SEARCH({"01";"02";"03";"04";"05";"06";"07";"08";"09";"10";"11";"12";"13";"15";"16";"17";"19";"20";"21";"22";"23";"24";"25";"26";"27";"28";"29";"30";"31";"32";"33";"35";"36";"37";"39";"44";"45";"47";"49";"50";"51";"52";"53";"54";"55";"57";"58";"59";"60";"61";"62";"63";"66";"67";"68";"69";"70";"71";"72";"73";"74";"75"}, BB217)))&gt;0),
    O217,
    "")</f>
        <v/>
      </c>
      <c r="CM217" s="131" t="str" cm="1">
        <f t="array" ref="CM217">IF(SUMPRODUCT(--ISNUMBER(SEARCH({"32";"35";"36";"44";"45";"47";"50";"51";"52";"53";"54";"55";"57";"58";"59";"60"}, BB217)))&gt;0,
    B217,
    "")</f>
        <v/>
      </c>
      <c r="CN217" s="123" t="str" cm="1">
        <f t="array" ref="CN217">IF(SUMPRODUCT(--ISNUMBER(SEARCH({"61";"62"}, BB217)))&gt;0,
    B217,
    "")</f>
        <v/>
      </c>
      <c r="CO217" s="226" t="str" cm="1">
        <f t="array" ref="CO217">IF(SUMPRODUCT(--ISNUMBER(SEARCH({"68";"69";"70";"71"}, BB217)))&gt;0,
    B217,
    "")</f>
        <v/>
      </c>
      <c r="CP217" s="123" t="str" cm="1">
        <f t="array" ref="CP217">IF(SUMPRODUCT(--ISNUMBER(SEARCH({"72";"73";"74";"75"}, BB217)))&gt;0,
    B217,
    "")</f>
        <v/>
      </c>
      <c r="CQ217" s="123" t="str">
        <f t="shared" si="211"/>
        <v/>
      </c>
      <c r="CR217" s="226" t="str">
        <f t="shared" si="212"/>
        <v>NO</v>
      </c>
      <c r="CS217" s="122" t="str">
        <f t="shared" si="221"/>
        <v/>
      </c>
      <c r="CT217" s="123" t="str">
        <f t="shared" si="222"/>
        <v/>
      </c>
      <c r="CU217" s="123" t="str">
        <f t="shared" si="223"/>
        <v/>
      </c>
      <c r="CV217" s="123" t="str">
        <f t="shared" si="224"/>
        <v/>
      </c>
      <c r="CW217" s="123" t="str">
        <f t="shared" si="225"/>
        <v/>
      </c>
      <c r="CX217" s="123" t="str">
        <f t="shared" si="226"/>
        <v/>
      </c>
      <c r="CY217" s="123" t="str">
        <f t="shared" si="227"/>
        <v/>
      </c>
      <c r="CZ217" s="123" t="str">
        <f t="shared" si="228"/>
        <v/>
      </c>
      <c r="DA217" s="123" t="str">
        <f t="shared" si="229"/>
        <v/>
      </c>
      <c r="DB217" s="124" t="str">
        <f t="shared" si="230"/>
        <v/>
      </c>
      <c r="DC217" s="122" t="str">
        <f t="shared" si="231"/>
        <v/>
      </c>
      <c r="DD217" s="123" t="str">
        <f t="shared" si="232"/>
        <v/>
      </c>
      <c r="DE217" s="123" t="str">
        <f t="shared" si="233"/>
        <v/>
      </c>
      <c r="DF217" s="124" t="str">
        <f t="shared" si="234"/>
        <v/>
      </c>
      <c r="DG217" s="110"/>
    </row>
    <row r="218" spans="2:111" ht="16.2" outlineLevel="2" x14ac:dyDescent="0.4">
      <c r="B218" s="7">
        <v>213</v>
      </c>
      <c r="C218" s="12"/>
      <c r="D218" s="13"/>
      <c r="E218" s="14"/>
      <c r="F218" s="14"/>
      <c r="G218" s="14"/>
      <c r="H218" s="14"/>
      <c r="I218" s="14"/>
      <c r="J218" s="14"/>
      <c r="K218" s="14"/>
      <c r="L218" s="15"/>
      <c r="M218" s="12"/>
      <c r="N218" s="12"/>
      <c r="O218" s="12"/>
      <c r="P218" s="98" t="str">
        <f xml:space="preserve"> IF(ISBLANK(M218),"",VLOOKUP(M218,ComboValue!$D$2:$H$18,5,FALSE))</f>
        <v/>
      </c>
      <c r="Q218" s="12"/>
      <c r="R218" s="252" t="str" cm="1">
        <f t="array" ref="R218">IF(OR(ISNUMBER(SEARCH("SGH05",$D218:$L218)),ISNUMBER(SEARCH("SGH06",$D218:$L218)),ISNUMBER(SEARCH("SGH07",$D218:$L218)),ISNUMBER(SEARCH("SGH08",$D218:$L218)),ISNUMBER(SEARCH("pas de pictogramme",$D218:$L218)),ISNUMBER(SEARCH("SGH09",$D218:$L218)),ISNUMBER(SEARCH("SGH03",$D218:$L218))),"OUI","NON")</f>
        <v>NON</v>
      </c>
      <c r="S218" s="13"/>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212"/>
      <c r="AX218" s="123" t="str" cm="1">
        <f t="array" ref="AX218">_xlfn.TEXTJOIN(",", TRUE, IF(D218:L218="","",VLOOKUP(D218:L218, ComboValue!$A$2:$C$11, 3, FALSE)))</f>
        <v/>
      </c>
      <c r="AY218" s="123" t="str">
        <f t="shared" si="209"/>
        <v>Tous_Fr</v>
      </c>
      <c r="AZ218" s="123" t="str">
        <f>IF(ISBLANK(M218),"",VLOOKUP(M218,ComboValue!$D$2:$F$18,3,FALSE))</f>
        <v/>
      </c>
      <c r="BA218" s="123" t="str">
        <f>IF(ISBLANK(N218),"",VLOOKUP(N218,ComboValue!$J$2:$L$5,3,FALSE))</f>
        <v/>
      </c>
      <c r="BB218" s="130" t="str" cm="1">
        <f t="array" ref="BB218">_xlfn.TEXTJOIN(",", TRUE, IF(S218:AV218="","",VLOOKUP(S218:AV218, ComboValue!$M$2:$O$100, 3, FALSE)))</f>
        <v/>
      </c>
      <c r="BC218" s="124" t="str">
        <f t="shared" si="210"/>
        <v/>
      </c>
      <c r="BD218" s="110"/>
      <c r="BE218" s="122" t="str">
        <f t="shared" si="187"/>
        <v/>
      </c>
      <c r="BF218" s="123" t="str">
        <f t="shared" si="188"/>
        <v/>
      </c>
      <c r="BG218" s="123" t="str">
        <f t="shared" si="189"/>
        <v/>
      </c>
      <c r="BH218" s="123" t="str">
        <f t="shared" si="190"/>
        <v/>
      </c>
      <c r="BI218" s="123" t="str">
        <f t="shared" si="191"/>
        <v/>
      </c>
      <c r="BJ218" s="123" t="str">
        <f t="shared" si="192"/>
        <v/>
      </c>
      <c r="BK218" s="123" t="str">
        <f t="shared" si="193"/>
        <v/>
      </c>
      <c r="BL218" s="123" t="str">
        <f t="shared" si="194"/>
        <v/>
      </c>
      <c r="BM218" s="123" t="str">
        <f t="shared" si="195"/>
        <v/>
      </c>
      <c r="BN218" s="123" t="str">
        <f t="shared" si="196"/>
        <v/>
      </c>
      <c r="BO218" s="123">
        <f t="shared" si="235"/>
        <v>0</v>
      </c>
      <c r="BP218" s="123">
        <f t="shared" si="197"/>
        <v>0</v>
      </c>
      <c r="BQ218" s="123">
        <f t="shared" si="236"/>
        <v>0</v>
      </c>
      <c r="BR218" s="123">
        <f t="shared" si="198"/>
        <v>0</v>
      </c>
      <c r="BS218" s="123">
        <f t="shared" si="199"/>
        <v>0</v>
      </c>
      <c r="BT218" s="123">
        <f t="shared" si="200"/>
        <v>0</v>
      </c>
      <c r="BU218" s="123" t="str">
        <f t="shared" si="213"/>
        <v/>
      </c>
      <c r="BV218" s="123" t="str">
        <f t="shared" si="214"/>
        <v/>
      </c>
      <c r="BW218" s="123" t="str">
        <f t="shared" si="215"/>
        <v/>
      </c>
      <c r="BX218" s="123" t="str">
        <f t="shared" si="201"/>
        <v/>
      </c>
      <c r="BY218" s="123" t="str">
        <f t="shared" si="202"/>
        <v/>
      </c>
      <c r="BZ218" s="123" t="str">
        <f t="shared" si="203"/>
        <v/>
      </c>
      <c r="CA218" s="123" t="str">
        <f t="shared" si="204"/>
        <v/>
      </c>
      <c r="CB218" s="123" t="str">
        <f t="shared" si="205"/>
        <v/>
      </c>
      <c r="CC218" s="123" t="str">
        <f t="shared" si="206"/>
        <v/>
      </c>
      <c r="CD218" s="123" t="str">
        <f t="shared" si="207"/>
        <v/>
      </c>
      <c r="CE218" s="123" t="str">
        <f t="shared" si="208"/>
        <v/>
      </c>
      <c r="CF218" s="123" t="str">
        <f t="shared" si="216"/>
        <v/>
      </c>
      <c r="CG218" s="123" t="str">
        <f t="shared" si="217"/>
        <v/>
      </c>
      <c r="CH218" s="123" t="str">
        <f t="shared" si="218"/>
        <v/>
      </c>
      <c r="CI218" s="123" t="str">
        <f t="shared" si="219"/>
        <v/>
      </c>
      <c r="CJ218" s="131" t="str">
        <f t="shared" si="220"/>
        <v/>
      </c>
      <c r="CK218" s="123" t="str" cm="1">
        <f t="array" ref="CK218">IF(AND(AZ218="C_16",
        SUMPRODUCT(--ISNUMBER(SEARCH({"14","34","38","40","41","42","43","46","48","56","64","65"},BB218)))&gt;0),
    O218-IF(ISNUMBER(CL218),CL218,0),
    "")</f>
        <v/>
      </c>
      <c r="CL218" s="123" t="str" cm="1">
        <f t="array" ref="CL218">IF(AND(AZ218="C_16",
        SUMPRODUCT(--ISNUMBER(SEARCH({"01";"02";"03";"04";"05";"06";"07";"08";"09";"10";"11";"12";"13";"15";"16";"17";"19";"20";"21";"22";"23";"24";"25";"26";"27";"28";"29";"30";"31";"32";"33";"35";"36";"37";"39";"44";"45";"47";"49";"50";"51";"52";"53";"54";"55";"57";"58";"59";"60";"61";"62";"63";"66";"67";"68";"69";"70";"71";"72";"73";"74";"75"}, BB218)))&gt;0),
    O218,
    "")</f>
        <v/>
      </c>
      <c r="CM218" s="131" t="str" cm="1">
        <f t="array" ref="CM218">IF(SUMPRODUCT(--ISNUMBER(SEARCH({"32";"35";"36";"44";"45";"47";"50";"51";"52";"53";"54";"55";"57";"58";"59";"60"}, BB218)))&gt;0,
    B218,
    "")</f>
        <v/>
      </c>
      <c r="CN218" s="123" t="str" cm="1">
        <f t="array" ref="CN218">IF(SUMPRODUCT(--ISNUMBER(SEARCH({"61";"62"}, BB218)))&gt;0,
    B218,
    "")</f>
        <v/>
      </c>
      <c r="CO218" s="226" t="str" cm="1">
        <f t="array" ref="CO218">IF(SUMPRODUCT(--ISNUMBER(SEARCH({"68";"69";"70";"71"}, BB218)))&gt;0,
    B218,
    "")</f>
        <v/>
      </c>
      <c r="CP218" s="123" t="str" cm="1">
        <f t="array" ref="CP218">IF(SUMPRODUCT(--ISNUMBER(SEARCH({"72";"73";"74";"75"}, BB218)))&gt;0,
    B218,
    "")</f>
        <v/>
      </c>
      <c r="CQ218" s="123" t="str">
        <f t="shared" si="211"/>
        <v/>
      </c>
      <c r="CR218" s="226" t="str">
        <f t="shared" si="212"/>
        <v>NO</v>
      </c>
      <c r="CS218" s="122" t="str">
        <f t="shared" si="221"/>
        <v/>
      </c>
      <c r="CT218" s="123" t="str">
        <f t="shared" si="222"/>
        <v/>
      </c>
      <c r="CU218" s="123" t="str">
        <f t="shared" si="223"/>
        <v/>
      </c>
      <c r="CV218" s="123" t="str">
        <f t="shared" si="224"/>
        <v/>
      </c>
      <c r="CW218" s="123" t="str">
        <f t="shared" si="225"/>
        <v/>
      </c>
      <c r="CX218" s="123" t="str">
        <f t="shared" si="226"/>
        <v/>
      </c>
      <c r="CY218" s="123" t="str">
        <f t="shared" si="227"/>
        <v/>
      </c>
      <c r="CZ218" s="123" t="str">
        <f t="shared" si="228"/>
        <v/>
      </c>
      <c r="DA218" s="123" t="str">
        <f t="shared" si="229"/>
        <v/>
      </c>
      <c r="DB218" s="124" t="str">
        <f t="shared" si="230"/>
        <v/>
      </c>
      <c r="DC218" s="122" t="str">
        <f t="shared" si="231"/>
        <v/>
      </c>
      <c r="DD218" s="123" t="str">
        <f t="shared" si="232"/>
        <v/>
      </c>
      <c r="DE218" s="123" t="str">
        <f t="shared" si="233"/>
        <v/>
      </c>
      <c r="DF218" s="124" t="str">
        <f t="shared" si="234"/>
        <v/>
      </c>
      <c r="DG218" s="110"/>
    </row>
    <row r="219" spans="2:111" ht="16.2" outlineLevel="2" x14ac:dyDescent="0.4">
      <c r="B219" s="7">
        <v>214</v>
      </c>
      <c r="C219" s="12"/>
      <c r="D219" s="13"/>
      <c r="E219" s="14"/>
      <c r="F219" s="14"/>
      <c r="G219" s="14"/>
      <c r="H219" s="14"/>
      <c r="I219" s="14"/>
      <c r="J219" s="14"/>
      <c r="K219" s="14"/>
      <c r="L219" s="15"/>
      <c r="M219" s="12"/>
      <c r="N219" s="12"/>
      <c r="O219" s="12"/>
      <c r="P219" s="98" t="str">
        <f xml:space="preserve"> IF(ISBLANK(M219),"",VLOOKUP(M219,ComboValue!$D$2:$H$18,5,FALSE))</f>
        <v/>
      </c>
      <c r="Q219" s="12"/>
      <c r="R219" s="252" t="str" cm="1">
        <f t="array" ref="R219">IF(OR(ISNUMBER(SEARCH("SGH05",$D219:$L219)),ISNUMBER(SEARCH("SGH06",$D219:$L219)),ISNUMBER(SEARCH("SGH07",$D219:$L219)),ISNUMBER(SEARCH("SGH08",$D219:$L219)),ISNUMBER(SEARCH("pas de pictogramme",$D219:$L219)),ISNUMBER(SEARCH("SGH09",$D219:$L219)),ISNUMBER(SEARCH("SGH03",$D219:$L219))),"OUI","NON")</f>
        <v>NON</v>
      </c>
      <c r="S219" s="13"/>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212"/>
      <c r="AX219" s="123" t="str" cm="1">
        <f t="array" ref="AX219">_xlfn.TEXTJOIN(",", TRUE, IF(D219:L219="","",VLOOKUP(D219:L219, ComboValue!$A$2:$C$11, 3, FALSE)))</f>
        <v/>
      </c>
      <c r="AY219" s="123" t="str">
        <f t="shared" si="209"/>
        <v>Tous_Fr</v>
      </c>
      <c r="AZ219" s="123" t="str">
        <f>IF(ISBLANK(M219),"",VLOOKUP(M219,ComboValue!$D$2:$F$18,3,FALSE))</f>
        <v/>
      </c>
      <c r="BA219" s="123" t="str">
        <f>IF(ISBLANK(N219),"",VLOOKUP(N219,ComboValue!$J$2:$L$5,3,FALSE))</f>
        <v/>
      </c>
      <c r="BB219" s="130" t="str" cm="1">
        <f t="array" ref="BB219">_xlfn.TEXTJOIN(",", TRUE, IF(S219:AV219="","",VLOOKUP(S219:AV219, ComboValue!$M$2:$O$100, 3, FALSE)))</f>
        <v/>
      </c>
      <c r="BC219" s="124" t="str">
        <f t="shared" si="210"/>
        <v/>
      </c>
      <c r="BD219" s="110"/>
      <c r="BE219" s="122" t="str">
        <f t="shared" si="187"/>
        <v/>
      </c>
      <c r="BF219" s="123" t="str">
        <f t="shared" si="188"/>
        <v/>
      </c>
      <c r="BG219" s="123" t="str">
        <f t="shared" si="189"/>
        <v/>
      </c>
      <c r="BH219" s="123" t="str">
        <f t="shared" si="190"/>
        <v/>
      </c>
      <c r="BI219" s="123" t="str">
        <f t="shared" si="191"/>
        <v/>
      </c>
      <c r="BJ219" s="123" t="str">
        <f t="shared" si="192"/>
        <v/>
      </c>
      <c r="BK219" s="123" t="str">
        <f t="shared" si="193"/>
        <v/>
      </c>
      <c r="BL219" s="123" t="str">
        <f t="shared" si="194"/>
        <v/>
      </c>
      <c r="BM219" s="123" t="str">
        <f t="shared" si="195"/>
        <v/>
      </c>
      <c r="BN219" s="123" t="str">
        <f t="shared" si="196"/>
        <v/>
      </c>
      <c r="BO219" s="123">
        <f t="shared" si="235"/>
        <v>0</v>
      </c>
      <c r="BP219" s="123">
        <f t="shared" si="197"/>
        <v>0</v>
      </c>
      <c r="BQ219" s="123">
        <f t="shared" si="236"/>
        <v>0</v>
      </c>
      <c r="BR219" s="123">
        <f t="shared" si="198"/>
        <v>0</v>
      </c>
      <c r="BS219" s="123">
        <f t="shared" si="199"/>
        <v>0</v>
      </c>
      <c r="BT219" s="123">
        <f t="shared" si="200"/>
        <v>0</v>
      </c>
      <c r="BU219" s="123" t="str">
        <f t="shared" si="213"/>
        <v/>
      </c>
      <c r="BV219" s="123" t="str">
        <f t="shared" si="214"/>
        <v/>
      </c>
      <c r="BW219" s="123" t="str">
        <f t="shared" si="215"/>
        <v/>
      </c>
      <c r="BX219" s="123" t="str">
        <f t="shared" si="201"/>
        <v/>
      </c>
      <c r="BY219" s="123" t="str">
        <f t="shared" si="202"/>
        <v/>
      </c>
      <c r="BZ219" s="123" t="str">
        <f t="shared" si="203"/>
        <v/>
      </c>
      <c r="CA219" s="123" t="str">
        <f t="shared" si="204"/>
        <v/>
      </c>
      <c r="CB219" s="123" t="str">
        <f t="shared" si="205"/>
        <v/>
      </c>
      <c r="CC219" s="123" t="str">
        <f t="shared" si="206"/>
        <v/>
      </c>
      <c r="CD219" s="123" t="str">
        <f t="shared" si="207"/>
        <v/>
      </c>
      <c r="CE219" s="123" t="str">
        <f t="shared" si="208"/>
        <v/>
      </c>
      <c r="CF219" s="123" t="str">
        <f t="shared" si="216"/>
        <v/>
      </c>
      <c r="CG219" s="123" t="str">
        <f t="shared" si="217"/>
        <v/>
      </c>
      <c r="CH219" s="123" t="str">
        <f t="shared" si="218"/>
        <v/>
      </c>
      <c r="CI219" s="123" t="str">
        <f t="shared" si="219"/>
        <v/>
      </c>
      <c r="CJ219" s="131" t="str">
        <f t="shared" si="220"/>
        <v/>
      </c>
      <c r="CK219" s="123" t="str" cm="1">
        <f t="array" ref="CK219">IF(AND(AZ219="C_16",
        SUMPRODUCT(--ISNUMBER(SEARCH({"14","34","38","40","41","42","43","46","48","56","64","65"},BB219)))&gt;0),
    O219-IF(ISNUMBER(CL219),CL219,0),
    "")</f>
        <v/>
      </c>
      <c r="CL219" s="123" t="str" cm="1">
        <f t="array" ref="CL219">IF(AND(AZ219="C_16",
        SUMPRODUCT(--ISNUMBER(SEARCH({"01";"02";"03";"04";"05";"06";"07";"08";"09";"10";"11";"12";"13";"15";"16";"17";"19";"20";"21";"22";"23";"24";"25";"26";"27";"28";"29";"30";"31";"32";"33";"35";"36";"37";"39";"44";"45";"47";"49";"50";"51";"52";"53";"54";"55";"57";"58";"59";"60";"61";"62";"63";"66";"67";"68";"69";"70";"71";"72";"73";"74";"75"}, BB219)))&gt;0),
    O219,
    "")</f>
        <v/>
      </c>
      <c r="CM219" s="131" t="str" cm="1">
        <f t="array" ref="CM219">IF(SUMPRODUCT(--ISNUMBER(SEARCH({"32";"35";"36";"44";"45";"47";"50";"51";"52";"53";"54";"55";"57";"58";"59";"60"}, BB219)))&gt;0,
    B219,
    "")</f>
        <v/>
      </c>
      <c r="CN219" s="123" t="str" cm="1">
        <f t="array" ref="CN219">IF(SUMPRODUCT(--ISNUMBER(SEARCH({"61";"62"}, BB219)))&gt;0,
    B219,
    "")</f>
        <v/>
      </c>
      <c r="CO219" s="226" t="str" cm="1">
        <f t="array" ref="CO219">IF(SUMPRODUCT(--ISNUMBER(SEARCH({"68";"69";"70";"71"}, BB219)))&gt;0,
    B219,
    "")</f>
        <v/>
      </c>
      <c r="CP219" s="123" t="str" cm="1">
        <f t="array" ref="CP219">IF(SUMPRODUCT(--ISNUMBER(SEARCH({"72";"73";"74";"75"}, BB219)))&gt;0,
    B219,
    "")</f>
        <v/>
      </c>
      <c r="CQ219" s="123" t="str">
        <f t="shared" si="211"/>
        <v/>
      </c>
      <c r="CR219" s="226" t="str">
        <f t="shared" si="212"/>
        <v>NO</v>
      </c>
      <c r="CS219" s="122" t="str">
        <f t="shared" si="221"/>
        <v/>
      </c>
      <c r="CT219" s="123" t="str">
        <f t="shared" si="222"/>
        <v/>
      </c>
      <c r="CU219" s="123" t="str">
        <f t="shared" si="223"/>
        <v/>
      </c>
      <c r="CV219" s="123" t="str">
        <f t="shared" si="224"/>
        <v/>
      </c>
      <c r="CW219" s="123" t="str">
        <f t="shared" si="225"/>
        <v/>
      </c>
      <c r="CX219" s="123" t="str">
        <f t="shared" si="226"/>
        <v/>
      </c>
      <c r="CY219" s="123" t="str">
        <f t="shared" si="227"/>
        <v/>
      </c>
      <c r="CZ219" s="123" t="str">
        <f t="shared" si="228"/>
        <v/>
      </c>
      <c r="DA219" s="123" t="str">
        <f t="shared" si="229"/>
        <v/>
      </c>
      <c r="DB219" s="124" t="str">
        <f t="shared" si="230"/>
        <v/>
      </c>
      <c r="DC219" s="122" t="str">
        <f t="shared" si="231"/>
        <v/>
      </c>
      <c r="DD219" s="123" t="str">
        <f t="shared" si="232"/>
        <v/>
      </c>
      <c r="DE219" s="123" t="str">
        <f t="shared" si="233"/>
        <v/>
      </c>
      <c r="DF219" s="124" t="str">
        <f t="shared" si="234"/>
        <v/>
      </c>
      <c r="DG219" s="110"/>
    </row>
    <row r="220" spans="2:111" ht="16.2" outlineLevel="2" x14ac:dyDescent="0.4">
      <c r="B220" s="7">
        <v>215</v>
      </c>
      <c r="C220" s="12"/>
      <c r="D220" s="13"/>
      <c r="E220" s="14"/>
      <c r="F220" s="14"/>
      <c r="G220" s="14"/>
      <c r="H220" s="14"/>
      <c r="I220" s="14"/>
      <c r="J220" s="14"/>
      <c r="K220" s="14"/>
      <c r="L220" s="15"/>
      <c r="M220" s="12"/>
      <c r="N220" s="12"/>
      <c r="O220" s="12"/>
      <c r="P220" s="98" t="str">
        <f xml:space="preserve"> IF(ISBLANK(M220),"",VLOOKUP(M220,ComboValue!$D$2:$H$18,5,FALSE))</f>
        <v/>
      </c>
      <c r="Q220" s="12"/>
      <c r="R220" s="252" t="str" cm="1">
        <f t="array" ref="R220">IF(OR(ISNUMBER(SEARCH("SGH05",$D220:$L220)),ISNUMBER(SEARCH("SGH06",$D220:$L220)),ISNUMBER(SEARCH("SGH07",$D220:$L220)),ISNUMBER(SEARCH("SGH08",$D220:$L220)),ISNUMBER(SEARCH("pas de pictogramme",$D220:$L220)),ISNUMBER(SEARCH("SGH09",$D220:$L220)),ISNUMBER(SEARCH("SGH03",$D220:$L220))),"OUI","NON")</f>
        <v>NON</v>
      </c>
      <c r="S220" s="13"/>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212"/>
      <c r="AX220" s="123" t="str" cm="1">
        <f t="array" ref="AX220">_xlfn.TEXTJOIN(",", TRUE, IF(D220:L220="","",VLOOKUP(D220:L220, ComboValue!$A$2:$C$11, 3, FALSE)))</f>
        <v/>
      </c>
      <c r="AY220" s="123" t="str">
        <f t="shared" si="209"/>
        <v>Tous_Fr</v>
      </c>
      <c r="AZ220" s="123" t="str">
        <f>IF(ISBLANK(M220),"",VLOOKUP(M220,ComboValue!$D$2:$F$18,3,FALSE))</f>
        <v/>
      </c>
      <c r="BA220" s="123" t="str">
        <f>IF(ISBLANK(N220),"",VLOOKUP(N220,ComboValue!$J$2:$L$5,3,FALSE))</f>
        <v/>
      </c>
      <c r="BB220" s="130" t="str" cm="1">
        <f t="array" ref="BB220">_xlfn.TEXTJOIN(",", TRUE, IF(S220:AV220="","",VLOOKUP(S220:AV220, ComboValue!$M$2:$O$100, 3, FALSE)))</f>
        <v/>
      </c>
      <c r="BC220" s="124" t="str">
        <f t="shared" si="210"/>
        <v/>
      </c>
      <c r="BD220" s="110"/>
      <c r="BE220" s="122" t="str">
        <f t="shared" si="187"/>
        <v/>
      </c>
      <c r="BF220" s="123" t="str">
        <f t="shared" si="188"/>
        <v/>
      </c>
      <c r="BG220" s="123" t="str">
        <f t="shared" si="189"/>
        <v/>
      </c>
      <c r="BH220" s="123" t="str">
        <f t="shared" si="190"/>
        <v/>
      </c>
      <c r="BI220" s="123" t="str">
        <f t="shared" si="191"/>
        <v/>
      </c>
      <c r="BJ220" s="123" t="str">
        <f t="shared" si="192"/>
        <v/>
      </c>
      <c r="BK220" s="123" t="str">
        <f t="shared" si="193"/>
        <v/>
      </c>
      <c r="BL220" s="123" t="str">
        <f t="shared" si="194"/>
        <v/>
      </c>
      <c r="BM220" s="123" t="str">
        <f t="shared" si="195"/>
        <v/>
      </c>
      <c r="BN220" s="123" t="str">
        <f t="shared" si="196"/>
        <v/>
      </c>
      <c r="BO220" s="123">
        <f t="shared" si="235"/>
        <v>0</v>
      </c>
      <c r="BP220" s="123">
        <f t="shared" si="197"/>
        <v>0</v>
      </c>
      <c r="BQ220" s="123">
        <f t="shared" si="236"/>
        <v>0</v>
      </c>
      <c r="BR220" s="123">
        <f t="shared" si="198"/>
        <v>0</v>
      </c>
      <c r="BS220" s="123">
        <f t="shared" si="199"/>
        <v>0</v>
      </c>
      <c r="BT220" s="123">
        <f t="shared" si="200"/>
        <v>0</v>
      </c>
      <c r="BU220" s="123" t="str">
        <f t="shared" si="213"/>
        <v/>
      </c>
      <c r="BV220" s="123" t="str">
        <f t="shared" si="214"/>
        <v/>
      </c>
      <c r="BW220" s="123" t="str">
        <f t="shared" si="215"/>
        <v/>
      </c>
      <c r="BX220" s="123" t="str">
        <f t="shared" si="201"/>
        <v/>
      </c>
      <c r="BY220" s="123" t="str">
        <f t="shared" si="202"/>
        <v/>
      </c>
      <c r="BZ220" s="123" t="str">
        <f t="shared" si="203"/>
        <v/>
      </c>
      <c r="CA220" s="123" t="str">
        <f t="shared" si="204"/>
        <v/>
      </c>
      <c r="CB220" s="123" t="str">
        <f t="shared" si="205"/>
        <v/>
      </c>
      <c r="CC220" s="123" t="str">
        <f t="shared" si="206"/>
        <v/>
      </c>
      <c r="CD220" s="123" t="str">
        <f t="shared" si="207"/>
        <v/>
      </c>
      <c r="CE220" s="123" t="str">
        <f t="shared" si="208"/>
        <v/>
      </c>
      <c r="CF220" s="123" t="str">
        <f t="shared" si="216"/>
        <v/>
      </c>
      <c r="CG220" s="123" t="str">
        <f t="shared" si="217"/>
        <v/>
      </c>
      <c r="CH220" s="123" t="str">
        <f t="shared" si="218"/>
        <v/>
      </c>
      <c r="CI220" s="123" t="str">
        <f t="shared" si="219"/>
        <v/>
      </c>
      <c r="CJ220" s="131" t="str">
        <f t="shared" si="220"/>
        <v/>
      </c>
      <c r="CK220" s="123" t="str" cm="1">
        <f t="array" ref="CK220">IF(AND(AZ220="C_16",
        SUMPRODUCT(--ISNUMBER(SEARCH({"14","34","38","40","41","42","43","46","48","56","64","65"},BB220)))&gt;0),
    O220-IF(ISNUMBER(CL220),CL220,0),
    "")</f>
        <v/>
      </c>
      <c r="CL220" s="123" t="str" cm="1">
        <f t="array" ref="CL220">IF(AND(AZ220="C_16",
        SUMPRODUCT(--ISNUMBER(SEARCH({"01";"02";"03";"04";"05";"06";"07";"08";"09";"10";"11";"12";"13";"15";"16";"17";"19";"20";"21";"22";"23";"24";"25";"26";"27";"28";"29";"30";"31";"32";"33";"35";"36";"37";"39";"44";"45";"47";"49";"50";"51";"52";"53";"54";"55";"57";"58";"59";"60";"61";"62";"63";"66";"67";"68";"69";"70";"71";"72";"73";"74";"75"}, BB220)))&gt;0),
    O220,
    "")</f>
        <v/>
      </c>
      <c r="CM220" s="131" t="str" cm="1">
        <f t="array" ref="CM220">IF(SUMPRODUCT(--ISNUMBER(SEARCH({"32";"35";"36";"44";"45";"47";"50";"51";"52";"53";"54";"55";"57";"58";"59";"60"}, BB220)))&gt;0,
    B220,
    "")</f>
        <v/>
      </c>
      <c r="CN220" s="123" t="str" cm="1">
        <f t="array" ref="CN220">IF(SUMPRODUCT(--ISNUMBER(SEARCH({"61";"62"}, BB220)))&gt;0,
    B220,
    "")</f>
        <v/>
      </c>
      <c r="CO220" s="226" t="str" cm="1">
        <f t="array" ref="CO220">IF(SUMPRODUCT(--ISNUMBER(SEARCH({"68";"69";"70";"71"}, BB220)))&gt;0,
    B220,
    "")</f>
        <v/>
      </c>
      <c r="CP220" s="123" t="str" cm="1">
        <f t="array" ref="CP220">IF(SUMPRODUCT(--ISNUMBER(SEARCH({"72";"73";"74";"75"}, BB220)))&gt;0,
    B220,
    "")</f>
        <v/>
      </c>
      <c r="CQ220" s="123" t="str">
        <f t="shared" si="211"/>
        <v/>
      </c>
      <c r="CR220" s="226" t="str">
        <f t="shared" si="212"/>
        <v>NO</v>
      </c>
      <c r="CS220" s="122" t="str">
        <f t="shared" si="221"/>
        <v/>
      </c>
      <c r="CT220" s="123" t="str">
        <f t="shared" si="222"/>
        <v/>
      </c>
      <c r="CU220" s="123" t="str">
        <f t="shared" si="223"/>
        <v/>
      </c>
      <c r="CV220" s="123" t="str">
        <f t="shared" si="224"/>
        <v/>
      </c>
      <c r="CW220" s="123" t="str">
        <f t="shared" si="225"/>
        <v/>
      </c>
      <c r="CX220" s="123" t="str">
        <f t="shared" si="226"/>
        <v/>
      </c>
      <c r="CY220" s="123" t="str">
        <f t="shared" si="227"/>
        <v/>
      </c>
      <c r="CZ220" s="123" t="str">
        <f t="shared" si="228"/>
        <v/>
      </c>
      <c r="DA220" s="123" t="str">
        <f t="shared" si="229"/>
        <v/>
      </c>
      <c r="DB220" s="124" t="str">
        <f t="shared" si="230"/>
        <v/>
      </c>
      <c r="DC220" s="122" t="str">
        <f t="shared" si="231"/>
        <v/>
      </c>
      <c r="DD220" s="123" t="str">
        <f t="shared" si="232"/>
        <v/>
      </c>
      <c r="DE220" s="123" t="str">
        <f t="shared" si="233"/>
        <v/>
      </c>
      <c r="DF220" s="124" t="str">
        <f t="shared" si="234"/>
        <v/>
      </c>
      <c r="DG220" s="110"/>
    </row>
    <row r="221" spans="2:111" ht="16.2" outlineLevel="2" x14ac:dyDescent="0.4">
      <c r="B221" s="7">
        <v>216</v>
      </c>
      <c r="C221" s="12"/>
      <c r="D221" s="13"/>
      <c r="E221" s="14"/>
      <c r="F221" s="14"/>
      <c r="G221" s="14"/>
      <c r="H221" s="14"/>
      <c r="I221" s="14"/>
      <c r="J221" s="14"/>
      <c r="K221" s="14"/>
      <c r="L221" s="15"/>
      <c r="M221" s="12"/>
      <c r="N221" s="12"/>
      <c r="O221" s="12"/>
      <c r="P221" s="98" t="str">
        <f xml:space="preserve"> IF(ISBLANK(M221),"",VLOOKUP(M221,ComboValue!$D$2:$H$18,5,FALSE))</f>
        <v/>
      </c>
      <c r="Q221" s="12"/>
      <c r="R221" s="252" t="str" cm="1">
        <f t="array" ref="R221">IF(OR(ISNUMBER(SEARCH("SGH05",$D221:$L221)),ISNUMBER(SEARCH("SGH06",$D221:$L221)),ISNUMBER(SEARCH("SGH07",$D221:$L221)),ISNUMBER(SEARCH("SGH08",$D221:$L221)),ISNUMBER(SEARCH("pas de pictogramme",$D221:$L221)),ISNUMBER(SEARCH("SGH09",$D221:$L221)),ISNUMBER(SEARCH("SGH03",$D221:$L221))),"OUI","NON")</f>
        <v>NON</v>
      </c>
      <c r="S221" s="13"/>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212"/>
      <c r="AX221" s="123" t="str" cm="1">
        <f t="array" ref="AX221">_xlfn.TEXTJOIN(",", TRUE, IF(D221:L221="","",VLOOKUP(D221:L221, ComboValue!$A$2:$C$11, 3, FALSE)))</f>
        <v/>
      </c>
      <c r="AY221" s="123" t="str">
        <f t="shared" si="209"/>
        <v>Tous_Fr</v>
      </c>
      <c r="AZ221" s="123" t="str">
        <f>IF(ISBLANK(M221),"",VLOOKUP(M221,ComboValue!$D$2:$F$18,3,FALSE))</f>
        <v/>
      </c>
      <c r="BA221" s="123" t="str">
        <f>IF(ISBLANK(N221),"",VLOOKUP(N221,ComboValue!$J$2:$L$5,3,FALSE))</f>
        <v/>
      </c>
      <c r="BB221" s="130" t="str" cm="1">
        <f t="array" ref="BB221">_xlfn.TEXTJOIN(",", TRUE, IF(S221:AV221="","",VLOOKUP(S221:AV221, ComboValue!$M$2:$O$100, 3, FALSE)))</f>
        <v/>
      </c>
      <c r="BC221" s="124" t="str">
        <f t="shared" si="210"/>
        <v/>
      </c>
      <c r="BD221" s="110"/>
      <c r="BE221" s="122" t="str">
        <f t="shared" si="187"/>
        <v/>
      </c>
      <c r="BF221" s="123" t="str">
        <f t="shared" si="188"/>
        <v/>
      </c>
      <c r="BG221" s="123" t="str">
        <f t="shared" si="189"/>
        <v/>
      </c>
      <c r="BH221" s="123" t="str">
        <f t="shared" si="190"/>
        <v/>
      </c>
      <c r="BI221" s="123" t="str">
        <f t="shared" si="191"/>
        <v/>
      </c>
      <c r="BJ221" s="123" t="str">
        <f t="shared" si="192"/>
        <v/>
      </c>
      <c r="BK221" s="123" t="str">
        <f t="shared" si="193"/>
        <v/>
      </c>
      <c r="BL221" s="123" t="str">
        <f t="shared" si="194"/>
        <v/>
      </c>
      <c r="BM221" s="123" t="str">
        <f t="shared" si="195"/>
        <v/>
      </c>
      <c r="BN221" s="123" t="str">
        <f t="shared" si="196"/>
        <v/>
      </c>
      <c r="BO221" s="123">
        <f t="shared" si="235"/>
        <v>0</v>
      </c>
      <c r="BP221" s="123">
        <f t="shared" si="197"/>
        <v>0</v>
      </c>
      <c r="BQ221" s="123">
        <f t="shared" si="236"/>
        <v>0</v>
      </c>
      <c r="BR221" s="123">
        <f t="shared" si="198"/>
        <v>0</v>
      </c>
      <c r="BS221" s="123">
        <f t="shared" si="199"/>
        <v>0</v>
      </c>
      <c r="BT221" s="123">
        <f t="shared" si="200"/>
        <v>0</v>
      </c>
      <c r="BU221" s="123" t="str">
        <f t="shared" si="213"/>
        <v/>
      </c>
      <c r="BV221" s="123" t="str">
        <f t="shared" si="214"/>
        <v/>
      </c>
      <c r="BW221" s="123" t="str">
        <f t="shared" si="215"/>
        <v/>
      </c>
      <c r="BX221" s="123" t="str">
        <f t="shared" si="201"/>
        <v/>
      </c>
      <c r="BY221" s="123" t="str">
        <f t="shared" si="202"/>
        <v/>
      </c>
      <c r="BZ221" s="123" t="str">
        <f t="shared" si="203"/>
        <v/>
      </c>
      <c r="CA221" s="123" t="str">
        <f t="shared" si="204"/>
        <v/>
      </c>
      <c r="CB221" s="123" t="str">
        <f t="shared" si="205"/>
        <v/>
      </c>
      <c r="CC221" s="123" t="str">
        <f t="shared" si="206"/>
        <v/>
      </c>
      <c r="CD221" s="123" t="str">
        <f t="shared" si="207"/>
        <v/>
      </c>
      <c r="CE221" s="123" t="str">
        <f t="shared" si="208"/>
        <v/>
      </c>
      <c r="CF221" s="123" t="str">
        <f t="shared" si="216"/>
        <v/>
      </c>
      <c r="CG221" s="123" t="str">
        <f t="shared" si="217"/>
        <v/>
      </c>
      <c r="CH221" s="123" t="str">
        <f t="shared" si="218"/>
        <v/>
      </c>
      <c r="CI221" s="123" t="str">
        <f t="shared" si="219"/>
        <v/>
      </c>
      <c r="CJ221" s="131" t="str">
        <f t="shared" si="220"/>
        <v/>
      </c>
      <c r="CK221" s="123" t="str" cm="1">
        <f t="array" ref="CK221">IF(AND(AZ221="C_16",
        SUMPRODUCT(--ISNUMBER(SEARCH({"14","34","38","40","41","42","43","46","48","56","64","65"},BB221)))&gt;0),
    O221-IF(ISNUMBER(CL221),CL221,0),
    "")</f>
        <v/>
      </c>
      <c r="CL221" s="123" t="str" cm="1">
        <f t="array" ref="CL221">IF(AND(AZ221="C_16",
        SUMPRODUCT(--ISNUMBER(SEARCH({"01";"02";"03";"04";"05";"06";"07";"08";"09";"10";"11";"12";"13";"15";"16";"17";"19";"20";"21";"22";"23";"24";"25";"26";"27";"28";"29";"30";"31";"32";"33";"35";"36";"37";"39";"44";"45";"47";"49";"50";"51";"52";"53";"54";"55";"57";"58";"59";"60";"61";"62";"63";"66";"67";"68";"69";"70";"71";"72";"73";"74";"75"}, BB221)))&gt;0),
    O221,
    "")</f>
        <v/>
      </c>
      <c r="CM221" s="131" t="str" cm="1">
        <f t="array" ref="CM221">IF(SUMPRODUCT(--ISNUMBER(SEARCH({"32";"35";"36";"44";"45";"47";"50";"51";"52";"53";"54";"55";"57";"58";"59";"60"}, BB221)))&gt;0,
    B221,
    "")</f>
        <v/>
      </c>
      <c r="CN221" s="123" t="str" cm="1">
        <f t="array" ref="CN221">IF(SUMPRODUCT(--ISNUMBER(SEARCH({"61";"62"}, BB221)))&gt;0,
    B221,
    "")</f>
        <v/>
      </c>
      <c r="CO221" s="226" t="str" cm="1">
        <f t="array" ref="CO221">IF(SUMPRODUCT(--ISNUMBER(SEARCH({"68";"69";"70";"71"}, BB221)))&gt;0,
    B221,
    "")</f>
        <v/>
      </c>
      <c r="CP221" s="123" t="str" cm="1">
        <f t="array" ref="CP221">IF(SUMPRODUCT(--ISNUMBER(SEARCH({"72";"73";"74";"75"}, BB221)))&gt;0,
    B221,
    "")</f>
        <v/>
      </c>
      <c r="CQ221" s="123" t="str">
        <f t="shared" si="211"/>
        <v/>
      </c>
      <c r="CR221" s="226" t="str">
        <f t="shared" si="212"/>
        <v>NO</v>
      </c>
      <c r="CS221" s="122" t="str">
        <f t="shared" si="221"/>
        <v/>
      </c>
      <c r="CT221" s="123" t="str">
        <f t="shared" si="222"/>
        <v/>
      </c>
      <c r="CU221" s="123" t="str">
        <f t="shared" si="223"/>
        <v/>
      </c>
      <c r="CV221" s="123" t="str">
        <f t="shared" si="224"/>
        <v/>
      </c>
      <c r="CW221" s="123" t="str">
        <f t="shared" si="225"/>
        <v/>
      </c>
      <c r="CX221" s="123" t="str">
        <f t="shared" si="226"/>
        <v/>
      </c>
      <c r="CY221" s="123" t="str">
        <f t="shared" si="227"/>
        <v/>
      </c>
      <c r="CZ221" s="123" t="str">
        <f t="shared" si="228"/>
        <v/>
      </c>
      <c r="DA221" s="123" t="str">
        <f t="shared" si="229"/>
        <v/>
      </c>
      <c r="DB221" s="124" t="str">
        <f t="shared" si="230"/>
        <v/>
      </c>
      <c r="DC221" s="122" t="str">
        <f t="shared" si="231"/>
        <v/>
      </c>
      <c r="DD221" s="123" t="str">
        <f t="shared" si="232"/>
        <v/>
      </c>
      <c r="DE221" s="123" t="str">
        <f t="shared" si="233"/>
        <v/>
      </c>
      <c r="DF221" s="124" t="str">
        <f t="shared" si="234"/>
        <v/>
      </c>
      <c r="DG221" s="110"/>
    </row>
    <row r="222" spans="2:111" ht="16.2" outlineLevel="2" x14ac:dyDescent="0.4">
      <c r="B222" s="7">
        <v>217</v>
      </c>
      <c r="C222" s="12"/>
      <c r="D222" s="13"/>
      <c r="E222" s="14"/>
      <c r="F222" s="14"/>
      <c r="G222" s="14"/>
      <c r="H222" s="14"/>
      <c r="I222" s="14"/>
      <c r="J222" s="14"/>
      <c r="K222" s="14"/>
      <c r="L222" s="15"/>
      <c r="M222" s="12"/>
      <c r="N222" s="12"/>
      <c r="O222" s="12"/>
      <c r="P222" s="98" t="str">
        <f xml:space="preserve"> IF(ISBLANK(M222),"",VLOOKUP(M222,ComboValue!$D$2:$H$18,5,FALSE))</f>
        <v/>
      </c>
      <c r="Q222" s="12"/>
      <c r="R222" s="252" t="str" cm="1">
        <f t="array" ref="R222">IF(OR(ISNUMBER(SEARCH("SGH05",$D222:$L222)),ISNUMBER(SEARCH("SGH06",$D222:$L222)),ISNUMBER(SEARCH("SGH07",$D222:$L222)),ISNUMBER(SEARCH("SGH08",$D222:$L222)),ISNUMBER(SEARCH("pas de pictogramme",$D222:$L222)),ISNUMBER(SEARCH("SGH09",$D222:$L222)),ISNUMBER(SEARCH("SGH03",$D222:$L222))),"OUI","NON")</f>
        <v>NON</v>
      </c>
      <c r="S222" s="13"/>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212"/>
      <c r="AX222" s="123" t="str" cm="1">
        <f t="array" ref="AX222">_xlfn.TEXTJOIN(",", TRUE, IF(D222:L222="","",VLOOKUP(D222:L222, ComboValue!$A$2:$C$11, 3, FALSE)))</f>
        <v/>
      </c>
      <c r="AY222" s="123" t="str">
        <f t="shared" si="209"/>
        <v>Tous_Fr</v>
      </c>
      <c r="AZ222" s="123" t="str">
        <f>IF(ISBLANK(M222),"",VLOOKUP(M222,ComboValue!$D$2:$F$18,3,FALSE))</f>
        <v/>
      </c>
      <c r="BA222" s="123" t="str">
        <f>IF(ISBLANK(N222),"",VLOOKUP(N222,ComboValue!$J$2:$L$5,3,FALSE))</f>
        <v/>
      </c>
      <c r="BB222" s="130" t="str" cm="1">
        <f t="array" ref="BB222">_xlfn.TEXTJOIN(",", TRUE, IF(S222:AV222="","",VLOOKUP(S222:AV222, ComboValue!$M$2:$O$100, 3, FALSE)))</f>
        <v/>
      </c>
      <c r="BC222" s="124" t="str">
        <f t="shared" si="210"/>
        <v/>
      </c>
      <c r="BD222" s="110"/>
      <c r="BE222" s="122" t="str">
        <f t="shared" si="187"/>
        <v/>
      </c>
      <c r="BF222" s="123" t="str">
        <f t="shared" si="188"/>
        <v/>
      </c>
      <c r="BG222" s="123" t="str">
        <f t="shared" si="189"/>
        <v/>
      </c>
      <c r="BH222" s="123" t="str">
        <f t="shared" si="190"/>
        <v/>
      </c>
      <c r="BI222" s="123" t="str">
        <f t="shared" si="191"/>
        <v/>
      </c>
      <c r="BJ222" s="123" t="str">
        <f t="shared" si="192"/>
        <v/>
      </c>
      <c r="BK222" s="123" t="str">
        <f t="shared" si="193"/>
        <v/>
      </c>
      <c r="BL222" s="123" t="str">
        <f t="shared" si="194"/>
        <v/>
      </c>
      <c r="BM222" s="123" t="str">
        <f t="shared" si="195"/>
        <v/>
      </c>
      <c r="BN222" s="123" t="str">
        <f t="shared" si="196"/>
        <v/>
      </c>
      <c r="BO222" s="123">
        <f t="shared" si="235"/>
        <v>0</v>
      </c>
      <c r="BP222" s="123">
        <f t="shared" si="197"/>
        <v>0</v>
      </c>
      <c r="BQ222" s="123">
        <f t="shared" si="236"/>
        <v>0</v>
      </c>
      <c r="BR222" s="123">
        <f t="shared" si="198"/>
        <v>0</v>
      </c>
      <c r="BS222" s="123">
        <f t="shared" si="199"/>
        <v>0</v>
      </c>
      <c r="BT222" s="123">
        <f t="shared" si="200"/>
        <v>0</v>
      </c>
      <c r="BU222" s="123" t="str">
        <f t="shared" si="213"/>
        <v/>
      </c>
      <c r="BV222" s="123" t="str">
        <f t="shared" si="214"/>
        <v/>
      </c>
      <c r="BW222" s="123" t="str">
        <f t="shared" si="215"/>
        <v/>
      </c>
      <c r="BX222" s="123" t="str">
        <f t="shared" si="201"/>
        <v/>
      </c>
      <c r="BY222" s="123" t="str">
        <f t="shared" si="202"/>
        <v/>
      </c>
      <c r="BZ222" s="123" t="str">
        <f t="shared" si="203"/>
        <v/>
      </c>
      <c r="CA222" s="123" t="str">
        <f t="shared" si="204"/>
        <v/>
      </c>
      <c r="CB222" s="123" t="str">
        <f t="shared" si="205"/>
        <v/>
      </c>
      <c r="CC222" s="123" t="str">
        <f t="shared" si="206"/>
        <v/>
      </c>
      <c r="CD222" s="123" t="str">
        <f t="shared" si="207"/>
        <v/>
      </c>
      <c r="CE222" s="123" t="str">
        <f t="shared" si="208"/>
        <v/>
      </c>
      <c r="CF222" s="123" t="str">
        <f t="shared" si="216"/>
        <v/>
      </c>
      <c r="CG222" s="123" t="str">
        <f t="shared" si="217"/>
        <v/>
      </c>
      <c r="CH222" s="123" t="str">
        <f t="shared" si="218"/>
        <v/>
      </c>
      <c r="CI222" s="123" t="str">
        <f t="shared" si="219"/>
        <v/>
      </c>
      <c r="CJ222" s="131" t="str">
        <f t="shared" si="220"/>
        <v/>
      </c>
      <c r="CK222" s="123" t="str" cm="1">
        <f t="array" ref="CK222">IF(AND(AZ222="C_16",
        SUMPRODUCT(--ISNUMBER(SEARCH({"14","34","38","40","41","42","43","46","48","56","64","65"},BB222)))&gt;0),
    O222-IF(ISNUMBER(CL222),CL222,0),
    "")</f>
        <v/>
      </c>
      <c r="CL222" s="123" t="str" cm="1">
        <f t="array" ref="CL222">IF(AND(AZ222="C_16",
        SUMPRODUCT(--ISNUMBER(SEARCH({"01";"02";"03";"04";"05";"06";"07";"08";"09";"10";"11";"12";"13";"15";"16";"17";"19";"20";"21";"22";"23";"24";"25";"26";"27";"28";"29";"30";"31";"32";"33";"35";"36";"37";"39";"44";"45";"47";"49";"50";"51";"52";"53";"54";"55";"57";"58";"59";"60";"61";"62";"63";"66";"67";"68";"69";"70";"71";"72";"73";"74";"75"}, BB222)))&gt;0),
    O222,
    "")</f>
        <v/>
      </c>
      <c r="CM222" s="131" t="str" cm="1">
        <f t="array" ref="CM222">IF(SUMPRODUCT(--ISNUMBER(SEARCH({"32";"35";"36";"44";"45";"47";"50";"51";"52";"53";"54";"55";"57";"58";"59";"60"}, BB222)))&gt;0,
    B222,
    "")</f>
        <v/>
      </c>
      <c r="CN222" s="123" t="str" cm="1">
        <f t="array" ref="CN222">IF(SUMPRODUCT(--ISNUMBER(SEARCH({"61";"62"}, BB222)))&gt;0,
    B222,
    "")</f>
        <v/>
      </c>
      <c r="CO222" s="226" t="str" cm="1">
        <f t="array" ref="CO222">IF(SUMPRODUCT(--ISNUMBER(SEARCH({"68";"69";"70";"71"}, BB222)))&gt;0,
    B222,
    "")</f>
        <v/>
      </c>
      <c r="CP222" s="123" t="str" cm="1">
        <f t="array" ref="CP222">IF(SUMPRODUCT(--ISNUMBER(SEARCH({"72";"73";"74";"75"}, BB222)))&gt;0,
    B222,
    "")</f>
        <v/>
      </c>
      <c r="CQ222" s="123" t="str">
        <f t="shared" si="211"/>
        <v/>
      </c>
      <c r="CR222" s="226" t="str">
        <f t="shared" si="212"/>
        <v>NO</v>
      </c>
      <c r="CS222" s="122" t="str">
        <f t="shared" si="221"/>
        <v/>
      </c>
      <c r="CT222" s="123" t="str">
        <f t="shared" si="222"/>
        <v/>
      </c>
      <c r="CU222" s="123" t="str">
        <f t="shared" si="223"/>
        <v/>
      </c>
      <c r="CV222" s="123" t="str">
        <f t="shared" si="224"/>
        <v/>
      </c>
      <c r="CW222" s="123" t="str">
        <f t="shared" si="225"/>
        <v/>
      </c>
      <c r="CX222" s="123" t="str">
        <f t="shared" si="226"/>
        <v/>
      </c>
      <c r="CY222" s="123" t="str">
        <f t="shared" si="227"/>
        <v/>
      </c>
      <c r="CZ222" s="123" t="str">
        <f t="shared" si="228"/>
        <v/>
      </c>
      <c r="DA222" s="123" t="str">
        <f t="shared" si="229"/>
        <v/>
      </c>
      <c r="DB222" s="124" t="str">
        <f t="shared" si="230"/>
        <v/>
      </c>
      <c r="DC222" s="122" t="str">
        <f t="shared" si="231"/>
        <v/>
      </c>
      <c r="DD222" s="123" t="str">
        <f t="shared" si="232"/>
        <v/>
      </c>
      <c r="DE222" s="123" t="str">
        <f t="shared" si="233"/>
        <v/>
      </c>
      <c r="DF222" s="124" t="str">
        <f t="shared" si="234"/>
        <v/>
      </c>
      <c r="DG222" s="110"/>
    </row>
    <row r="223" spans="2:111" ht="16.2" outlineLevel="2" x14ac:dyDescent="0.4">
      <c r="B223" s="7">
        <v>218</v>
      </c>
      <c r="C223" s="12"/>
      <c r="D223" s="13"/>
      <c r="E223" s="14"/>
      <c r="F223" s="14"/>
      <c r="G223" s="14"/>
      <c r="H223" s="14"/>
      <c r="I223" s="14"/>
      <c r="J223" s="14"/>
      <c r="K223" s="14"/>
      <c r="L223" s="15"/>
      <c r="M223" s="12"/>
      <c r="N223" s="12"/>
      <c r="O223" s="12"/>
      <c r="P223" s="98" t="str">
        <f xml:space="preserve"> IF(ISBLANK(M223),"",VLOOKUP(M223,ComboValue!$D$2:$H$18,5,FALSE))</f>
        <v/>
      </c>
      <c r="Q223" s="12"/>
      <c r="R223" s="252" t="str" cm="1">
        <f t="array" ref="R223">IF(OR(ISNUMBER(SEARCH("SGH05",$D223:$L223)),ISNUMBER(SEARCH("SGH06",$D223:$L223)),ISNUMBER(SEARCH("SGH07",$D223:$L223)),ISNUMBER(SEARCH("SGH08",$D223:$L223)),ISNUMBER(SEARCH("pas de pictogramme",$D223:$L223)),ISNUMBER(SEARCH("SGH09",$D223:$L223)),ISNUMBER(SEARCH("SGH03",$D223:$L223))),"OUI","NON")</f>
        <v>NON</v>
      </c>
      <c r="S223" s="13"/>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212"/>
      <c r="AX223" s="123" t="str" cm="1">
        <f t="array" ref="AX223">_xlfn.TEXTJOIN(",", TRUE, IF(D223:L223="","",VLOOKUP(D223:L223, ComboValue!$A$2:$C$11, 3, FALSE)))</f>
        <v/>
      </c>
      <c r="AY223" s="123" t="str">
        <f t="shared" si="209"/>
        <v>Tous_Fr</v>
      </c>
      <c r="AZ223" s="123" t="str">
        <f>IF(ISBLANK(M223),"",VLOOKUP(M223,ComboValue!$D$2:$F$18,3,FALSE))</f>
        <v/>
      </c>
      <c r="BA223" s="123" t="str">
        <f>IF(ISBLANK(N223),"",VLOOKUP(N223,ComboValue!$J$2:$L$5,3,FALSE))</f>
        <v/>
      </c>
      <c r="BB223" s="130" t="str" cm="1">
        <f t="array" ref="BB223">_xlfn.TEXTJOIN(",", TRUE, IF(S223:AV223="","",VLOOKUP(S223:AV223, ComboValue!$M$2:$O$100, 3, FALSE)))</f>
        <v/>
      </c>
      <c r="BC223" s="124" t="str">
        <f t="shared" si="210"/>
        <v/>
      </c>
      <c r="BD223" s="110"/>
      <c r="BE223" s="122" t="str">
        <f t="shared" si="187"/>
        <v/>
      </c>
      <c r="BF223" s="123" t="str">
        <f t="shared" si="188"/>
        <v/>
      </c>
      <c r="BG223" s="123" t="str">
        <f t="shared" si="189"/>
        <v/>
      </c>
      <c r="BH223" s="123" t="str">
        <f t="shared" si="190"/>
        <v/>
      </c>
      <c r="BI223" s="123" t="str">
        <f t="shared" si="191"/>
        <v/>
      </c>
      <c r="BJ223" s="123" t="str">
        <f t="shared" si="192"/>
        <v/>
      </c>
      <c r="BK223" s="123" t="str">
        <f t="shared" si="193"/>
        <v/>
      </c>
      <c r="BL223" s="123" t="str">
        <f t="shared" si="194"/>
        <v/>
      </c>
      <c r="BM223" s="123" t="str">
        <f t="shared" si="195"/>
        <v/>
      </c>
      <c r="BN223" s="123" t="str">
        <f t="shared" si="196"/>
        <v/>
      </c>
      <c r="BO223" s="123">
        <f t="shared" si="235"/>
        <v>0</v>
      </c>
      <c r="BP223" s="123">
        <f t="shared" si="197"/>
        <v>0</v>
      </c>
      <c r="BQ223" s="123">
        <f t="shared" si="236"/>
        <v>0</v>
      </c>
      <c r="BR223" s="123">
        <f t="shared" si="198"/>
        <v>0</v>
      </c>
      <c r="BS223" s="123">
        <f t="shared" si="199"/>
        <v>0</v>
      </c>
      <c r="BT223" s="123">
        <f t="shared" si="200"/>
        <v>0</v>
      </c>
      <c r="BU223" s="123" t="str">
        <f t="shared" si="213"/>
        <v/>
      </c>
      <c r="BV223" s="123" t="str">
        <f t="shared" si="214"/>
        <v/>
      </c>
      <c r="BW223" s="123" t="str">
        <f t="shared" si="215"/>
        <v/>
      </c>
      <c r="BX223" s="123" t="str">
        <f t="shared" si="201"/>
        <v/>
      </c>
      <c r="BY223" s="123" t="str">
        <f t="shared" si="202"/>
        <v/>
      </c>
      <c r="BZ223" s="123" t="str">
        <f t="shared" si="203"/>
        <v/>
      </c>
      <c r="CA223" s="123" t="str">
        <f t="shared" si="204"/>
        <v/>
      </c>
      <c r="CB223" s="123" t="str">
        <f t="shared" si="205"/>
        <v/>
      </c>
      <c r="CC223" s="123" t="str">
        <f t="shared" si="206"/>
        <v/>
      </c>
      <c r="CD223" s="123" t="str">
        <f t="shared" si="207"/>
        <v/>
      </c>
      <c r="CE223" s="123" t="str">
        <f t="shared" si="208"/>
        <v/>
      </c>
      <c r="CF223" s="123" t="str">
        <f t="shared" si="216"/>
        <v/>
      </c>
      <c r="CG223" s="123" t="str">
        <f t="shared" si="217"/>
        <v/>
      </c>
      <c r="CH223" s="123" t="str">
        <f t="shared" si="218"/>
        <v/>
      </c>
      <c r="CI223" s="123" t="str">
        <f t="shared" si="219"/>
        <v/>
      </c>
      <c r="CJ223" s="131" t="str">
        <f t="shared" si="220"/>
        <v/>
      </c>
      <c r="CK223" s="123" t="str" cm="1">
        <f t="array" ref="CK223">IF(AND(AZ223="C_16",
        SUMPRODUCT(--ISNUMBER(SEARCH({"14","34","38","40","41","42","43","46","48","56","64","65"},BB223)))&gt;0),
    O223-IF(ISNUMBER(CL223),CL223,0),
    "")</f>
        <v/>
      </c>
      <c r="CL223" s="123" t="str" cm="1">
        <f t="array" ref="CL223">IF(AND(AZ223="C_16",
        SUMPRODUCT(--ISNUMBER(SEARCH({"01";"02";"03";"04";"05";"06";"07";"08";"09";"10";"11";"12";"13";"15";"16";"17";"19";"20";"21";"22";"23";"24";"25";"26";"27";"28";"29";"30";"31";"32";"33";"35";"36";"37";"39";"44";"45";"47";"49";"50";"51";"52";"53";"54";"55";"57";"58";"59";"60";"61";"62";"63";"66";"67";"68";"69";"70";"71";"72";"73";"74";"75"}, BB223)))&gt;0),
    O223,
    "")</f>
        <v/>
      </c>
      <c r="CM223" s="131" t="str" cm="1">
        <f t="array" ref="CM223">IF(SUMPRODUCT(--ISNUMBER(SEARCH({"32";"35";"36";"44";"45";"47";"50";"51";"52";"53";"54";"55";"57";"58";"59";"60"}, BB223)))&gt;0,
    B223,
    "")</f>
        <v/>
      </c>
      <c r="CN223" s="123" t="str" cm="1">
        <f t="array" ref="CN223">IF(SUMPRODUCT(--ISNUMBER(SEARCH({"61";"62"}, BB223)))&gt;0,
    B223,
    "")</f>
        <v/>
      </c>
      <c r="CO223" s="226" t="str" cm="1">
        <f t="array" ref="CO223">IF(SUMPRODUCT(--ISNUMBER(SEARCH({"68";"69";"70";"71"}, BB223)))&gt;0,
    B223,
    "")</f>
        <v/>
      </c>
      <c r="CP223" s="123" t="str" cm="1">
        <f t="array" ref="CP223">IF(SUMPRODUCT(--ISNUMBER(SEARCH({"72";"73";"74";"75"}, BB223)))&gt;0,
    B223,
    "")</f>
        <v/>
      </c>
      <c r="CQ223" s="123" t="str">
        <f t="shared" si="211"/>
        <v/>
      </c>
      <c r="CR223" s="226" t="str">
        <f t="shared" si="212"/>
        <v>NO</v>
      </c>
      <c r="CS223" s="122" t="str">
        <f t="shared" si="221"/>
        <v/>
      </c>
      <c r="CT223" s="123" t="str">
        <f t="shared" si="222"/>
        <v/>
      </c>
      <c r="CU223" s="123" t="str">
        <f t="shared" si="223"/>
        <v/>
      </c>
      <c r="CV223" s="123" t="str">
        <f t="shared" si="224"/>
        <v/>
      </c>
      <c r="CW223" s="123" t="str">
        <f t="shared" si="225"/>
        <v/>
      </c>
      <c r="CX223" s="123" t="str">
        <f t="shared" si="226"/>
        <v/>
      </c>
      <c r="CY223" s="123" t="str">
        <f t="shared" si="227"/>
        <v/>
      </c>
      <c r="CZ223" s="123" t="str">
        <f t="shared" si="228"/>
        <v/>
      </c>
      <c r="DA223" s="123" t="str">
        <f t="shared" si="229"/>
        <v/>
      </c>
      <c r="DB223" s="124" t="str">
        <f t="shared" si="230"/>
        <v/>
      </c>
      <c r="DC223" s="122" t="str">
        <f t="shared" si="231"/>
        <v/>
      </c>
      <c r="DD223" s="123" t="str">
        <f t="shared" si="232"/>
        <v/>
      </c>
      <c r="DE223" s="123" t="str">
        <f t="shared" si="233"/>
        <v/>
      </c>
      <c r="DF223" s="124" t="str">
        <f t="shared" si="234"/>
        <v/>
      </c>
      <c r="DG223" s="110"/>
    </row>
    <row r="224" spans="2:111" ht="16.2" outlineLevel="2" x14ac:dyDescent="0.4">
      <c r="B224" s="7">
        <v>219</v>
      </c>
      <c r="C224" s="12"/>
      <c r="D224" s="13"/>
      <c r="E224" s="14"/>
      <c r="F224" s="14"/>
      <c r="G224" s="14"/>
      <c r="H224" s="14"/>
      <c r="I224" s="14"/>
      <c r="J224" s="14"/>
      <c r="K224" s="14"/>
      <c r="L224" s="15"/>
      <c r="M224" s="12"/>
      <c r="N224" s="12"/>
      <c r="O224" s="12"/>
      <c r="P224" s="98" t="str">
        <f xml:space="preserve"> IF(ISBLANK(M224),"",VLOOKUP(M224,ComboValue!$D$2:$H$18,5,FALSE))</f>
        <v/>
      </c>
      <c r="Q224" s="12"/>
      <c r="R224" s="252" t="str" cm="1">
        <f t="array" ref="R224">IF(OR(ISNUMBER(SEARCH("SGH05",$D224:$L224)),ISNUMBER(SEARCH("SGH06",$D224:$L224)),ISNUMBER(SEARCH("SGH07",$D224:$L224)),ISNUMBER(SEARCH("SGH08",$D224:$L224)),ISNUMBER(SEARCH("pas de pictogramme",$D224:$L224)),ISNUMBER(SEARCH("SGH09",$D224:$L224)),ISNUMBER(SEARCH("SGH03",$D224:$L224))),"OUI","NON")</f>
        <v>NON</v>
      </c>
      <c r="S224" s="13"/>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212"/>
      <c r="AX224" s="123" t="str" cm="1">
        <f t="array" ref="AX224">_xlfn.TEXTJOIN(",", TRUE, IF(D224:L224="","",VLOOKUP(D224:L224, ComboValue!$A$2:$C$11, 3, FALSE)))</f>
        <v/>
      </c>
      <c r="AY224" s="123" t="str">
        <f t="shared" si="209"/>
        <v>Tous_Fr</v>
      </c>
      <c r="AZ224" s="123" t="str">
        <f>IF(ISBLANK(M224),"",VLOOKUP(M224,ComboValue!$D$2:$F$18,3,FALSE))</f>
        <v/>
      </c>
      <c r="BA224" s="123" t="str">
        <f>IF(ISBLANK(N224),"",VLOOKUP(N224,ComboValue!$J$2:$L$5,3,FALSE))</f>
        <v/>
      </c>
      <c r="BB224" s="130" t="str" cm="1">
        <f t="array" ref="BB224">_xlfn.TEXTJOIN(",", TRUE, IF(S224:AV224="","",VLOOKUP(S224:AV224, ComboValue!$M$2:$O$100, 3, FALSE)))</f>
        <v/>
      </c>
      <c r="BC224" s="124" t="str">
        <f t="shared" si="210"/>
        <v/>
      </c>
      <c r="BD224" s="110"/>
      <c r="BE224" s="122" t="str">
        <f t="shared" si="187"/>
        <v/>
      </c>
      <c r="BF224" s="123" t="str">
        <f t="shared" si="188"/>
        <v/>
      </c>
      <c r="BG224" s="123" t="str">
        <f t="shared" si="189"/>
        <v/>
      </c>
      <c r="BH224" s="123" t="str">
        <f t="shared" si="190"/>
        <v/>
      </c>
      <c r="BI224" s="123" t="str">
        <f t="shared" si="191"/>
        <v/>
      </c>
      <c r="BJ224" s="123" t="str">
        <f t="shared" si="192"/>
        <v/>
      </c>
      <c r="BK224" s="123" t="str">
        <f t="shared" si="193"/>
        <v/>
      </c>
      <c r="BL224" s="123" t="str">
        <f t="shared" si="194"/>
        <v/>
      </c>
      <c r="BM224" s="123" t="str">
        <f t="shared" si="195"/>
        <v/>
      </c>
      <c r="BN224" s="123" t="str">
        <f t="shared" si="196"/>
        <v/>
      </c>
      <c r="BO224" s="123">
        <f t="shared" si="235"/>
        <v>0</v>
      </c>
      <c r="BP224" s="123">
        <f t="shared" si="197"/>
        <v>0</v>
      </c>
      <c r="BQ224" s="123">
        <f t="shared" si="236"/>
        <v>0</v>
      </c>
      <c r="BR224" s="123">
        <f t="shared" si="198"/>
        <v>0</v>
      </c>
      <c r="BS224" s="123">
        <f t="shared" si="199"/>
        <v>0</v>
      </c>
      <c r="BT224" s="123">
        <f t="shared" si="200"/>
        <v>0</v>
      </c>
      <c r="BU224" s="123" t="str">
        <f t="shared" si="213"/>
        <v/>
      </c>
      <c r="BV224" s="123" t="str">
        <f t="shared" si="214"/>
        <v/>
      </c>
      <c r="BW224" s="123" t="str">
        <f t="shared" si="215"/>
        <v/>
      </c>
      <c r="BX224" s="123" t="str">
        <f t="shared" si="201"/>
        <v/>
      </c>
      <c r="BY224" s="123" t="str">
        <f t="shared" si="202"/>
        <v/>
      </c>
      <c r="BZ224" s="123" t="str">
        <f t="shared" si="203"/>
        <v/>
      </c>
      <c r="CA224" s="123" t="str">
        <f t="shared" si="204"/>
        <v/>
      </c>
      <c r="CB224" s="123" t="str">
        <f t="shared" si="205"/>
        <v/>
      </c>
      <c r="CC224" s="123" t="str">
        <f t="shared" si="206"/>
        <v/>
      </c>
      <c r="CD224" s="123" t="str">
        <f t="shared" si="207"/>
        <v/>
      </c>
      <c r="CE224" s="123" t="str">
        <f t="shared" si="208"/>
        <v/>
      </c>
      <c r="CF224" s="123" t="str">
        <f t="shared" si="216"/>
        <v/>
      </c>
      <c r="CG224" s="123" t="str">
        <f t="shared" si="217"/>
        <v/>
      </c>
      <c r="CH224" s="123" t="str">
        <f t="shared" si="218"/>
        <v/>
      </c>
      <c r="CI224" s="123" t="str">
        <f t="shared" si="219"/>
        <v/>
      </c>
      <c r="CJ224" s="131" t="str">
        <f t="shared" si="220"/>
        <v/>
      </c>
      <c r="CK224" s="123" t="str" cm="1">
        <f t="array" ref="CK224">IF(AND(AZ224="C_16",
        SUMPRODUCT(--ISNUMBER(SEARCH({"14","34","38","40","41","42","43","46","48","56","64","65"},BB224)))&gt;0),
    O224-IF(ISNUMBER(CL224),CL224,0),
    "")</f>
        <v/>
      </c>
      <c r="CL224" s="123" t="str" cm="1">
        <f t="array" ref="CL224">IF(AND(AZ224="C_16",
        SUMPRODUCT(--ISNUMBER(SEARCH({"01";"02";"03";"04";"05";"06";"07";"08";"09";"10";"11";"12";"13";"15";"16";"17";"19";"20";"21";"22";"23";"24";"25";"26";"27";"28";"29";"30";"31";"32";"33";"35";"36";"37";"39";"44";"45";"47";"49";"50";"51";"52";"53";"54";"55";"57";"58";"59";"60";"61";"62";"63";"66";"67";"68";"69";"70";"71";"72";"73";"74";"75"}, BB224)))&gt;0),
    O224,
    "")</f>
        <v/>
      </c>
      <c r="CM224" s="131" t="str" cm="1">
        <f t="array" ref="CM224">IF(SUMPRODUCT(--ISNUMBER(SEARCH({"32";"35";"36";"44";"45";"47";"50";"51";"52";"53";"54";"55";"57";"58";"59";"60"}, BB224)))&gt;0,
    B224,
    "")</f>
        <v/>
      </c>
      <c r="CN224" s="123" t="str" cm="1">
        <f t="array" ref="CN224">IF(SUMPRODUCT(--ISNUMBER(SEARCH({"61";"62"}, BB224)))&gt;0,
    B224,
    "")</f>
        <v/>
      </c>
      <c r="CO224" s="226" t="str" cm="1">
        <f t="array" ref="CO224">IF(SUMPRODUCT(--ISNUMBER(SEARCH({"68";"69";"70";"71"}, BB224)))&gt;0,
    B224,
    "")</f>
        <v/>
      </c>
      <c r="CP224" s="123" t="str" cm="1">
        <f t="array" ref="CP224">IF(SUMPRODUCT(--ISNUMBER(SEARCH({"72";"73";"74";"75"}, BB224)))&gt;0,
    B224,
    "")</f>
        <v/>
      </c>
      <c r="CQ224" s="123" t="str">
        <f t="shared" si="211"/>
        <v/>
      </c>
      <c r="CR224" s="226" t="str">
        <f t="shared" si="212"/>
        <v>NO</v>
      </c>
      <c r="CS224" s="122" t="str">
        <f t="shared" si="221"/>
        <v/>
      </c>
      <c r="CT224" s="123" t="str">
        <f t="shared" si="222"/>
        <v/>
      </c>
      <c r="CU224" s="123" t="str">
        <f t="shared" si="223"/>
        <v/>
      </c>
      <c r="CV224" s="123" t="str">
        <f t="shared" si="224"/>
        <v/>
      </c>
      <c r="CW224" s="123" t="str">
        <f t="shared" si="225"/>
        <v/>
      </c>
      <c r="CX224" s="123" t="str">
        <f t="shared" si="226"/>
        <v/>
      </c>
      <c r="CY224" s="123" t="str">
        <f t="shared" si="227"/>
        <v/>
      </c>
      <c r="CZ224" s="123" t="str">
        <f t="shared" si="228"/>
        <v/>
      </c>
      <c r="DA224" s="123" t="str">
        <f t="shared" si="229"/>
        <v/>
      </c>
      <c r="DB224" s="124" t="str">
        <f t="shared" si="230"/>
        <v/>
      </c>
      <c r="DC224" s="122" t="str">
        <f t="shared" si="231"/>
        <v/>
      </c>
      <c r="DD224" s="123" t="str">
        <f t="shared" si="232"/>
        <v/>
      </c>
      <c r="DE224" s="123" t="str">
        <f t="shared" si="233"/>
        <v/>
      </c>
      <c r="DF224" s="124" t="str">
        <f t="shared" si="234"/>
        <v/>
      </c>
      <c r="DG224" s="110"/>
    </row>
    <row r="225" spans="2:111" ht="16.2" outlineLevel="2" x14ac:dyDescent="0.4">
      <c r="B225" s="7">
        <v>220</v>
      </c>
      <c r="C225" s="12"/>
      <c r="D225" s="13"/>
      <c r="E225" s="14"/>
      <c r="F225" s="14"/>
      <c r="G225" s="14"/>
      <c r="H225" s="14"/>
      <c r="I225" s="14"/>
      <c r="J225" s="14"/>
      <c r="K225" s="14"/>
      <c r="L225" s="15"/>
      <c r="M225" s="12"/>
      <c r="N225" s="12"/>
      <c r="O225" s="12"/>
      <c r="P225" s="98" t="str">
        <f xml:space="preserve"> IF(ISBLANK(M225),"",VLOOKUP(M225,ComboValue!$D$2:$H$18,5,FALSE))</f>
        <v/>
      </c>
      <c r="Q225" s="12"/>
      <c r="R225" s="252" t="str" cm="1">
        <f t="array" ref="R225">IF(OR(ISNUMBER(SEARCH("SGH05",$D225:$L225)),ISNUMBER(SEARCH("SGH06",$D225:$L225)),ISNUMBER(SEARCH("SGH07",$D225:$L225)),ISNUMBER(SEARCH("SGH08",$D225:$L225)),ISNUMBER(SEARCH("pas de pictogramme",$D225:$L225)),ISNUMBER(SEARCH("SGH09",$D225:$L225)),ISNUMBER(SEARCH("SGH03",$D225:$L225))),"OUI","NON")</f>
        <v>NON</v>
      </c>
      <c r="S225" s="13"/>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212"/>
      <c r="AX225" s="123" t="str" cm="1">
        <f t="array" ref="AX225">_xlfn.TEXTJOIN(",", TRUE, IF(D225:L225="","",VLOOKUP(D225:L225, ComboValue!$A$2:$C$11, 3, FALSE)))</f>
        <v/>
      </c>
      <c r="AY225" s="123" t="str">
        <f t="shared" si="209"/>
        <v>Tous_Fr</v>
      </c>
      <c r="AZ225" s="123" t="str">
        <f>IF(ISBLANK(M225),"",VLOOKUP(M225,ComboValue!$D$2:$F$18,3,FALSE))</f>
        <v/>
      </c>
      <c r="BA225" s="123" t="str">
        <f>IF(ISBLANK(N225),"",VLOOKUP(N225,ComboValue!$J$2:$L$5,3,FALSE))</f>
        <v/>
      </c>
      <c r="BB225" s="130" t="str" cm="1">
        <f t="array" ref="BB225">_xlfn.TEXTJOIN(",", TRUE, IF(S225:AV225="","",VLOOKUP(S225:AV225, ComboValue!$M$2:$O$100, 3, FALSE)))</f>
        <v/>
      </c>
      <c r="BC225" s="124" t="str">
        <f t="shared" si="210"/>
        <v/>
      </c>
      <c r="BD225" s="110"/>
      <c r="BE225" s="122" t="str">
        <f t="shared" si="187"/>
        <v/>
      </c>
      <c r="BF225" s="123" t="str">
        <f t="shared" si="188"/>
        <v/>
      </c>
      <c r="BG225" s="123" t="str">
        <f t="shared" si="189"/>
        <v/>
      </c>
      <c r="BH225" s="123" t="str">
        <f t="shared" si="190"/>
        <v/>
      </c>
      <c r="BI225" s="123" t="str">
        <f t="shared" si="191"/>
        <v/>
      </c>
      <c r="BJ225" s="123" t="str">
        <f t="shared" si="192"/>
        <v/>
      </c>
      <c r="BK225" s="123" t="str">
        <f t="shared" si="193"/>
        <v/>
      </c>
      <c r="BL225" s="123" t="str">
        <f t="shared" si="194"/>
        <v/>
      </c>
      <c r="BM225" s="123" t="str">
        <f t="shared" si="195"/>
        <v/>
      </c>
      <c r="BN225" s="123" t="str">
        <f t="shared" si="196"/>
        <v/>
      </c>
      <c r="BO225" s="123">
        <f t="shared" si="235"/>
        <v>0</v>
      </c>
      <c r="BP225" s="123">
        <f t="shared" si="197"/>
        <v>0</v>
      </c>
      <c r="BQ225" s="123">
        <f t="shared" si="236"/>
        <v>0</v>
      </c>
      <c r="BR225" s="123">
        <f t="shared" si="198"/>
        <v>0</v>
      </c>
      <c r="BS225" s="123">
        <f t="shared" si="199"/>
        <v>0</v>
      </c>
      <c r="BT225" s="123">
        <f t="shared" si="200"/>
        <v>0</v>
      </c>
      <c r="BU225" s="123" t="str">
        <f t="shared" si="213"/>
        <v/>
      </c>
      <c r="BV225" s="123" t="str">
        <f t="shared" si="214"/>
        <v/>
      </c>
      <c r="BW225" s="123" t="str">
        <f t="shared" si="215"/>
        <v/>
      </c>
      <c r="BX225" s="123" t="str">
        <f t="shared" si="201"/>
        <v/>
      </c>
      <c r="BY225" s="123" t="str">
        <f t="shared" si="202"/>
        <v/>
      </c>
      <c r="BZ225" s="123" t="str">
        <f t="shared" si="203"/>
        <v/>
      </c>
      <c r="CA225" s="123" t="str">
        <f t="shared" si="204"/>
        <v/>
      </c>
      <c r="CB225" s="123" t="str">
        <f t="shared" si="205"/>
        <v/>
      </c>
      <c r="CC225" s="123" t="str">
        <f t="shared" si="206"/>
        <v/>
      </c>
      <c r="CD225" s="123" t="str">
        <f t="shared" si="207"/>
        <v/>
      </c>
      <c r="CE225" s="123" t="str">
        <f t="shared" si="208"/>
        <v/>
      </c>
      <c r="CF225" s="123" t="str">
        <f t="shared" si="216"/>
        <v/>
      </c>
      <c r="CG225" s="123" t="str">
        <f t="shared" si="217"/>
        <v/>
      </c>
      <c r="CH225" s="123" t="str">
        <f t="shared" si="218"/>
        <v/>
      </c>
      <c r="CI225" s="123" t="str">
        <f t="shared" si="219"/>
        <v/>
      </c>
      <c r="CJ225" s="131" t="str">
        <f t="shared" si="220"/>
        <v/>
      </c>
      <c r="CK225" s="123" t="str" cm="1">
        <f t="array" ref="CK225">IF(AND(AZ225="C_16",
        SUMPRODUCT(--ISNUMBER(SEARCH({"14","34","38","40","41","42","43","46","48","56","64","65"},BB225)))&gt;0),
    O225-IF(ISNUMBER(CL225),CL225,0),
    "")</f>
        <v/>
      </c>
      <c r="CL225" s="123" t="str" cm="1">
        <f t="array" ref="CL225">IF(AND(AZ225="C_16",
        SUMPRODUCT(--ISNUMBER(SEARCH({"01";"02";"03";"04";"05";"06";"07";"08";"09";"10";"11";"12";"13";"15";"16";"17";"19";"20";"21";"22";"23";"24";"25";"26";"27";"28";"29";"30";"31";"32";"33";"35";"36";"37";"39";"44";"45";"47";"49";"50";"51";"52";"53";"54";"55";"57";"58";"59";"60";"61";"62";"63";"66";"67";"68";"69";"70";"71";"72";"73";"74";"75"}, BB225)))&gt;0),
    O225,
    "")</f>
        <v/>
      </c>
      <c r="CM225" s="131" t="str" cm="1">
        <f t="array" ref="CM225">IF(SUMPRODUCT(--ISNUMBER(SEARCH({"32";"35";"36";"44";"45";"47";"50";"51";"52";"53";"54";"55";"57";"58";"59";"60"}, BB225)))&gt;0,
    B225,
    "")</f>
        <v/>
      </c>
      <c r="CN225" s="123" t="str" cm="1">
        <f t="array" ref="CN225">IF(SUMPRODUCT(--ISNUMBER(SEARCH({"61";"62"}, BB225)))&gt;0,
    B225,
    "")</f>
        <v/>
      </c>
      <c r="CO225" s="226" t="str" cm="1">
        <f t="array" ref="CO225">IF(SUMPRODUCT(--ISNUMBER(SEARCH({"68";"69";"70";"71"}, BB225)))&gt;0,
    B225,
    "")</f>
        <v/>
      </c>
      <c r="CP225" s="123" t="str" cm="1">
        <f t="array" ref="CP225">IF(SUMPRODUCT(--ISNUMBER(SEARCH({"72";"73";"74";"75"}, BB225)))&gt;0,
    B225,
    "")</f>
        <v/>
      </c>
      <c r="CQ225" s="123" t="str">
        <f t="shared" si="211"/>
        <v/>
      </c>
      <c r="CR225" s="226" t="str">
        <f t="shared" si="212"/>
        <v>NO</v>
      </c>
      <c r="CS225" s="122" t="str">
        <f t="shared" si="221"/>
        <v/>
      </c>
      <c r="CT225" s="123" t="str">
        <f t="shared" si="222"/>
        <v/>
      </c>
      <c r="CU225" s="123" t="str">
        <f t="shared" si="223"/>
        <v/>
      </c>
      <c r="CV225" s="123" t="str">
        <f t="shared" si="224"/>
        <v/>
      </c>
      <c r="CW225" s="123" t="str">
        <f t="shared" si="225"/>
        <v/>
      </c>
      <c r="CX225" s="123" t="str">
        <f t="shared" si="226"/>
        <v/>
      </c>
      <c r="CY225" s="123" t="str">
        <f t="shared" si="227"/>
        <v/>
      </c>
      <c r="CZ225" s="123" t="str">
        <f t="shared" si="228"/>
        <v/>
      </c>
      <c r="DA225" s="123" t="str">
        <f t="shared" si="229"/>
        <v/>
      </c>
      <c r="DB225" s="124" t="str">
        <f t="shared" si="230"/>
        <v/>
      </c>
      <c r="DC225" s="122" t="str">
        <f t="shared" si="231"/>
        <v/>
      </c>
      <c r="DD225" s="123" t="str">
        <f t="shared" si="232"/>
        <v/>
      </c>
      <c r="DE225" s="123" t="str">
        <f t="shared" si="233"/>
        <v/>
      </c>
      <c r="DF225" s="124" t="str">
        <f t="shared" si="234"/>
        <v/>
      </c>
      <c r="DG225" s="110"/>
    </row>
    <row r="226" spans="2:111" ht="16.2" outlineLevel="2" x14ac:dyDescent="0.4">
      <c r="B226" s="7">
        <v>221</v>
      </c>
      <c r="C226" s="12"/>
      <c r="D226" s="13"/>
      <c r="E226" s="14"/>
      <c r="F226" s="14"/>
      <c r="G226" s="14"/>
      <c r="H226" s="14"/>
      <c r="I226" s="14"/>
      <c r="J226" s="14"/>
      <c r="K226" s="14"/>
      <c r="L226" s="15"/>
      <c r="M226" s="12"/>
      <c r="N226" s="12"/>
      <c r="O226" s="12"/>
      <c r="P226" s="98" t="str">
        <f xml:space="preserve"> IF(ISBLANK(M226),"",VLOOKUP(M226,ComboValue!$D$2:$H$18,5,FALSE))</f>
        <v/>
      </c>
      <c r="Q226" s="12"/>
      <c r="R226" s="252" t="str" cm="1">
        <f t="array" ref="R226">IF(OR(ISNUMBER(SEARCH("SGH05",$D226:$L226)),ISNUMBER(SEARCH("SGH06",$D226:$L226)),ISNUMBER(SEARCH("SGH07",$D226:$L226)),ISNUMBER(SEARCH("SGH08",$D226:$L226)),ISNUMBER(SEARCH("pas de pictogramme",$D226:$L226)),ISNUMBER(SEARCH("SGH09",$D226:$L226)),ISNUMBER(SEARCH("SGH03",$D226:$L226))),"OUI","NON")</f>
        <v>NON</v>
      </c>
      <c r="S226" s="13"/>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212"/>
      <c r="AX226" s="123" t="str" cm="1">
        <f t="array" ref="AX226">_xlfn.TEXTJOIN(",", TRUE, IF(D226:L226="","",VLOOKUP(D226:L226, ComboValue!$A$2:$C$11, 3, FALSE)))</f>
        <v/>
      </c>
      <c r="AY226" s="123" t="str">
        <f t="shared" si="209"/>
        <v>Tous_Fr</v>
      </c>
      <c r="AZ226" s="123" t="str">
        <f>IF(ISBLANK(M226),"",VLOOKUP(M226,ComboValue!$D$2:$F$18,3,FALSE))</f>
        <v/>
      </c>
      <c r="BA226" s="123" t="str">
        <f>IF(ISBLANK(N226),"",VLOOKUP(N226,ComboValue!$J$2:$L$5,3,FALSE))</f>
        <v/>
      </c>
      <c r="BB226" s="130" t="str" cm="1">
        <f t="array" ref="BB226">_xlfn.TEXTJOIN(",", TRUE, IF(S226:AV226="","",VLOOKUP(S226:AV226, ComboValue!$M$2:$O$100, 3, FALSE)))</f>
        <v/>
      </c>
      <c r="BC226" s="124" t="str">
        <f t="shared" si="210"/>
        <v/>
      </c>
      <c r="BD226" s="110"/>
      <c r="BE226" s="122" t="str">
        <f t="shared" si="187"/>
        <v/>
      </c>
      <c r="BF226" s="123" t="str">
        <f t="shared" si="188"/>
        <v/>
      </c>
      <c r="BG226" s="123" t="str">
        <f t="shared" si="189"/>
        <v/>
      </c>
      <c r="BH226" s="123" t="str">
        <f t="shared" si="190"/>
        <v/>
      </c>
      <c r="BI226" s="123" t="str">
        <f t="shared" si="191"/>
        <v/>
      </c>
      <c r="BJ226" s="123" t="str">
        <f t="shared" si="192"/>
        <v/>
      </c>
      <c r="BK226" s="123" t="str">
        <f t="shared" si="193"/>
        <v/>
      </c>
      <c r="BL226" s="123" t="str">
        <f t="shared" si="194"/>
        <v/>
      </c>
      <c r="BM226" s="123" t="str">
        <f t="shared" si="195"/>
        <v/>
      </c>
      <c r="BN226" s="123" t="str">
        <f t="shared" si="196"/>
        <v/>
      </c>
      <c r="BO226" s="123">
        <f t="shared" si="235"/>
        <v>0</v>
      </c>
      <c r="BP226" s="123">
        <f t="shared" si="197"/>
        <v>0</v>
      </c>
      <c r="BQ226" s="123">
        <f t="shared" si="236"/>
        <v>0</v>
      </c>
      <c r="BR226" s="123">
        <f t="shared" si="198"/>
        <v>0</v>
      </c>
      <c r="BS226" s="123">
        <f t="shared" si="199"/>
        <v>0</v>
      </c>
      <c r="BT226" s="123">
        <f t="shared" si="200"/>
        <v>0</v>
      </c>
      <c r="BU226" s="123" t="str">
        <f t="shared" si="213"/>
        <v/>
      </c>
      <c r="BV226" s="123" t="str">
        <f t="shared" si="214"/>
        <v/>
      </c>
      <c r="BW226" s="123" t="str">
        <f t="shared" si="215"/>
        <v/>
      </c>
      <c r="BX226" s="123" t="str">
        <f t="shared" si="201"/>
        <v/>
      </c>
      <c r="BY226" s="123" t="str">
        <f t="shared" si="202"/>
        <v/>
      </c>
      <c r="BZ226" s="123" t="str">
        <f t="shared" si="203"/>
        <v/>
      </c>
      <c r="CA226" s="123" t="str">
        <f t="shared" si="204"/>
        <v/>
      </c>
      <c r="CB226" s="123" t="str">
        <f t="shared" si="205"/>
        <v/>
      </c>
      <c r="CC226" s="123" t="str">
        <f t="shared" si="206"/>
        <v/>
      </c>
      <c r="CD226" s="123" t="str">
        <f t="shared" si="207"/>
        <v/>
      </c>
      <c r="CE226" s="123" t="str">
        <f t="shared" si="208"/>
        <v/>
      </c>
      <c r="CF226" s="123" t="str">
        <f t="shared" si="216"/>
        <v/>
      </c>
      <c r="CG226" s="123" t="str">
        <f t="shared" si="217"/>
        <v/>
      </c>
      <c r="CH226" s="123" t="str">
        <f t="shared" si="218"/>
        <v/>
      </c>
      <c r="CI226" s="123" t="str">
        <f t="shared" si="219"/>
        <v/>
      </c>
      <c r="CJ226" s="131" t="str">
        <f t="shared" si="220"/>
        <v/>
      </c>
      <c r="CK226" s="123" t="str" cm="1">
        <f t="array" ref="CK226">IF(AND(AZ226="C_16",
        SUMPRODUCT(--ISNUMBER(SEARCH({"14","34","38","40","41","42","43","46","48","56","64","65"},BB226)))&gt;0),
    O226-IF(ISNUMBER(CL226),CL226,0),
    "")</f>
        <v/>
      </c>
      <c r="CL226" s="123" t="str" cm="1">
        <f t="array" ref="CL226">IF(AND(AZ226="C_16",
        SUMPRODUCT(--ISNUMBER(SEARCH({"01";"02";"03";"04";"05";"06";"07";"08";"09";"10";"11";"12";"13";"15";"16";"17";"19";"20";"21";"22";"23";"24";"25";"26";"27";"28";"29";"30";"31";"32";"33";"35";"36";"37";"39";"44";"45";"47";"49";"50";"51";"52";"53";"54";"55";"57";"58";"59";"60";"61";"62";"63";"66";"67";"68";"69";"70";"71";"72";"73";"74";"75"}, BB226)))&gt;0),
    O226,
    "")</f>
        <v/>
      </c>
      <c r="CM226" s="131" t="str" cm="1">
        <f t="array" ref="CM226">IF(SUMPRODUCT(--ISNUMBER(SEARCH({"32";"35";"36";"44";"45";"47";"50";"51";"52";"53";"54";"55";"57";"58";"59";"60"}, BB226)))&gt;0,
    B226,
    "")</f>
        <v/>
      </c>
      <c r="CN226" s="123" t="str" cm="1">
        <f t="array" ref="CN226">IF(SUMPRODUCT(--ISNUMBER(SEARCH({"61";"62"}, BB226)))&gt;0,
    B226,
    "")</f>
        <v/>
      </c>
      <c r="CO226" s="226" t="str" cm="1">
        <f t="array" ref="CO226">IF(SUMPRODUCT(--ISNUMBER(SEARCH({"68";"69";"70";"71"}, BB226)))&gt;0,
    B226,
    "")</f>
        <v/>
      </c>
      <c r="CP226" s="123" t="str" cm="1">
        <f t="array" ref="CP226">IF(SUMPRODUCT(--ISNUMBER(SEARCH({"72";"73";"74";"75"}, BB226)))&gt;0,
    B226,
    "")</f>
        <v/>
      </c>
      <c r="CQ226" s="123" t="str">
        <f t="shared" si="211"/>
        <v/>
      </c>
      <c r="CR226" s="226" t="str">
        <f t="shared" si="212"/>
        <v>NO</v>
      </c>
      <c r="CS226" s="122" t="str">
        <f t="shared" si="221"/>
        <v/>
      </c>
      <c r="CT226" s="123" t="str">
        <f t="shared" si="222"/>
        <v/>
      </c>
      <c r="CU226" s="123" t="str">
        <f t="shared" si="223"/>
        <v/>
      </c>
      <c r="CV226" s="123" t="str">
        <f t="shared" si="224"/>
        <v/>
      </c>
      <c r="CW226" s="123" t="str">
        <f t="shared" si="225"/>
        <v/>
      </c>
      <c r="CX226" s="123" t="str">
        <f t="shared" si="226"/>
        <v/>
      </c>
      <c r="CY226" s="123" t="str">
        <f t="shared" si="227"/>
        <v/>
      </c>
      <c r="CZ226" s="123" t="str">
        <f t="shared" si="228"/>
        <v/>
      </c>
      <c r="DA226" s="123" t="str">
        <f t="shared" si="229"/>
        <v/>
      </c>
      <c r="DB226" s="124" t="str">
        <f t="shared" si="230"/>
        <v/>
      </c>
      <c r="DC226" s="122" t="str">
        <f t="shared" si="231"/>
        <v/>
      </c>
      <c r="DD226" s="123" t="str">
        <f t="shared" si="232"/>
        <v/>
      </c>
      <c r="DE226" s="123" t="str">
        <f t="shared" si="233"/>
        <v/>
      </c>
      <c r="DF226" s="124" t="str">
        <f t="shared" si="234"/>
        <v/>
      </c>
      <c r="DG226" s="110"/>
    </row>
    <row r="227" spans="2:111" ht="16.2" outlineLevel="2" x14ac:dyDescent="0.4">
      <c r="B227" s="7">
        <v>222</v>
      </c>
      <c r="C227" s="12"/>
      <c r="D227" s="13"/>
      <c r="E227" s="14"/>
      <c r="F227" s="14"/>
      <c r="G227" s="14"/>
      <c r="H227" s="14"/>
      <c r="I227" s="14"/>
      <c r="J227" s="14"/>
      <c r="K227" s="14"/>
      <c r="L227" s="15"/>
      <c r="M227" s="12"/>
      <c r="N227" s="12"/>
      <c r="O227" s="12"/>
      <c r="P227" s="98" t="str">
        <f xml:space="preserve"> IF(ISBLANK(M227),"",VLOOKUP(M227,ComboValue!$D$2:$H$18,5,FALSE))</f>
        <v/>
      </c>
      <c r="Q227" s="12"/>
      <c r="R227" s="252" t="str" cm="1">
        <f t="array" ref="R227">IF(OR(ISNUMBER(SEARCH("SGH05",$D227:$L227)),ISNUMBER(SEARCH("SGH06",$D227:$L227)),ISNUMBER(SEARCH("SGH07",$D227:$L227)),ISNUMBER(SEARCH("SGH08",$D227:$L227)),ISNUMBER(SEARCH("pas de pictogramme",$D227:$L227)),ISNUMBER(SEARCH("SGH09",$D227:$L227)),ISNUMBER(SEARCH("SGH03",$D227:$L227))),"OUI","NON")</f>
        <v>NON</v>
      </c>
      <c r="S227" s="13"/>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212"/>
      <c r="AX227" s="123" t="str" cm="1">
        <f t="array" ref="AX227">_xlfn.TEXTJOIN(",", TRUE, IF(D227:L227="","",VLOOKUP(D227:L227, ComboValue!$A$2:$C$11, 3, FALSE)))</f>
        <v/>
      </c>
      <c r="AY227" s="123" t="str">
        <f t="shared" si="209"/>
        <v>Tous_Fr</v>
      </c>
      <c r="AZ227" s="123" t="str">
        <f>IF(ISBLANK(M227),"",VLOOKUP(M227,ComboValue!$D$2:$F$18,3,FALSE))</f>
        <v/>
      </c>
      <c r="BA227" s="123" t="str">
        <f>IF(ISBLANK(N227),"",VLOOKUP(N227,ComboValue!$J$2:$L$5,3,FALSE))</f>
        <v/>
      </c>
      <c r="BB227" s="130" t="str" cm="1">
        <f t="array" ref="BB227">_xlfn.TEXTJOIN(",", TRUE, IF(S227:AV227="","",VLOOKUP(S227:AV227, ComboValue!$M$2:$O$100, 3, FALSE)))</f>
        <v/>
      </c>
      <c r="BC227" s="124" t="str">
        <f t="shared" si="210"/>
        <v/>
      </c>
      <c r="BD227" s="110"/>
      <c r="BE227" s="122" t="str">
        <f t="shared" si="187"/>
        <v/>
      </c>
      <c r="BF227" s="123" t="str">
        <f t="shared" si="188"/>
        <v/>
      </c>
      <c r="BG227" s="123" t="str">
        <f t="shared" si="189"/>
        <v/>
      </c>
      <c r="BH227" s="123" t="str">
        <f t="shared" si="190"/>
        <v/>
      </c>
      <c r="BI227" s="123" t="str">
        <f t="shared" si="191"/>
        <v/>
      </c>
      <c r="BJ227" s="123" t="str">
        <f t="shared" si="192"/>
        <v/>
      </c>
      <c r="BK227" s="123" t="str">
        <f t="shared" si="193"/>
        <v/>
      </c>
      <c r="BL227" s="123" t="str">
        <f t="shared" si="194"/>
        <v/>
      </c>
      <c r="BM227" s="123" t="str">
        <f t="shared" si="195"/>
        <v/>
      </c>
      <c r="BN227" s="123" t="str">
        <f t="shared" si="196"/>
        <v/>
      </c>
      <c r="BO227" s="123">
        <f t="shared" si="235"/>
        <v>0</v>
      </c>
      <c r="BP227" s="123">
        <f t="shared" si="197"/>
        <v>0</v>
      </c>
      <c r="BQ227" s="123">
        <f t="shared" si="236"/>
        <v>0</v>
      </c>
      <c r="BR227" s="123">
        <f t="shared" si="198"/>
        <v>0</v>
      </c>
      <c r="BS227" s="123">
        <f t="shared" si="199"/>
        <v>0</v>
      </c>
      <c r="BT227" s="123">
        <f t="shared" si="200"/>
        <v>0</v>
      </c>
      <c r="BU227" s="123" t="str">
        <f t="shared" si="213"/>
        <v/>
      </c>
      <c r="BV227" s="123" t="str">
        <f t="shared" si="214"/>
        <v/>
      </c>
      <c r="BW227" s="123" t="str">
        <f t="shared" si="215"/>
        <v/>
      </c>
      <c r="BX227" s="123" t="str">
        <f t="shared" si="201"/>
        <v/>
      </c>
      <c r="BY227" s="123" t="str">
        <f t="shared" si="202"/>
        <v/>
      </c>
      <c r="BZ227" s="123" t="str">
        <f t="shared" si="203"/>
        <v/>
      </c>
      <c r="CA227" s="123" t="str">
        <f t="shared" si="204"/>
        <v/>
      </c>
      <c r="CB227" s="123" t="str">
        <f t="shared" si="205"/>
        <v/>
      </c>
      <c r="CC227" s="123" t="str">
        <f t="shared" si="206"/>
        <v/>
      </c>
      <c r="CD227" s="123" t="str">
        <f t="shared" si="207"/>
        <v/>
      </c>
      <c r="CE227" s="123" t="str">
        <f t="shared" si="208"/>
        <v/>
      </c>
      <c r="CF227" s="123" t="str">
        <f t="shared" si="216"/>
        <v/>
      </c>
      <c r="CG227" s="123" t="str">
        <f t="shared" si="217"/>
        <v/>
      </c>
      <c r="CH227" s="123" t="str">
        <f t="shared" si="218"/>
        <v/>
      </c>
      <c r="CI227" s="123" t="str">
        <f t="shared" si="219"/>
        <v/>
      </c>
      <c r="CJ227" s="131" t="str">
        <f t="shared" si="220"/>
        <v/>
      </c>
      <c r="CK227" s="123" t="str" cm="1">
        <f t="array" ref="CK227">IF(AND(AZ227="C_16",
        SUMPRODUCT(--ISNUMBER(SEARCH({"14","34","38","40","41","42","43","46","48","56","64","65"},BB227)))&gt;0),
    O227-IF(ISNUMBER(CL227),CL227,0),
    "")</f>
        <v/>
      </c>
      <c r="CL227" s="123" t="str" cm="1">
        <f t="array" ref="CL227">IF(AND(AZ227="C_16",
        SUMPRODUCT(--ISNUMBER(SEARCH({"01";"02";"03";"04";"05";"06";"07";"08";"09";"10";"11";"12";"13";"15";"16";"17";"19";"20";"21";"22";"23";"24";"25";"26";"27";"28";"29";"30";"31";"32";"33";"35";"36";"37";"39";"44";"45";"47";"49";"50";"51";"52";"53";"54";"55";"57";"58";"59";"60";"61";"62";"63";"66";"67";"68";"69";"70";"71";"72";"73";"74";"75"}, BB227)))&gt;0),
    O227,
    "")</f>
        <v/>
      </c>
      <c r="CM227" s="131" t="str" cm="1">
        <f t="array" ref="CM227">IF(SUMPRODUCT(--ISNUMBER(SEARCH({"32";"35";"36";"44";"45";"47";"50";"51";"52";"53";"54";"55";"57";"58";"59";"60"}, BB227)))&gt;0,
    B227,
    "")</f>
        <v/>
      </c>
      <c r="CN227" s="123" t="str" cm="1">
        <f t="array" ref="CN227">IF(SUMPRODUCT(--ISNUMBER(SEARCH({"61";"62"}, BB227)))&gt;0,
    B227,
    "")</f>
        <v/>
      </c>
      <c r="CO227" s="226" t="str" cm="1">
        <f t="array" ref="CO227">IF(SUMPRODUCT(--ISNUMBER(SEARCH({"68";"69";"70";"71"}, BB227)))&gt;0,
    B227,
    "")</f>
        <v/>
      </c>
      <c r="CP227" s="123" t="str" cm="1">
        <f t="array" ref="CP227">IF(SUMPRODUCT(--ISNUMBER(SEARCH({"72";"73";"74";"75"}, BB227)))&gt;0,
    B227,
    "")</f>
        <v/>
      </c>
      <c r="CQ227" s="123" t="str">
        <f t="shared" si="211"/>
        <v/>
      </c>
      <c r="CR227" s="226" t="str">
        <f t="shared" si="212"/>
        <v>NO</v>
      </c>
      <c r="CS227" s="122" t="str">
        <f t="shared" si="221"/>
        <v/>
      </c>
      <c r="CT227" s="123" t="str">
        <f t="shared" si="222"/>
        <v/>
      </c>
      <c r="CU227" s="123" t="str">
        <f t="shared" si="223"/>
        <v/>
      </c>
      <c r="CV227" s="123" t="str">
        <f t="shared" si="224"/>
        <v/>
      </c>
      <c r="CW227" s="123" t="str">
        <f t="shared" si="225"/>
        <v/>
      </c>
      <c r="CX227" s="123" t="str">
        <f t="shared" si="226"/>
        <v/>
      </c>
      <c r="CY227" s="123" t="str">
        <f t="shared" si="227"/>
        <v/>
      </c>
      <c r="CZ227" s="123" t="str">
        <f t="shared" si="228"/>
        <v/>
      </c>
      <c r="DA227" s="123" t="str">
        <f t="shared" si="229"/>
        <v/>
      </c>
      <c r="DB227" s="124" t="str">
        <f t="shared" si="230"/>
        <v/>
      </c>
      <c r="DC227" s="122" t="str">
        <f t="shared" si="231"/>
        <v/>
      </c>
      <c r="DD227" s="123" t="str">
        <f t="shared" si="232"/>
        <v/>
      </c>
      <c r="DE227" s="123" t="str">
        <f t="shared" si="233"/>
        <v/>
      </c>
      <c r="DF227" s="124" t="str">
        <f t="shared" si="234"/>
        <v/>
      </c>
      <c r="DG227" s="110"/>
    </row>
    <row r="228" spans="2:111" ht="16.2" outlineLevel="2" x14ac:dyDescent="0.4">
      <c r="B228" s="7">
        <v>223</v>
      </c>
      <c r="C228" s="12"/>
      <c r="D228" s="13"/>
      <c r="E228" s="14"/>
      <c r="F228" s="14"/>
      <c r="G228" s="14"/>
      <c r="H228" s="14"/>
      <c r="I228" s="14"/>
      <c r="J228" s="14"/>
      <c r="K228" s="14"/>
      <c r="L228" s="15"/>
      <c r="M228" s="12"/>
      <c r="N228" s="12"/>
      <c r="O228" s="12"/>
      <c r="P228" s="98" t="str">
        <f xml:space="preserve"> IF(ISBLANK(M228),"",VLOOKUP(M228,ComboValue!$D$2:$H$18,5,FALSE))</f>
        <v/>
      </c>
      <c r="Q228" s="12"/>
      <c r="R228" s="252" t="str" cm="1">
        <f t="array" ref="R228">IF(OR(ISNUMBER(SEARCH("SGH05",$D228:$L228)),ISNUMBER(SEARCH("SGH06",$D228:$L228)),ISNUMBER(SEARCH("SGH07",$D228:$L228)),ISNUMBER(SEARCH("SGH08",$D228:$L228)),ISNUMBER(SEARCH("pas de pictogramme",$D228:$L228)),ISNUMBER(SEARCH("SGH09",$D228:$L228)),ISNUMBER(SEARCH("SGH03",$D228:$L228))),"OUI","NON")</f>
        <v>NON</v>
      </c>
      <c r="S228" s="13"/>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212"/>
      <c r="AX228" s="123" t="str" cm="1">
        <f t="array" ref="AX228">_xlfn.TEXTJOIN(",", TRUE, IF(D228:L228="","",VLOOKUP(D228:L228, ComboValue!$A$2:$C$11, 3, FALSE)))</f>
        <v/>
      </c>
      <c r="AY228" s="123" t="str">
        <f t="shared" si="209"/>
        <v>Tous_Fr</v>
      </c>
      <c r="AZ228" s="123" t="str">
        <f>IF(ISBLANK(M228),"",VLOOKUP(M228,ComboValue!$D$2:$F$18,3,FALSE))</f>
        <v/>
      </c>
      <c r="BA228" s="123" t="str">
        <f>IF(ISBLANK(N228),"",VLOOKUP(N228,ComboValue!$J$2:$L$5,3,FALSE))</f>
        <v/>
      </c>
      <c r="BB228" s="130" t="str" cm="1">
        <f t="array" ref="BB228">_xlfn.TEXTJOIN(",", TRUE, IF(S228:AV228="","",VLOOKUP(S228:AV228, ComboValue!$M$2:$O$100, 3, FALSE)))</f>
        <v/>
      </c>
      <c r="BC228" s="124" t="str">
        <f t="shared" si="210"/>
        <v/>
      </c>
      <c r="BD228" s="110"/>
      <c r="BE228" s="122" t="str">
        <f t="shared" si="187"/>
        <v/>
      </c>
      <c r="BF228" s="123" t="str">
        <f t="shared" si="188"/>
        <v/>
      </c>
      <c r="BG228" s="123" t="str">
        <f t="shared" si="189"/>
        <v/>
      </c>
      <c r="BH228" s="123" t="str">
        <f t="shared" si="190"/>
        <v/>
      </c>
      <c r="BI228" s="123" t="str">
        <f t="shared" si="191"/>
        <v/>
      </c>
      <c r="BJ228" s="123" t="str">
        <f t="shared" si="192"/>
        <v/>
      </c>
      <c r="BK228" s="123" t="str">
        <f t="shared" si="193"/>
        <v/>
      </c>
      <c r="BL228" s="123" t="str">
        <f t="shared" si="194"/>
        <v/>
      </c>
      <c r="BM228" s="123" t="str">
        <f t="shared" si="195"/>
        <v/>
      </c>
      <c r="BN228" s="123" t="str">
        <f t="shared" si="196"/>
        <v/>
      </c>
      <c r="BO228" s="123">
        <f t="shared" si="235"/>
        <v>0</v>
      </c>
      <c r="BP228" s="123">
        <f t="shared" si="197"/>
        <v>0</v>
      </c>
      <c r="BQ228" s="123">
        <f t="shared" si="236"/>
        <v>0</v>
      </c>
      <c r="BR228" s="123">
        <f t="shared" si="198"/>
        <v>0</v>
      </c>
      <c r="BS228" s="123">
        <f t="shared" si="199"/>
        <v>0</v>
      </c>
      <c r="BT228" s="123">
        <f t="shared" si="200"/>
        <v>0</v>
      </c>
      <c r="BU228" s="123" t="str">
        <f t="shared" si="213"/>
        <v/>
      </c>
      <c r="BV228" s="123" t="str">
        <f t="shared" si="214"/>
        <v/>
      </c>
      <c r="BW228" s="123" t="str">
        <f t="shared" si="215"/>
        <v/>
      </c>
      <c r="BX228" s="123" t="str">
        <f t="shared" si="201"/>
        <v/>
      </c>
      <c r="BY228" s="123" t="str">
        <f t="shared" si="202"/>
        <v/>
      </c>
      <c r="BZ228" s="123" t="str">
        <f t="shared" si="203"/>
        <v/>
      </c>
      <c r="CA228" s="123" t="str">
        <f t="shared" si="204"/>
        <v/>
      </c>
      <c r="CB228" s="123" t="str">
        <f t="shared" si="205"/>
        <v/>
      </c>
      <c r="CC228" s="123" t="str">
        <f t="shared" si="206"/>
        <v/>
      </c>
      <c r="CD228" s="123" t="str">
        <f t="shared" si="207"/>
        <v/>
      </c>
      <c r="CE228" s="123" t="str">
        <f t="shared" si="208"/>
        <v/>
      </c>
      <c r="CF228" s="123" t="str">
        <f t="shared" si="216"/>
        <v/>
      </c>
      <c r="CG228" s="123" t="str">
        <f t="shared" si="217"/>
        <v/>
      </c>
      <c r="CH228" s="123" t="str">
        <f t="shared" si="218"/>
        <v/>
      </c>
      <c r="CI228" s="123" t="str">
        <f t="shared" si="219"/>
        <v/>
      </c>
      <c r="CJ228" s="131" t="str">
        <f t="shared" si="220"/>
        <v/>
      </c>
      <c r="CK228" s="123" t="str" cm="1">
        <f t="array" ref="CK228">IF(AND(AZ228="C_16",
        SUMPRODUCT(--ISNUMBER(SEARCH({"14","34","38","40","41","42","43","46","48","56","64","65"},BB228)))&gt;0),
    O228-IF(ISNUMBER(CL228),CL228,0),
    "")</f>
        <v/>
      </c>
      <c r="CL228" s="123" t="str" cm="1">
        <f t="array" ref="CL228">IF(AND(AZ228="C_16",
        SUMPRODUCT(--ISNUMBER(SEARCH({"01";"02";"03";"04";"05";"06";"07";"08";"09";"10";"11";"12";"13";"15";"16";"17";"19";"20";"21";"22";"23";"24";"25";"26";"27";"28";"29";"30";"31";"32";"33";"35";"36";"37";"39";"44";"45";"47";"49";"50";"51";"52";"53";"54";"55";"57";"58";"59";"60";"61";"62";"63";"66";"67";"68";"69";"70";"71";"72";"73";"74";"75"}, BB228)))&gt;0),
    O228,
    "")</f>
        <v/>
      </c>
      <c r="CM228" s="131" t="str" cm="1">
        <f t="array" ref="CM228">IF(SUMPRODUCT(--ISNUMBER(SEARCH({"32";"35";"36";"44";"45";"47";"50";"51";"52";"53";"54";"55";"57";"58";"59";"60"}, BB228)))&gt;0,
    B228,
    "")</f>
        <v/>
      </c>
      <c r="CN228" s="123" t="str" cm="1">
        <f t="array" ref="CN228">IF(SUMPRODUCT(--ISNUMBER(SEARCH({"61";"62"}, BB228)))&gt;0,
    B228,
    "")</f>
        <v/>
      </c>
      <c r="CO228" s="226" t="str" cm="1">
        <f t="array" ref="CO228">IF(SUMPRODUCT(--ISNUMBER(SEARCH({"68";"69";"70";"71"}, BB228)))&gt;0,
    B228,
    "")</f>
        <v/>
      </c>
      <c r="CP228" s="123" t="str" cm="1">
        <f t="array" ref="CP228">IF(SUMPRODUCT(--ISNUMBER(SEARCH({"72";"73";"74";"75"}, BB228)))&gt;0,
    B228,
    "")</f>
        <v/>
      </c>
      <c r="CQ228" s="123" t="str">
        <f t="shared" si="211"/>
        <v/>
      </c>
      <c r="CR228" s="226" t="str">
        <f t="shared" si="212"/>
        <v>NO</v>
      </c>
      <c r="CS228" s="122" t="str">
        <f t="shared" si="221"/>
        <v/>
      </c>
      <c r="CT228" s="123" t="str">
        <f t="shared" si="222"/>
        <v/>
      </c>
      <c r="CU228" s="123" t="str">
        <f t="shared" si="223"/>
        <v/>
      </c>
      <c r="CV228" s="123" t="str">
        <f t="shared" si="224"/>
        <v/>
      </c>
      <c r="CW228" s="123" t="str">
        <f t="shared" si="225"/>
        <v/>
      </c>
      <c r="CX228" s="123" t="str">
        <f t="shared" si="226"/>
        <v/>
      </c>
      <c r="CY228" s="123" t="str">
        <f t="shared" si="227"/>
        <v/>
      </c>
      <c r="CZ228" s="123" t="str">
        <f t="shared" si="228"/>
        <v/>
      </c>
      <c r="DA228" s="123" t="str">
        <f t="shared" si="229"/>
        <v/>
      </c>
      <c r="DB228" s="124" t="str">
        <f t="shared" si="230"/>
        <v/>
      </c>
      <c r="DC228" s="122" t="str">
        <f t="shared" si="231"/>
        <v/>
      </c>
      <c r="DD228" s="123" t="str">
        <f t="shared" si="232"/>
        <v/>
      </c>
      <c r="DE228" s="123" t="str">
        <f t="shared" si="233"/>
        <v/>
      </c>
      <c r="DF228" s="124" t="str">
        <f t="shared" si="234"/>
        <v/>
      </c>
      <c r="DG228" s="110"/>
    </row>
    <row r="229" spans="2:111" ht="16.2" outlineLevel="2" x14ac:dyDescent="0.4">
      <c r="B229" s="7">
        <v>224</v>
      </c>
      <c r="C229" s="12"/>
      <c r="D229" s="13"/>
      <c r="E229" s="14"/>
      <c r="F229" s="14"/>
      <c r="G229" s="14"/>
      <c r="H229" s="14"/>
      <c r="I229" s="14"/>
      <c r="J229" s="14"/>
      <c r="K229" s="14"/>
      <c r="L229" s="15"/>
      <c r="M229" s="12"/>
      <c r="N229" s="12"/>
      <c r="O229" s="12"/>
      <c r="P229" s="98" t="str">
        <f xml:space="preserve"> IF(ISBLANK(M229),"",VLOOKUP(M229,ComboValue!$D$2:$H$18,5,FALSE))</f>
        <v/>
      </c>
      <c r="Q229" s="12"/>
      <c r="R229" s="252" t="str" cm="1">
        <f t="array" ref="R229">IF(OR(ISNUMBER(SEARCH("SGH05",$D229:$L229)),ISNUMBER(SEARCH("SGH06",$D229:$L229)),ISNUMBER(SEARCH("SGH07",$D229:$L229)),ISNUMBER(SEARCH("SGH08",$D229:$L229)),ISNUMBER(SEARCH("pas de pictogramme",$D229:$L229)),ISNUMBER(SEARCH("SGH09",$D229:$L229)),ISNUMBER(SEARCH("SGH03",$D229:$L229))),"OUI","NON")</f>
        <v>NON</v>
      </c>
      <c r="S229" s="13"/>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212"/>
      <c r="AX229" s="123" t="str" cm="1">
        <f t="array" ref="AX229">_xlfn.TEXTJOIN(",", TRUE, IF(D229:L229="","",VLOOKUP(D229:L229, ComboValue!$A$2:$C$11, 3, FALSE)))</f>
        <v/>
      </c>
      <c r="AY229" s="123" t="str">
        <f t="shared" si="209"/>
        <v>Tous_Fr</v>
      </c>
      <c r="AZ229" s="123" t="str">
        <f>IF(ISBLANK(M229),"",VLOOKUP(M229,ComboValue!$D$2:$F$18,3,FALSE))</f>
        <v/>
      </c>
      <c r="BA229" s="123" t="str">
        <f>IF(ISBLANK(N229),"",VLOOKUP(N229,ComboValue!$J$2:$L$5,3,FALSE))</f>
        <v/>
      </c>
      <c r="BB229" s="130" t="str" cm="1">
        <f t="array" ref="BB229">_xlfn.TEXTJOIN(",", TRUE, IF(S229:AV229="","",VLOOKUP(S229:AV229, ComboValue!$M$2:$O$100, 3, FALSE)))</f>
        <v/>
      </c>
      <c r="BC229" s="124" t="str">
        <f t="shared" si="210"/>
        <v/>
      </c>
      <c r="BD229" s="110"/>
      <c r="BE229" s="122" t="str">
        <f t="shared" si="187"/>
        <v/>
      </c>
      <c r="BF229" s="123" t="str">
        <f t="shared" si="188"/>
        <v/>
      </c>
      <c r="BG229" s="123" t="str">
        <f t="shared" si="189"/>
        <v/>
      </c>
      <c r="BH229" s="123" t="str">
        <f t="shared" si="190"/>
        <v/>
      </c>
      <c r="BI229" s="123" t="str">
        <f t="shared" si="191"/>
        <v/>
      </c>
      <c r="BJ229" s="123" t="str">
        <f t="shared" si="192"/>
        <v/>
      </c>
      <c r="BK229" s="123" t="str">
        <f t="shared" si="193"/>
        <v/>
      </c>
      <c r="BL229" s="123" t="str">
        <f t="shared" si="194"/>
        <v/>
      </c>
      <c r="BM229" s="123" t="str">
        <f t="shared" si="195"/>
        <v/>
      </c>
      <c r="BN229" s="123" t="str">
        <f t="shared" si="196"/>
        <v/>
      </c>
      <c r="BO229" s="123">
        <f t="shared" si="235"/>
        <v>0</v>
      </c>
      <c r="BP229" s="123">
        <f t="shared" si="197"/>
        <v>0</v>
      </c>
      <c r="BQ229" s="123">
        <f t="shared" si="236"/>
        <v>0</v>
      </c>
      <c r="BR229" s="123">
        <f t="shared" si="198"/>
        <v>0</v>
      </c>
      <c r="BS229" s="123">
        <f t="shared" si="199"/>
        <v>0</v>
      </c>
      <c r="BT229" s="123">
        <f t="shared" si="200"/>
        <v>0</v>
      </c>
      <c r="BU229" s="123" t="str">
        <f t="shared" si="213"/>
        <v/>
      </c>
      <c r="BV229" s="123" t="str">
        <f t="shared" si="214"/>
        <v/>
      </c>
      <c r="BW229" s="123" t="str">
        <f t="shared" si="215"/>
        <v/>
      </c>
      <c r="BX229" s="123" t="str">
        <f t="shared" si="201"/>
        <v/>
      </c>
      <c r="BY229" s="123" t="str">
        <f t="shared" si="202"/>
        <v/>
      </c>
      <c r="BZ229" s="123" t="str">
        <f t="shared" si="203"/>
        <v/>
      </c>
      <c r="CA229" s="123" t="str">
        <f t="shared" si="204"/>
        <v/>
      </c>
      <c r="CB229" s="123" t="str">
        <f t="shared" si="205"/>
        <v/>
      </c>
      <c r="CC229" s="123" t="str">
        <f t="shared" si="206"/>
        <v/>
      </c>
      <c r="CD229" s="123" t="str">
        <f t="shared" si="207"/>
        <v/>
      </c>
      <c r="CE229" s="123" t="str">
        <f t="shared" si="208"/>
        <v/>
      </c>
      <c r="CF229" s="123" t="str">
        <f t="shared" si="216"/>
        <v/>
      </c>
      <c r="CG229" s="123" t="str">
        <f t="shared" si="217"/>
        <v/>
      </c>
      <c r="CH229" s="123" t="str">
        <f t="shared" si="218"/>
        <v/>
      </c>
      <c r="CI229" s="123" t="str">
        <f t="shared" si="219"/>
        <v/>
      </c>
      <c r="CJ229" s="131" t="str">
        <f t="shared" si="220"/>
        <v/>
      </c>
      <c r="CK229" s="123" t="str" cm="1">
        <f t="array" ref="CK229">IF(AND(AZ229="C_16",
        SUMPRODUCT(--ISNUMBER(SEARCH({"14","34","38","40","41","42","43","46","48","56","64","65"},BB229)))&gt;0),
    O229-IF(ISNUMBER(CL229),CL229,0),
    "")</f>
        <v/>
      </c>
      <c r="CL229" s="123" t="str" cm="1">
        <f t="array" ref="CL229">IF(AND(AZ229="C_16",
        SUMPRODUCT(--ISNUMBER(SEARCH({"01";"02";"03";"04";"05";"06";"07";"08";"09";"10";"11";"12";"13";"15";"16";"17";"19";"20";"21";"22";"23";"24";"25";"26";"27";"28";"29";"30";"31";"32";"33";"35";"36";"37";"39";"44";"45";"47";"49";"50";"51";"52";"53";"54";"55";"57";"58";"59";"60";"61";"62";"63";"66";"67";"68";"69";"70";"71";"72";"73";"74";"75"}, BB229)))&gt;0),
    O229,
    "")</f>
        <v/>
      </c>
      <c r="CM229" s="131" t="str" cm="1">
        <f t="array" ref="CM229">IF(SUMPRODUCT(--ISNUMBER(SEARCH({"32";"35";"36";"44";"45";"47";"50";"51";"52";"53";"54";"55";"57";"58";"59";"60"}, BB229)))&gt;0,
    B229,
    "")</f>
        <v/>
      </c>
      <c r="CN229" s="123" t="str" cm="1">
        <f t="array" ref="CN229">IF(SUMPRODUCT(--ISNUMBER(SEARCH({"61";"62"}, BB229)))&gt;0,
    B229,
    "")</f>
        <v/>
      </c>
      <c r="CO229" s="226" t="str" cm="1">
        <f t="array" ref="CO229">IF(SUMPRODUCT(--ISNUMBER(SEARCH({"68";"69";"70";"71"}, BB229)))&gt;0,
    B229,
    "")</f>
        <v/>
      </c>
      <c r="CP229" s="123" t="str" cm="1">
        <f t="array" ref="CP229">IF(SUMPRODUCT(--ISNUMBER(SEARCH({"72";"73";"74";"75"}, BB229)))&gt;0,
    B229,
    "")</f>
        <v/>
      </c>
      <c r="CQ229" s="123" t="str">
        <f t="shared" si="211"/>
        <v/>
      </c>
      <c r="CR229" s="226" t="str">
        <f t="shared" si="212"/>
        <v>NO</v>
      </c>
      <c r="CS229" s="122" t="str">
        <f t="shared" si="221"/>
        <v/>
      </c>
      <c r="CT229" s="123" t="str">
        <f t="shared" si="222"/>
        <v/>
      </c>
      <c r="CU229" s="123" t="str">
        <f t="shared" si="223"/>
        <v/>
      </c>
      <c r="CV229" s="123" t="str">
        <f t="shared" si="224"/>
        <v/>
      </c>
      <c r="CW229" s="123" t="str">
        <f t="shared" si="225"/>
        <v/>
      </c>
      <c r="CX229" s="123" t="str">
        <f t="shared" si="226"/>
        <v/>
      </c>
      <c r="CY229" s="123" t="str">
        <f t="shared" si="227"/>
        <v/>
      </c>
      <c r="CZ229" s="123" t="str">
        <f t="shared" si="228"/>
        <v/>
      </c>
      <c r="DA229" s="123" t="str">
        <f t="shared" si="229"/>
        <v/>
      </c>
      <c r="DB229" s="124" t="str">
        <f t="shared" si="230"/>
        <v/>
      </c>
      <c r="DC229" s="122" t="str">
        <f t="shared" si="231"/>
        <v/>
      </c>
      <c r="DD229" s="123" t="str">
        <f t="shared" si="232"/>
        <v/>
      </c>
      <c r="DE229" s="123" t="str">
        <f t="shared" si="233"/>
        <v/>
      </c>
      <c r="DF229" s="124" t="str">
        <f t="shared" si="234"/>
        <v/>
      </c>
      <c r="DG229" s="110"/>
    </row>
    <row r="230" spans="2:111" ht="16.2" outlineLevel="2" x14ac:dyDescent="0.4">
      <c r="B230" s="7">
        <v>225</v>
      </c>
      <c r="C230" s="12"/>
      <c r="D230" s="13"/>
      <c r="E230" s="14"/>
      <c r="F230" s="14"/>
      <c r="G230" s="14"/>
      <c r="H230" s="14"/>
      <c r="I230" s="14"/>
      <c r="J230" s="14"/>
      <c r="K230" s="14"/>
      <c r="L230" s="15"/>
      <c r="M230" s="12"/>
      <c r="N230" s="12"/>
      <c r="O230" s="12"/>
      <c r="P230" s="98" t="str">
        <f xml:space="preserve"> IF(ISBLANK(M230),"",VLOOKUP(M230,ComboValue!$D$2:$H$18,5,FALSE))</f>
        <v/>
      </c>
      <c r="Q230" s="12"/>
      <c r="R230" s="252" t="str" cm="1">
        <f t="array" ref="R230">IF(OR(ISNUMBER(SEARCH("SGH05",$D230:$L230)),ISNUMBER(SEARCH("SGH06",$D230:$L230)),ISNUMBER(SEARCH("SGH07",$D230:$L230)),ISNUMBER(SEARCH("SGH08",$D230:$L230)),ISNUMBER(SEARCH("pas de pictogramme",$D230:$L230)),ISNUMBER(SEARCH("SGH09",$D230:$L230)),ISNUMBER(SEARCH("SGH03",$D230:$L230))),"OUI","NON")</f>
        <v>NON</v>
      </c>
      <c r="S230" s="13"/>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212"/>
      <c r="AX230" s="123" t="str" cm="1">
        <f t="array" ref="AX230">_xlfn.TEXTJOIN(",", TRUE, IF(D230:L230="","",VLOOKUP(D230:L230, ComboValue!$A$2:$C$11, 3, FALSE)))</f>
        <v/>
      </c>
      <c r="AY230" s="123" t="str">
        <f t="shared" si="209"/>
        <v>Tous_Fr</v>
      </c>
      <c r="AZ230" s="123" t="str">
        <f>IF(ISBLANK(M230),"",VLOOKUP(M230,ComboValue!$D$2:$F$18,3,FALSE))</f>
        <v/>
      </c>
      <c r="BA230" s="123" t="str">
        <f>IF(ISBLANK(N230),"",VLOOKUP(N230,ComboValue!$J$2:$L$5,3,FALSE))</f>
        <v/>
      </c>
      <c r="BB230" s="130" t="str" cm="1">
        <f t="array" ref="BB230">_xlfn.TEXTJOIN(",", TRUE, IF(S230:AV230="","",VLOOKUP(S230:AV230, ComboValue!$M$2:$O$100, 3, FALSE)))</f>
        <v/>
      </c>
      <c r="BC230" s="124" t="str">
        <f t="shared" si="210"/>
        <v/>
      </c>
      <c r="BD230" s="110"/>
      <c r="BE230" s="122" t="str">
        <f t="shared" si="187"/>
        <v/>
      </c>
      <c r="BF230" s="123" t="str">
        <f t="shared" si="188"/>
        <v/>
      </c>
      <c r="BG230" s="123" t="str">
        <f t="shared" si="189"/>
        <v/>
      </c>
      <c r="BH230" s="123" t="str">
        <f t="shared" si="190"/>
        <v/>
      </c>
      <c r="BI230" s="123" t="str">
        <f t="shared" si="191"/>
        <v/>
      </c>
      <c r="BJ230" s="123" t="str">
        <f t="shared" si="192"/>
        <v/>
      </c>
      <c r="BK230" s="123" t="str">
        <f t="shared" si="193"/>
        <v/>
      </c>
      <c r="BL230" s="123" t="str">
        <f t="shared" si="194"/>
        <v/>
      </c>
      <c r="BM230" s="123" t="str">
        <f t="shared" si="195"/>
        <v/>
      </c>
      <c r="BN230" s="123" t="str">
        <f t="shared" si="196"/>
        <v/>
      </c>
      <c r="BO230" s="123">
        <f t="shared" si="235"/>
        <v>0</v>
      </c>
      <c r="BP230" s="123">
        <f t="shared" si="197"/>
        <v>0</v>
      </c>
      <c r="BQ230" s="123">
        <f t="shared" si="236"/>
        <v>0</v>
      </c>
      <c r="BR230" s="123">
        <f t="shared" si="198"/>
        <v>0</v>
      </c>
      <c r="BS230" s="123">
        <f t="shared" si="199"/>
        <v>0</v>
      </c>
      <c r="BT230" s="123">
        <f t="shared" si="200"/>
        <v>0</v>
      </c>
      <c r="BU230" s="123" t="str">
        <f t="shared" si="213"/>
        <v/>
      </c>
      <c r="BV230" s="123" t="str">
        <f t="shared" si="214"/>
        <v/>
      </c>
      <c r="BW230" s="123" t="str">
        <f t="shared" si="215"/>
        <v/>
      </c>
      <c r="BX230" s="123" t="str">
        <f t="shared" si="201"/>
        <v/>
      </c>
      <c r="BY230" s="123" t="str">
        <f t="shared" si="202"/>
        <v/>
      </c>
      <c r="BZ230" s="123" t="str">
        <f t="shared" si="203"/>
        <v/>
      </c>
      <c r="CA230" s="123" t="str">
        <f t="shared" si="204"/>
        <v/>
      </c>
      <c r="CB230" s="123" t="str">
        <f t="shared" si="205"/>
        <v/>
      </c>
      <c r="CC230" s="123" t="str">
        <f t="shared" si="206"/>
        <v/>
      </c>
      <c r="CD230" s="123" t="str">
        <f t="shared" si="207"/>
        <v/>
      </c>
      <c r="CE230" s="123" t="str">
        <f t="shared" si="208"/>
        <v/>
      </c>
      <c r="CF230" s="123" t="str">
        <f t="shared" si="216"/>
        <v/>
      </c>
      <c r="CG230" s="123" t="str">
        <f t="shared" si="217"/>
        <v/>
      </c>
      <c r="CH230" s="123" t="str">
        <f t="shared" si="218"/>
        <v/>
      </c>
      <c r="CI230" s="123" t="str">
        <f t="shared" si="219"/>
        <v/>
      </c>
      <c r="CJ230" s="131" t="str">
        <f t="shared" si="220"/>
        <v/>
      </c>
      <c r="CK230" s="123" t="str" cm="1">
        <f t="array" ref="CK230">IF(AND(AZ230="C_16",
        SUMPRODUCT(--ISNUMBER(SEARCH({"14","34","38","40","41","42","43","46","48","56","64","65"},BB230)))&gt;0),
    O230-IF(ISNUMBER(CL230),CL230,0),
    "")</f>
        <v/>
      </c>
      <c r="CL230" s="123" t="str" cm="1">
        <f t="array" ref="CL230">IF(AND(AZ230="C_16",
        SUMPRODUCT(--ISNUMBER(SEARCH({"01";"02";"03";"04";"05";"06";"07";"08";"09";"10";"11";"12";"13";"15";"16";"17";"19";"20";"21";"22";"23";"24";"25";"26";"27";"28";"29";"30";"31";"32";"33";"35";"36";"37";"39";"44";"45";"47";"49";"50";"51";"52";"53";"54";"55";"57";"58";"59";"60";"61";"62";"63";"66";"67";"68";"69";"70";"71";"72";"73";"74";"75"}, BB230)))&gt;0),
    O230,
    "")</f>
        <v/>
      </c>
      <c r="CM230" s="131" t="str" cm="1">
        <f t="array" ref="CM230">IF(SUMPRODUCT(--ISNUMBER(SEARCH({"32";"35";"36";"44";"45";"47";"50";"51";"52";"53";"54";"55";"57";"58";"59";"60"}, BB230)))&gt;0,
    B230,
    "")</f>
        <v/>
      </c>
      <c r="CN230" s="123" t="str" cm="1">
        <f t="array" ref="CN230">IF(SUMPRODUCT(--ISNUMBER(SEARCH({"61";"62"}, BB230)))&gt;0,
    B230,
    "")</f>
        <v/>
      </c>
      <c r="CO230" s="226" t="str" cm="1">
        <f t="array" ref="CO230">IF(SUMPRODUCT(--ISNUMBER(SEARCH({"68";"69";"70";"71"}, BB230)))&gt;0,
    B230,
    "")</f>
        <v/>
      </c>
      <c r="CP230" s="123" t="str" cm="1">
        <f t="array" ref="CP230">IF(SUMPRODUCT(--ISNUMBER(SEARCH({"72";"73";"74";"75"}, BB230)))&gt;0,
    B230,
    "")</f>
        <v/>
      </c>
      <c r="CQ230" s="123" t="str">
        <f t="shared" si="211"/>
        <v/>
      </c>
      <c r="CR230" s="226" t="str">
        <f t="shared" si="212"/>
        <v>NO</v>
      </c>
      <c r="CS230" s="122" t="str">
        <f t="shared" si="221"/>
        <v/>
      </c>
      <c r="CT230" s="123" t="str">
        <f t="shared" si="222"/>
        <v/>
      </c>
      <c r="CU230" s="123" t="str">
        <f t="shared" si="223"/>
        <v/>
      </c>
      <c r="CV230" s="123" t="str">
        <f t="shared" si="224"/>
        <v/>
      </c>
      <c r="CW230" s="123" t="str">
        <f t="shared" si="225"/>
        <v/>
      </c>
      <c r="CX230" s="123" t="str">
        <f t="shared" si="226"/>
        <v/>
      </c>
      <c r="CY230" s="123" t="str">
        <f t="shared" si="227"/>
        <v/>
      </c>
      <c r="CZ230" s="123" t="str">
        <f t="shared" si="228"/>
        <v/>
      </c>
      <c r="DA230" s="123" t="str">
        <f t="shared" si="229"/>
        <v/>
      </c>
      <c r="DB230" s="124" t="str">
        <f t="shared" si="230"/>
        <v/>
      </c>
      <c r="DC230" s="122" t="str">
        <f t="shared" si="231"/>
        <v/>
      </c>
      <c r="DD230" s="123" t="str">
        <f t="shared" si="232"/>
        <v/>
      </c>
      <c r="DE230" s="123" t="str">
        <f t="shared" si="233"/>
        <v/>
      </c>
      <c r="DF230" s="124" t="str">
        <f t="shared" si="234"/>
        <v/>
      </c>
      <c r="DG230" s="110"/>
    </row>
    <row r="231" spans="2:111" ht="16.2" outlineLevel="2" x14ac:dyDescent="0.4">
      <c r="B231" s="7">
        <v>226</v>
      </c>
      <c r="C231" s="12"/>
      <c r="D231" s="13"/>
      <c r="E231" s="14"/>
      <c r="F231" s="14"/>
      <c r="G231" s="14"/>
      <c r="H231" s="14"/>
      <c r="I231" s="14"/>
      <c r="J231" s="14"/>
      <c r="K231" s="14"/>
      <c r="L231" s="15"/>
      <c r="M231" s="12"/>
      <c r="N231" s="12"/>
      <c r="O231" s="12"/>
      <c r="P231" s="98" t="str">
        <f xml:space="preserve"> IF(ISBLANK(M231),"",VLOOKUP(M231,ComboValue!$D$2:$H$18,5,FALSE))</f>
        <v/>
      </c>
      <c r="Q231" s="12"/>
      <c r="R231" s="252" t="str" cm="1">
        <f t="array" ref="R231">IF(OR(ISNUMBER(SEARCH("SGH05",$D231:$L231)),ISNUMBER(SEARCH("SGH06",$D231:$L231)),ISNUMBER(SEARCH("SGH07",$D231:$L231)),ISNUMBER(SEARCH("SGH08",$D231:$L231)),ISNUMBER(SEARCH("pas de pictogramme",$D231:$L231)),ISNUMBER(SEARCH("SGH09",$D231:$L231)),ISNUMBER(SEARCH("SGH03",$D231:$L231))),"OUI","NON")</f>
        <v>NON</v>
      </c>
      <c r="S231" s="13"/>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212"/>
      <c r="AX231" s="123" t="str" cm="1">
        <f t="array" ref="AX231">_xlfn.TEXTJOIN(",", TRUE, IF(D231:L231="","",VLOOKUP(D231:L231, ComboValue!$A$2:$C$11, 3, FALSE)))</f>
        <v/>
      </c>
      <c r="AY231" s="123" t="str">
        <f t="shared" si="209"/>
        <v>Tous_Fr</v>
      </c>
      <c r="AZ231" s="123" t="str">
        <f>IF(ISBLANK(M231),"",VLOOKUP(M231,ComboValue!$D$2:$F$18,3,FALSE))</f>
        <v/>
      </c>
      <c r="BA231" s="123" t="str">
        <f>IF(ISBLANK(N231),"",VLOOKUP(N231,ComboValue!$J$2:$L$5,3,FALSE))</f>
        <v/>
      </c>
      <c r="BB231" s="130" t="str" cm="1">
        <f t="array" ref="BB231">_xlfn.TEXTJOIN(",", TRUE, IF(S231:AV231="","",VLOOKUP(S231:AV231, ComboValue!$M$2:$O$100, 3, FALSE)))</f>
        <v/>
      </c>
      <c r="BC231" s="124" t="str">
        <f t="shared" si="210"/>
        <v/>
      </c>
      <c r="BD231" s="110"/>
      <c r="BE231" s="122" t="str">
        <f t="shared" si="187"/>
        <v/>
      </c>
      <c r="BF231" s="123" t="str">
        <f t="shared" si="188"/>
        <v/>
      </c>
      <c r="BG231" s="123" t="str">
        <f t="shared" si="189"/>
        <v/>
      </c>
      <c r="BH231" s="123" t="str">
        <f t="shared" si="190"/>
        <v/>
      </c>
      <c r="BI231" s="123" t="str">
        <f t="shared" si="191"/>
        <v/>
      </c>
      <c r="BJ231" s="123" t="str">
        <f t="shared" si="192"/>
        <v/>
      </c>
      <c r="BK231" s="123" t="str">
        <f t="shared" si="193"/>
        <v/>
      </c>
      <c r="BL231" s="123" t="str">
        <f t="shared" si="194"/>
        <v/>
      </c>
      <c r="BM231" s="123" t="str">
        <f t="shared" si="195"/>
        <v/>
      </c>
      <c r="BN231" s="123" t="str">
        <f t="shared" si="196"/>
        <v/>
      </c>
      <c r="BO231" s="123">
        <f t="shared" si="235"/>
        <v>0</v>
      </c>
      <c r="BP231" s="123">
        <f t="shared" si="197"/>
        <v>0</v>
      </c>
      <c r="BQ231" s="123">
        <f t="shared" si="236"/>
        <v>0</v>
      </c>
      <c r="BR231" s="123">
        <f t="shared" si="198"/>
        <v>0</v>
      </c>
      <c r="BS231" s="123">
        <f t="shared" si="199"/>
        <v>0</v>
      </c>
      <c r="BT231" s="123">
        <f t="shared" si="200"/>
        <v>0</v>
      </c>
      <c r="BU231" s="123" t="str">
        <f t="shared" si="213"/>
        <v/>
      </c>
      <c r="BV231" s="123" t="str">
        <f t="shared" si="214"/>
        <v/>
      </c>
      <c r="BW231" s="123" t="str">
        <f t="shared" si="215"/>
        <v/>
      </c>
      <c r="BX231" s="123" t="str">
        <f t="shared" si="201"/>
        <v/>
      </c>
      <c r="BY231" s="123" t="str">
        <f t="shared" si="202"/>
        <v/>
      </c>
      <c r="BZ231" s="123" t="str">
        <f t="shared" si="203"/>
        <v/>
      </c>
      <c r="CA231" s="123" t="str">
        <f t="shared" si="204"/>
        <v/>
      </c>
      <c r="CB231" s="123" t="str">
        <f t="shared" si="205"/>
        <v/>
      </c>
      <c r="CC231" s="123" t="str">
        <f t="shared" si="206"/>
        <v/>
      </c>
      <c r="CD231" s="123" t="str">
        <f t="shared" si="207"/>
        <v/>
      </c>
      <c r="CE231" s="123" t="str">
        <f t="shared" si="208"/>
        <v/>
      </c>
      <c r="CF231" s="123" t="str">
        <f t="shared" si="216"/>
        <v/>
      </c>
      <c r="CG231" s="123" t="str">
        <f t="shared" si="217"/>
        <v/>
      </c>
      <c r="CH231" s="123" t="str">
        <f t="shared" si="218"/>
        <v/>
      </c>
      <c r="CI231" s="123" t="str">
        <f t="shared" si="219"/>
        <v/>
      </c>
      <c r="CJ231" s="131" t="str">
        <f t="shared" si="220"/>
        <v/>
      </c>
      <c r="CK231" s="123" t="str" cm="1">
        <f t="array" ref="CK231">IF(AND(AZ231="C_16",
        SUMPRODUCT(--ISNUMBER(SEARCH({"14","34","38","40","41","42","43","46","48","56","64","65"},BB231)))&gt;0),
    O231-IF(ISNUMBER(CL231),CL231,0),
    "")</f>
        <v/>
      </c>
      <c r="CL231" s="123" t="str" cm="1">
        <f t="array" ref="CL231">IF(AND(AZ231="C_16",
        SUMPRODUCT(--ISNUMBER(SEARCH({"01";"02";"03";"04";"05";"06";"07";"08";"09";"10";"11";"12";"13";"15";"16";"17";"19";"20";"21";"22";"23";"24";"25";"26";"27";"28";"29";"30";"31";"32";"33";"35";"36";"37";"39";"44";"45";"47";"49";"50";"51";"52";"53";"54";"55";"57";"58";"59";"60";"61";"62";"63";"66";"67";"68";"69";"70";"71";"72";"73";"74";"75"}, BB231)))&gt;0),
    O231,
    "")</f>
        <v/>
      </c>
      <c r="CM231" s="131" t="str" cm="1">
        <f t="array" ref="CM231">IF(SUMPRODUCT(--ISNUMBER(SEARCH({"32";"35";"36";"44";"45";"47";"50";"51";"52";"53";"54";"55";"57";"58";"59";"60"}, BB231)))&gt;0,
    B231,
    "")</f>
        <v/>
      </c>
      <c r="CN231" s="123" t="str" cm="1">
        <f t="array" ref="CN231">IF(SUMPRODUCT(--ISNUMBER(SEARCH({"61";"62"}, BB231)))&gt;0,
    B231,
    "")</f>
        <v/>
      </c>
      <c r="CO231" s="226" t="str" cm="1">
        <f t="array" ref="CO231">IF(SUMPRODUCT(--ISNUMBER(SEARCH({"68";"69";"70";"71"}, BB231)))&gt;0,
    B231,
    "")</f>
        <v/>
      </c>
      <c r="CP231" s="123" t="str" cm="1">
        <f t="array" ref="CP231">IF(SUMPRODUCT(--ISNUMBER(SEARCH({"72";"73";"74";"75"}, BB231)))&gt;0,
    B231,
    "")</f>
        <v/>
      </c>
      <c r="CQ231" s="123" t="str">
        <f t="shared" si="211"/>
        <v/>
      </c>
      <c r="CR231" s="226" t="str">
        <f t="shared" si="212"/>
        <v>NO</v>
      </c>
      <c r="CS231" s="122" t="str">
        <f t="shared" si="221"/>
        <v/>
      </c>
      <c r="CT231" s="123" t="str">
        <f t="shared" si="222"/>
        <v/>
      </c>
      <c r="CU231" s="123" t="str">
        <f t="shared" si="223"/>
        <v/>
      </c>
      <c r="CV231" s="123" t="str">
        <f t="shared" si="224"/>
        <v/>
      </c>
      <c r="CW231" s="123" t="str">
        <f t="shared" si="225"/>
        <v/>
      </c>
      <c r="CX231" s="123" t="str">
        <f t="shared" si="226"/>
        <v/>
      </c>
      <c r="CY231" s="123" t="str">
        <f t="shared" si="227"/>
        <v/>
      </c>
      <c r="CZ231" s="123" t="str">
        <f t="shared" si="228"/>
        <v/>
      </c>
      <c r="DA231" s="123" t="str">
        <f t="shared" si="229"/>
        <v/>
      </c>
      <c r="DB231" s="124" t="str">
        <f t="shared" si="230"/>
        <v/>
      </c>
      <c r="DC231" s="122" t="str">
        <f t="shared" si="231"/>
        <v/>
      </c>
      <c r="DD231" s="123" t="str">
        <f t="shared" si="232"/>
        <v/>
      </c>
      <c r="DE231" s="123" t="str">
        <f t="shared" si="233"/>
        <v/>
      </c>
      <c r="DF231" s="124" t="str">
        <f t="shared" si="234"/>
        <v/>
      </c>
      <c r="DG231" s="110"/>
    </row>
    <row r="232" spans="2:111" ht="16.2" outlineLevel="2" x14ac:dyDescent="0.4">
      <c r="B232" s="7">
        <v>227</v>
      </c>
      <c r="C232" s="12"/>
      <c r="D232" s="13"/>
      <c r="E232" s="14"/>
      <c r="F232" s="14"/>
      <c r="G232" s="14"/>
      <c r="H232" s="14"/>
      <c r="I232" s="14"/>
      <c r="J232" s="14"/>
      <c r="K232" s="14"/>
      <c r="L232" s="15"/>
      <c r="M232" s="12"/>
      <c r="N232" s="12"/>
      <c r="O232" s="12"/>
      <c r="P232" s="98" t="str">
        <f xml:space="preserve"> IF(ISBLANK(M232),"",VLOOKUP(M232,ComboValue!$D$2:$H$18,5,FALSE))</f>
        <v/>
      </c>
      <c r="Q232" s="12"/>
      <c r="R232" s="252" t="str" cm="1">
        <f t="array" ref="R232">IF(OR(ISNUMBER(SEARCH("SGH05",$D232:$L232)),ISNUMBER(SEARCH("SGH06",$D232:$L232)),ISNUMBER(SEARCH("SGH07",$D232:$L232)),ISNUMBER(SEARCH("SGH08",$D232:$L232)),ISNUMBER(SEARCH("pas de pictogramme",$D232:$L232)),ISNUMBER(SEARCH("SGH09",$D232:$L232)),ISNUMBER(SEARCH("SGH03",$D232:$L232))),"OUI","NON")</f>
        <v>NON</v>
      </c>
      <c r="S232" s="13"/>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212"/>
      <c r="AX232" s="123" t="str" cm="1">
        <f t="array" ref="AX232">_xlfn.TEXTJOIN(",", TRUE, IF(D232:L232="","",VLOOKUP(D232:L232, ComboValue!$A$2:$C$11, 3, FALSE)))</f>
        <v/>
      </c>
      <c r="AY232" s="123" t="str">
        <f t="shared" si="209"/>
        <v>Tous_Fr</v>
      </c>
      <c r="AZ232" s="123" t="str">
        <f>IF(ISBLANK(M232),"",VLOOKUP(M232,ComboValue!$D$2:$F$18,3,FALSE))</f>
        <v/>
      </c>
      <c r="BA232" s="123" t="str">
        <f>IF(ISBLANK(N232),"",VLOOKUP(N232,ComboValue!$J$2:$L$5,3,FALSE))</f>
        <v/>
      </c>
      <c r="BB232" s="130" t="str" cm="1">
        <f t="array" ref="BB232">_xlfn.TEXTJOIN(",", TRUE, IF(S232:AV232="","",VLOOKUP(S232:AV232, ComboValue!$M$2:$O$100, 3, FALSE)))</f>
        <v/>
      </c>
      <c r="BC232" s="124" t="str">
        <f t="shared" si="210"/>
        <v/>
      </c>
      <c r="BD232" s="110"/>
      <c r="BE232" s="122" t="str">
        <f t="shared" si="187"/>
        <v/>
      </c>
      <c r="BF232" s="123" t="str">
        <f t="shared" si="188"/>
        <v/>
      </c>
      <c r="BG232" s="123" t="str">
        <f t="shared" si="189"/>
        <v/>
      </c>
      <c r="BH232" s="123" t="str">
        <f t="shared" si="190"/>
        <v/>
      </c>
      <c r="BI232" s="123" t="str">
        <f t="shared" si="191"/>
        <v/>
      </c>
      <c r="BJ232" s="123" t="str">
        <f t="shared" si="192"/>
        <v/>
      </c>
      <c r="BK232" s="123" t="str">
        <f t="shared" si="193"/>
        <v/>
      </c>
      <c r="BL232" s="123" t="str">
        <f t="shared" si="194"/>
        <v/>
      </c>
      <c r="BM232" s="123" t="str">
        <f t="shared" si="195"/>
        <v/>
      </c>
      <c r="BN232" s="123" t="str">
        <f t="shared" si="196"/>
        <v/>
      </c>
      <c r="BO232" s="123">
        <f t="shared" si="235"/>
        <v>0</v>
      </c>
      <c r="BP232" s="123">
        <f t="shared" si="197"/>
        <v>0</v>
      </c>
      <c r="BQ232" s="123">
        <f t="shared" si="236"/>
        <v>0</v>
      </c>
      <c r="BR232" s="123">
        <f t="shared" si="198"/>
        <v>0</v>
      </c>
      <c r="BS232" s="123">
        <f t="shared" si="199"/>
        <v>0</v>
      </c>
      <c r="BT232" s="123">
        <f t="shared" si="200"/>
        <v>0</v>
      </c>
      <c r="BU232" s="123" t="str">
        <f t="shared" si="213"/>
        <v/>
      </c>
      <c r="BV232" s="123" t="str">
        <f t="shared" si="214"/>
        <v/>
      </c>
      <c r="BW232" s="123" t="str">
        <f t="shared" si="215"/>
        <v/>
      </c>
      <c r="BX232" s="123" t="str">
        <f t="shared" si="201"/>
        <v/>
      </c>
      <c r="BY232" s="123" t="str">
        <f t="shared" si="202"/>
        <v/>
      </c>
      <c r="BZ232" s="123" t="str">
        <f t="shared" si="203"/>
        <v/>
      </c>
      <c r="CA232" s="123" t="str">
        <f t="shared" si="204"/>
        <v/>
      </c>
      <c r="CB232" s="123" t="str">
        <f t="shared" si="205"/>
        <v/>
      </c>
      <c r="CC232" s="123" t="str">
        <f t="shared" si="206"/>
        <v/>
      </c>
      <c r="CD232" s="123" t="str">
        <f t="shared" si="207"/>
        <v/>
      </c>
      <c r="CE232" s="123" t="str">
        <f t="shared" si="208"/>
        <v/>
      </c>
      <c r="CF232" s="123" t="str">
        <f t="shared" si="216"/>
        <v/>
      </c>
      <c r="CG232" s="123" t="str">
        <f t="shared" si="217"/>
        <v/>
      </c>
      <c r="CH232" s="123" t="str">
        <f t="shared" si="218"/>
        <v/>
      </c>
      <c r="CI232" s="123" t="str">
        <f t="shared" si="219"/>
        <v/>
      </c>
      <c r="CJ232" s="131" t="str">
        <f t="shared" si="220"/>
        <v/>
      </c>
      <c r="CK232" s="123" t="str" cm="1">
        <f t="array" ref="CK232">IF(AND(AZ232="C_16",
        SUMPRODUCT(--ISNUMBER(SEARCH({"14","34","38","40","41","42","43","46","48","56","64","65"},BB232)))&gt;0),
    O232-IF(ISNUMBER(CL232),CL232,0),
    "")</f>
        <v/>
      </c>
      <c r="CL232" s="123" t="str" cm="1">
        <f t="array" ref="CL232">IF(AND(AZ232="C_16",
        SUMPRODUCT(--ISNUMBER(SEARCH({"01";"02";"03";"04";"05";"06";"07";"08";"09";"10";"11";"12";"13";"15";"16";"17";"19";"20";"21";"22";"23";"24";"25";"26";"27";"28";"29";"30";"31";"32";"33";"35";"36";"37";"39";"44";"45";"47";"49";"50";"51";"52";"53";"54";"55";"57";"58";"59";"60";"61";"62";"63";"66";"67";"68";"69";"70";"71";"72";"73";"74";"75"}, BB232)))&gt;0),
    O232,
    "")</f>
        <v/>
      </c>
      <c r="CM232" s="131" t="str" cm="1">
        <f t="array" ref="CM232">IF(SUMPRODUCT(--ISNUMBER(SEARCH({"32";"35";"36";"44";"45";"47";"50";"51";"52";"53";"54";"55";"57";"58";"59";"60"}, BB232)))&gt;0,
    B232,
    "")</f>
        <v/>
      </c>
      <c r="CN232" s="123" t="str" cm="1">
        <f t="array" ref="CN232">IF(SUMPRODUCT(--ISNUMBER(SEARCH({"61";"62"}, BB232)))&gt;0,
    B232,
    "")</f>
        <v/>
      </c>
      <c r="CO232" s="226" t="str" cm="1">
        <f t="array" ref="CO232">IF(SUMPRODUCT(--ISNUMBER(SEARCH({"68";"69";"70";"71"}, BB232)))&gt;0,
    B232,
    "")</f>
        <v/>
      </c>
      <c r="CP232" s="123" t="str" cm="1">
        <f t="array" ref="CP232">IF(SUMPRODUCT(--ISNUMBER(SEARCH({"72";"73";"74";"75"}, BB232)))&gt;0,
    B232,
    "")</f>
        <v/>
      </c>
      <c r="CQ232" s="123" t="str">
        <f t="shared" si="211"/>
        <v/>
      </c>
      <c r="CR232" s="226" t="str">
        <f t="shared" si="212"/>
        <v>NO</v>
      </c>
      <c r="CS232" s="122" t="str">
        <f t="shared" si="221"/>
        <v/>
      </c>
      <c r="CT232" s="123" t="str">
        <f t="shared" si="222"/>
        <v/>
      </c>
      <c r="CU232" s="123" t="str">
        <f t="shared" si="223"/>
        <v/>
      </c>
      <c r="CV232" s="123" t="str">
        <f t="shared" si="224"/>
        <v/>
      </c>
      <c r="CW232" s="123" t="str">
        <f t="shared" si="225"/>
        <v/>
      </c>
      <c r="CX232" s="123" t="str">
        <f t="shared" si="226"/>
        <v/>
      </c>
      <c r="CY232" s="123" t="str">
        <f t="shared" si="227"/>
        <v/>
      </c>
      <c r="CZ232" s="123" t="str">
        <f t="shared" si="228"/>
        <v/>
      </c>
      <c r="DA232" s="123" t="str">
        <f t="shared" si="229"/>
        <v/>
      </c>
      <c r="DB232" s="124" t="str">
        <f t="shared" si="230"/>
        <v/>
      </c>
      <c r="DC232" s="122" t="str">
        <f t="shared" si="231"/>
        <v/>
      </c>
      <c r="DD232" s="123" t="str">
        <f t="shared" si="232"/>
        <v/>
      </c>
      <c r="DE232" s="123" t="str">
        <f t="shared" si="233"/>
        <v/>
      </c>
      <c r="DF232" s="124" t="str">
        <f t="shared" si="234"/>
        <v/>
      </c>
      <c r="DG232" s="110"/>
    </row>
    <row r="233" spans="2:111" ht="16.2" outlineLevel="2" x14ac:dyDescent="0.4">
      <c r="B233" s="7">
        <v>228</v>
      </c>
      <c r="C233" s="12"/>
      <c r="D233" s="13"/>
      <c r="E233" s="14"/>
      <c r="F233" s="14"/>
      <c r="G233" s="14"/>
      <c r="H233" s="14"/>
      <c r="I233" s="14"/>
      <c r="J233" s="14"/>
      <c r="K233" s="14"/>
      <c r="L233" s="15"/>
      <c r="M233" s="12"/>
      <c r="N233" s="12"/>
      <c r="O233" s="12"/>
      <c r="P233" s="98" t="str">
        <f xml:space="preserve"> IF(ISBLANK(M233),"",VLOOKUP(M233,ComboValue!$D$2:$H$18,5,FALSE))</f>
        <v/>
      </c>
      <c r="Q233" s="12"/>
      <c r="R233" s="252" t="str" cm="1">
        <f t="array" ref="R233">IF(OR(ISNUMBER(SEARCH("SGH05",$D233:$L233)),ISNUMBER(SEARCH("SGH06",$D233:$L233)),ISNUMBER(SEARCH("SGH07",$D233:$L233)),ISNUMBER(SEARCH("SGH08",$D233:$L233)),ISNUMBER(SEARCH("pas de pictogramme",$D233:$L233)),ISNUMBER(SEARCH("SGH09",$D233:$L233)),ISNUMBER(SEARCH("SGH03",$D233:$L233))),"OUI","NON")</f>
        <v>NON</v>
      </c>
      <c r="S233" s="13"/>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212"/>
      <c r="AX233" s="123" t="str" cm="1">
        <f t="array" ref="AX233">_xlfn.TEXTJOIN(",", TRUE, IF(D233:L233="","",VLOOKUP(D233:L233, ComboValue!$A$2:$C$11, 3, FALSE)))</f>
        <v/>
      </c>
      <c r="AY233" s="123" t="str">
        <f t="shared" si="209"/>
        <v>Tous_Fr</v>
      </c>
      <c r="AZ233" s="123" t="str">
        <f>IF(ISBLANK(M233),"",VLOOKUP(M233,ComboValue!$D$2:$F$18,3,FALSE))</f>
        <v/>
      </c>
      <c r="BA233" s="123" t="str">
        <f>IF(ISBLANK(N233),"",VLOOKUP(N233,ComboValue!$J$2:$L$5,3,FALSE))</f>
        <v/>
      </c>
      <c r="BB233" s="130" t="str" cm="1">
        <f t="array" ref="BB233">_xlfn.TEXTJOIN(",", TRUE, IF(S233:AV233="","",VLOOKUP(S233:AV233, ComboValue!$M$2:$O$100, 3, FALSE)))</f>
        <v/>
      </c>
      <c r="BC233" s="124" t="str">
        <f t="shared" si="210"/>
        <v/>
      </c>
      <c r="BD233" s="110"/>
      <c r="BE233" s="122" t="str">
        <f t="shared" si="187"/>
        <v/>
      </c>
      <c r="BF233" s="123" t="str">
        <f t="shared" si="188"/>
        <v/>
      </c>
      <c r="BG233" s="123" t="str">
        <f t="shared" si="189"/>
        <v/>
      </c>
      <c r="BH233" s="123" t="str">
        <f t="shared" si="190"/>
        <v/>
      </c>
      <c r="BI233" s="123" t="str">
        <f t="shared" si="191"/>
        <v/>
      </c>
      <c r="BJ233" s="123" t="str">
        <f t="shared" si="192"/>
        <v/>
      </c>
      <c r="BK233" s="123" t="str">
        <f t="shared" si="193"/>
        <v/>
      </c>
      <c r="BL233" s="123" t="str">
        <f t="shared" si="194"/>
        <v/>
      </c>
      <c r="BM233" s="123" t="str">
        <f t="shared" si="195"/>
        <v/>
      </c>
      <c r="BN233" s="123" t="str">
        <f t="shared" si="196"/>
        <v/>
      </c>
      <c r="BO233" s="123">
        <f t="shared" si="235"/>
        <v>0</v>
      </c>
      <c r="BP233" s="123">
        <f t="shared" si="197"/>
        <v>0</v>
      </c>
      <c r="BQ233" s="123">
        <f t="shared" si="236"/>
        <v>0</v>
      </c>
      <c r="BR233" s="123">
        <f t="shared" si="198"/>
        <v>0</v>
      </c>
      <c r="BS233" s="123">
        <f t="shared" si="199"/>
        <v>0</v>
      </c>
      <c r="BT233" s="123">
        <f t="shared" si="200"/>
        <v>0</v>
      </c>
      <c r="BU233" s="123" t="str">
        <f t="shared" si="213"/>
        <v/>
      </c>
      <c r="BV233" s="123" t="str">
        <f t="shared" si="214"/>
        <v/>
      </c>
      <c r="BW233" s="123" t="str">
        <f t="shared" si="215"/>
        <v/>
      </c>
      <c r="BX233" s="123" t="str">
        <f t="shared" si="201"/>
        <v/>
      </c>
      <c r="BY233" s="123" t="str">
        <f t="shared" si="202"/>
        <v/>
      </c>
      <c r="BZ233" s="123" t="str">
        <f t="shared" si="203"/>
        <v/>
      </c>
      <c r="CA233" s="123" t="str">
        <f t="shared" si="204"/>
        <v/>
      </c>
      <c r="CB233" s="123" t="str">
        <f t="shared" si="205"/>
        <v/>
      </c>
      <c r="CC233" s="123" t="str">
        <f t="shared" si="206"/>
        <v/>
      </c>
      <c r="CD233" s="123" t="str">
        <f t="shared" si="207"/>
        <v/>
      </c>
      <c r="CE233" s="123" t="str">
        <f t="shared" si="208"/>
        <v/>
      </c>
      <c r="CF233" s="123" t="str">
        <f t="shared" si="216"/>
        <v/>
      </c>
      <c r="CG233" s="123" t="str">
        <f t="shared" si="217"/>
        <v/>
      </c>
      <c r="CH233" s="123" t="str">
        <f t="shared" si="218"/>
        <v/>
      </c>
      <c r="CI233" s="123" t="str">
        <f t="shared" si="219"/>
        <v/>
      </c>
      <c r="CJ233" s="131" t="str">
        <f t="shared" si="220"/>
        <v/>
      </c>
      <c r="CK233" s="123" t="str" cm="1">
        <f t="array" ref="CK233">IF(AND(AZ233="C_16",
        SUMPRODUCT(--ISNUMBER(SEARCH({"14","34","38","40","41","42","43","46","48","56","64","65"},BB233)))&gt;0),
    O233-IF(ISNUMBER(CL233),CL233,0),
    "")</f>
        <v/>
      </c>
      <c r="CL233" s="123" t="str" cm="1">
        <f t="array" ref="CL233">IF(AND(AZ233="C_16",
        SUMPRODUCT(--ISNUMBER(SEARCH({"01";"02";"03";"04";"05";"06";"07";"08";"09";"10";"11";"12";"13";"15";"16";"17";"19";"20";"21";"22";"23";"24";"25";"26";"27";"28";"29";"30";"31";"32";"33";"35";"36";"37";"39";"44";"45";"47";"49";"50";"51";"52";"53";"54";"55";"57";"58";"59";"60";"61";"62";"63";"66";"67";"68";"69";"70";"71";"72";"73";"74";"75"}, BB233)))&gt;0),
    O233,
    "")</f>
        <v/>
      </c>
      <c r="CM233" s="131" t="str" cm="1">
        <f t="array" ref="CM233">IF(SUMPRODUCT(--ISNUMBER(SEARCH({"32";"35";"36";"44";"45";"47";"50";"51";"52";"53";"54";"55";"57";"58";"59";"60"}, BB233)))&gt;0,
    B233,
    "")</f>
        <v/>
      </c>
      <c r="CN233" s="123" t="str" cm="1">
        <f t="array" ref="CN233">IF(SUMPRODUCT(--ISNUMBER(SEARCH({"61";"62"}, BB233)))&gt;0,
    B233,
    "")</f>
        <v/>
      </c>
      <c r="CO233" s="226" t="str" cm="1">
        <f t="array" ref="CO233">IF(SUMPRODUCT(--ISNUMBER(SEARCH({"68";"69";"70";"71"}, BB233)))&gt;0,
    B233,
    "")</f>
        <v/>
      </c>
      <c r="CP233" s="123" t="str" cm="1">
        <f t="array" ref="CP233">IF(SUMPRODUCT(--ISNUMBER(SEARCH({"72";"73";"74";"75"}, BB233)))&gt;0,
    B233,
    "")</f>
        <v/>
      </c>
      <c r="CQ233" s="123" t="str">
        <f t="shared" si="211"/>
        <v/>
      </c>
      <c r="CR233" s="226" t="str">
        <f t="shared" si="212"/>
        <v>NO</v>
      </c>
      <c r="CS233" s="122" t="str">
        <f t="shared" si="221"/>
        <v/>
      </c>
      <c r="CT233" s="123" t="str">
        <f t="shared" si="222"/>
        <v/>
      </c>
      <c r="CU233" s="123" t="str">
        <f t="shared" si="223"/>
        <v/>
      </c>
      <c r="CV233" s="123" t="str">
        <f t="shared" si="224"/>
        <v/>
      </c>
      <c r="CW233" s="123" t="str">
        <f t="shared" si="225"/>
        <v/>
      </c>
      <c r="CX233" s="123" t="str">
        <f t="shared" si="226"/>
        <v/>
      </c>
      <c r="CY233" s="123" t="str">
        <f t="shared" si="227"/>
        <v/>
      </c>
      <c r="CZ233" s="123" t="str">
        <f t="shared" si="228"/>
        <v/>
      </c>
      <c r="DA233" s="123" t="str">
        <f t="shared" si="229"/>
        <v/>
      </c>
      <c r="DB233" s="124" t="str">
        <f t="shared" si="230"/>
        <v/>
      </c>
      <c r="DC233" s="122" t="str">
        <f t="shared" si="231"/>
        <v/>
      </c>
      <c r="DD233" s="123" t="str">
        <f t="shared" si="232"/>
        <v/>
      </c>
      <c r="DE233" s="123" t="str">
        <f t="shared" si="233"/>
        <v/>
      </c>
      <c r="DF233" s="124" t="str">
        <f t="shared" si="234"/>
        <v/>
      </c>
      <c r="DG233" s="110"/>
    </row>
    <row r="234" spans="2:111" ht="16.2" outlineLevel="2" x14ac:dyDescent="0.4">
      <c r="B234" s="7">
        <v>229</v>
      </c>
      <c r="C234" s="12"/>
      <c r="D234" s="13"/>
      <c r="E234" s="14"/>
      <c r="F234" s="14"/>
      <c r="G234" s="14"/>
      <c r="H234" s="14"/>
      <c r="I234" s="14"/>
      <c r="J234" s="14"/>
      <c r="K234" s="14"/>
      <c r="L234" s="15"/>
      <c r="M234" s="12"/>
      <c r="N234" s="12"/>
      <c r="O234" s="12"/>
      <c r="P234" s="98" t="str">
        <f xml:space="preserve"> IF(ISBLANK(M234),"",VLOOKUP(M234,ComboValue!$D$2:$H$18,5,FALSE))</f>
        <v/>
      </c>
      <c r="Q234" s="12"/>
      <c r="R234" s="252" t="str" cm="1">
        <f t="array" ref="R234">IF(OR(ISNUMBER(SEARCH("SGH05",$D234:$L234)),ISNUMBER(SEARCH("SGH06",$D234:$L234)),ISNUMBER(SEARCH("SGH07",$D234:$L234)),ISNUMBER(SEARCH("SGH08",$D234:$L234)),ISNUMBER(SEARCH("pas de pictogramme",$D234:$L234)),ISNUMBER(SEARCH("SGH09",$D234:$L234)),ISNUMBER(SEARCH("SGH03",$D234:$L234))),"OUI","NON")</f>
        <v>NON</v>
      </c>
      <c r="S234" s="13"/>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212"/>
      <c r="AX234" s="123" t="str" cm="1">
        <f t="array" ref="AX234">_xlfn.TEXTJOIN(",", TRUE, IF(D234:L234="","",VLOOKUP(D234:L234, ComboValue!$A$2:$C$11, 3, FALSE)))</f>
        <v/>
      </c>
      <c r="AY234" s="123" t="str">
        <f t="shared" si="209"/>
        <v>Tous_Fr</v>
      </c>
      <c r="AZ234" s="123" t="str">
        <f>IF(ISBLANK(M234),"",VLOOKUP(M234,ComboValue!$D$2:$F$18,3,FALSE))</f>
        <v/>
      </c>
      <c r="BA234" s="123" t="str">
        <f>IF(ISBLANK(N234),"",VLOOKUP(N234,ComboValue!$J$2:$L$5,3,FALSE))</f>
        <v/>
      </c>
      <c r="BB234" s="130" t="str" cm="1">
        <f t="array" ref="BB234">_xlfn.TEXTJOIN(",", TRUE, IF(S234:AV234="","",VLOOKUP(S234:AV234, ComboValue!$M$2:$O$100, 3, FALSE)))</f>
        <v/>
      </c>
      <c r="BC234" s="124" t="str">
        <f t="shared" si="210"/>
        <v/>
      </c>
      <c r="BD234" s="110"/>
      <c r="BE234" s="122" t="str">
        <f t="shared" si="187"/>
        <v/>
      </c>
      <c r="BF234" s="123" t="str">
        <f t="shared" si="188"/>
        <v/>
      </c>
      <c r="BG234" s="123" t="str">
        <f t="shared" si="189"/>
        <v/>
      </c>
      <c r="BH234" s="123" t="str">
        <f t="shared" si="190"/>
        <v/>
      </c>
      <c r="BI234" s="123" t="str">
        <f t="shared" si="191"/>
        <v/>
      </c>
      <c r="BJ234" s="123" t="str">
        <f t="shared" si="192"/>
        <v/>
      </c>
      <c r="BK234" s="123" t="str">
        <f t="shared" si="193"/>
        <v/>
      </c>
      <c r="BL234" s="123" t="str">
        <f t="shared" si="194"/>
        <v/>
      </c>
      <c r="BM234" s="123" t="str">
        <f t="shared" si="195"/>
        <v/>
      </c>
      <c r="BN234" s="123" t="str">
        <f t="shared" si="196"/>
        <v/>
      </c>
      <c r="BO234" s="123">
        <f t="shared" si="235"/>
        <v>0</v>
      </c>
      <c r="BP234" s="123">
        <f t="shared" si="197"/>
        <v>0</v>
      </c>
      <c r="BQ234" s="123">
        <f t="shared" si="236"/>
        <v>0</v>
      </c>
      <c r="BR234" s="123">
        <f t="shared" si="198"/>
        <v>0</v>
      </c>
      <c r="BS234" s="123">
        <f t="shared" si="199"/>
        <v>0</v>
      </c>
      <c r="BT234" s="123">
        <f t="shared" si="200"/>
        <v>0</v>
      </c>
      <c r="BU234" s="123" t="str">
        <f t="shared" si="213"/>
        <v/>
      </c>
      <c r="BV234" s="123" t="str">
        <f t="shared" si="214"/>
        <v/>
      </c>
      <c r="BW234" s="123" t="str">
        <f t="shared" si="215"/>
        <v/>
      </c>
      <c r="BX234" s="123" t="str">
        <f t="shared" si="201"/>
        <v/>
      </c>
      <c r="BY234" s="123" t="str">
        <f t="shared" si="202"/>
        <v/>
      </c>
      <c r="BZ234" s="123" t="str">
        <f t="shared" si="203"/>
        <v/>
      </c>
      <c r="CA234" s="123" t="str">
        <f t="shared" si="204"/>
        <v/>
      </c>
      <c r="CB234" s="123" t="str">
        <f t="shared" si="205"/>
        <v/>
      </c>
      <c r="CC234" s="123" t="str">
        <f t="shared" si="206"/>
        <v/>
      </c>
      <c r="CD234" s="123" t="str">
        <f t="shared" si="207"/>
        <v/>
      </c>
      <c r="CE234" s="123" t="str">
        <f t="shared" si="208"/>
        <v/>
      </c>
      <c r="CF234" s="123" t="str">
        <f t="shared" si="216"/>
        <v/>
      </c>
      <c r="CG234" s="123" t="str">
        <f t="shared" si="217"/>
        <v/>
      </c>
      <c r="CH234" s="123" t="str">
        <f t="shared" si="218"/>
        <v/>
      </c>
      <c r="CI234" s="123" t="str">
        <f t="shared" si="219"/>
        <v/>
      </c>
      <c r="CJ234" s="131" t="str">
        <f t="shared" si="220"/>
        <v/>
      </c>
      <c r="CK234" s="123" t="str" cm="1">
        <f t="array" ref="CK234">IF(AND(AZ234="C_16",
        SUMPRODUCT(--ISNUMBER(SEARCH({"14","34","38","40","41","42","43","46","48","56","64","65"},BB234)))&gt;0),
    O234-IF(ISNUMBER(CL234),CL234,0),
    "")</f>
        <v/>
      </c>
      <c r="CL234" s="123" t="str" cm="1">
        <f t="array" ref="CL234">IF(AND(AZ234="C_16",
        SUMPRODUCT(--ISNUMBER(SEARCH({"01";"02";"03";"04";"05";"06";"07";"08";"09";"10";"11";"12";"13";"15";"16";"17";"19";"20";"21";"22";"23";"24";"25";"26";"27";"28";"29";"30";"31";"32";"33";"35";"36";"37";"39";"44";"45";"47";"49";"50";"51";"52";"53";"54";"55";"57";"58";"59";"60";"61";"62";"63";"66";"67";"68";"69";"70";"71";"72";"73";"74";"75"}, BB234)))&gt;0),
    O234,
    "")</f>
        <v/>
      </c>
      <c r="CM234" s="131" t="str" cm="1">
        <f t="array" ref="CM234">IF(SUMPRODUCT(--ISNUMBER(SEARCH({"32";"35";"36";"44";"45";"47";"50";"51";"52";"53";"54";"55";"57";"58";"59";"60"}, BB234)))&gt;0,
    B234,
    "")</f>
        <v/>
      </c>
      <c r="CN234" s="123" t="str" cm="1">
        <f t="array" ref="CN234">IF(SUMPRODUCT(--ISNUMBER(SEARCH({"61";"62"}, BB234)))&gt;0,
    B234,
    "")</f>
        <v/>
      </c>
      <c r="CO234" s="226" t="str" cm="1">
        <f t="array" ref="CO234">IF(SUMPRODUCT(--ISNUMBER(SEARCH({"68";"69";"70";"71"}, BB234)))&gt;0,
    B234,
    "")</f>
        <v/>
      </c>
      <c r="CP234" s="123" t="str" cm="1">
        <f t="array" ref="CP234">IF(SUMPRODUCT(--ISNUMBER(SEARCH({"72";"73";"74";"75"}, BB234)))&gt;0,
    B234,
    "")</f>
        <v/>
      </c>
      <c r="CQ234" s="123" t="str">
        <f t="shared" si="211"/>
        <v/>
      </c>
      <c r="CR234" s="226" t="str">
        <f t="shared" si="212"/>
        <v>NO</v>
      </c>
      <c r="CS234" s="122" t="str">
        <f t="shared" si="221"/>
        <v/>
      </c>
      <c r="CT234" s="123" t="str">
        <f t="shared" si="222"/>
        <v/>
      </c>
      <c r="CU234" s="123" t="str">
        <f t="shared" si="223"/>
        <v/>
      </c>
      <c r="CV234" s="123" t="str">
        <f t="shared" si="224"/>
        <v/>
      </c>
      <c r="CW234" s="123" t="str">
        <f t="shared" si="225"/>
        <v/>
      </c>
      <c r="CX234" s="123" t="str">
        <f t="shared" si="226"/>
        <v/>
      </c>
      <c r="CY234" s="123" t="str">
        <f t="shared" si="227"/>
        <v/>
      </c>
      <c r="CZ234" s="123" t="str">
        <f t="shared" si="228"/>
        <v/>
      </c>
      <c r="DA234" s="123" t="str">
        <f t="shared" si="229"/>
        <v/>
      </c>
      <c r="DB234" s="124" t="str">
        <f t="shared" si="230"/>
        <v/>
      </c>
      <c r="DC234" s="122" t="str">
        <f t="shared" si="231"/>
        <v/>
      </c>
      <c r="DD234" s="123" t="str">
        <f t="shared" si="232"/>
        <v/>
      </c>
      <c r="DE234" s="123" t="str">
        <f t="shared" si="233"/>
        <v/>
      </c>
      <c r="DF234" s="124" t="str">
        <f t="shared" si="234"/>
        <v/>
      </c>
      <c r="DG234" s="110"/>
    </row>
    <row r="235" spans="2:111" ht="16.2" outlineLevel="2" x14ac:dyDescent="0.4">
      <c r="B235" s="7">
        <v>230</v>
      </c>
      <c r="C235" s="12"/>
      <c r="D235" s="13"/>
      <c r="E235" s="14"/>
      <c r="F235" s="14"/>
      <c r="G235" s="14"/>
      <c r="H235" s="14"/>
      <c r="I235" s="14"/>
      <c r="J235" s="14"/>
      <c r="K235" s="14"/>
      <c r="L235" s="15"/>
      <c r="M235" s="12"/>
      <c r="N235" s="12"/>
      <c r="O235" s="12"/>
      <c r="P235" s="98" t="str">
        <f xml:space="preserve"> IF(ISBLANK(M235),"",VLOOKUP(M235,ComboValue!$D$2:$H$18,5,FALSE))</f>
        <v/>
      </c>
      <c r="Q235" s="12"/>
      <c r="R235" s="252" t="str" cm="1">
        <f t="array" ref="R235">IF(OR(ISNUMBER(SEARCH("SGH05",$D235:$L235)),ISNUMBER(SEARCH("SGH06",$D235:$L235)),ISNUMBER(SEARCH("SGH07",$D235:$L235)),ISNUMBER(SEARCH("SGH08",$D235:$L235)),ISNUMBER(SEARCH("pas de pictogramme",$D235:$L235)),ISNUMBER(SEARCH("SGH09",$D235:$L235)),ISNUMBER(SEARCH("SGH03",$D235:$L235))),"OUI","NON")</f>
        <v>NON</v>
      </c>
      <c r="S235" s="13"/>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212"/>
      <c r="AX235" s="123" t="str" cm="1">
        <f t="array" ref="AX235">_xlfn.TEXTJOIN(",", TRUE, IF(D235:L235="","",VLOOKUP(D235:L235, ComboValue!$A$2:$C$11, 3, FALSE)))</f>
        <v/>
      </c>
      <c r="AY235" s="123" t="str">
        <f t="shared" si="209"/>
        <v>Tous_Fr</v>
      </c>
      <c r="AZ235" s="123" t="str">
        <f>IF(ISBLANK(M235),"",VLOOKUP(M235,ComboValue!$D$2:$F$18,3,FALSE))</f>
        <v/>
      </c>
      <c r="BA235" s="123" t="str">
        <f>IF(ISBLANK(N235),"",VLOOKUP(N235,ComboValue!$J$2:$L$5,3,FALSE))</f>
        <v/>
      </c>
      <c r="BB235" s="130" t="str" cm="1">
        <f t="array" ref="BB235">_xlfn.TEXTJOIN(",", TRUE, IF(S235:AV235="","",VLOOKUP(S235:AV235, ComboValue!$M$2:$O$100, 3, FALSE)))</f>
        <v/>
      </c>
      <c r="BC235" s="124" t="str">
        <f t="shared" si="210"/>
        <v/>
      </c>
      <c r="BD235" s="110"/>
      <c r="BE235" s="122" t="str">
        <f t="shared" si="187"/>
        <v/>
      </c>
      <c r="BF235" s="123" t="str">
        <f t="shared" si="188"/>
        <v/>
      </c>
      <c r="BG235" s="123" t="str">
        <f t="shared" si="189"/>
        <v/>
      </c>
      <c r="BH235" s="123" t="str">
        <f t="shared" si="190"/>
        <v/>
      </c>
      <c r="BI235" s="123" t="str">
        <f t="shared" si="191"/>
        <v/>
      </c>
      <c r="BJ235" s="123" t="str">
        <f t="shared" si="192"/>
        <v/>
      </c>
      <c r="BK235" s="123" t="str">
        <f t="shared" si="193"/>
        <v/>
      </c>
      <c r="BL235" s="123" t="str">
        <f t="shared" si="194"/>
        <v/>
      </c>
      <c r="BM235" s="123" t="str">
        <f t="shared" si="195"/>
        <v/>
      </c>
      <c r="BN235" s="123" t="str">
        <f t="shared" si="196"/>
        <v/>
      </c>
      <c r="BO235" s="123">
        <f t="shared" si="235"/>
        <v>0</v>
      </c>
      <c r="BP235" s="123">
        <f t="shared" si="197"/>
        <v>0</v>
      </c>
      <c r="BQ235" s="123">
        <f t="shared" si="236"/>
        <v>0</v>
      </c>
      <c r="BR235" s="123">
        <f t="shared" si="198"/>
        <v>0</v>
      </c>
      <c r="BS235" s="123">
        <f t="shared" si="199"/>
        <v>0</v>
      </c>
      <c r="BT235" s="123">
        <f t="shared" si="200"/>
        <v>0</v>
      </c>
      <c r="BU235" s="123" t="str">
        <f t="shared" si="213"/>
        <v/>
      </c>
      <c r="BV235" s="123" t="str">
        <f t="shared" si="214"/>
        <v/>
      </c>
      <c r="BW235" s="123" t="str">
        <f t="shared" si="215"/>
        <v/>
      </c>
      <c r="BX235" s="123" t="str">
        <f t="shared" si="201"/>
        <v/>
      </c>
      <c r="BY235" s="123" t="str">
        <f t="shared" si="202"/>
        <v/>
      </c>
      <c r="BZ235" s="123" t="str">
        <f t="shared" si="203"/>
        <v/>
      </c>
      <c r="CA235" s="123" t="str">
        <f t="shared" si="204"/>
        <v/>
      </c>
      <c r="CB235" s="123" t="str">
        <f t="shared" si="205"/>
        <v/>
      </c>
      <c r="CC235" s="123" t="str">
        <f t="shared" si="206"/>
        <v/>
      </c>
      <c r="CD235" s="123" t="str">
        <f t="shared" si="207"/>
        <v/>
      </c>
      <c r="CE235" s="123" t="str">
        <f t="shared" si="208"/>
        <v/>
      </c>
      <c r="CF235" s="123" t="str">
        <f t="shared" si="216"/>
        <v/>
      </c>
      <c r="CG235" s="123" t="str">
        <f t="shared" si="217"/>
        <v/>
      </c>
      <c r="CH235" s="123" t="str">
        <f t="shared" si="218"/>
        <v/>
      </c>
      <c r="CI235" s="123" t="str">
        <f t="shared" si="219"/>
        <v/>
      </c>
      <c r="CJ235" s="131" t="str">
        <f t="shared" si="220"/>
        <v/>
      </c>
      <c r="CK235" s="123" t="str" cm="1">
        <f t="array" ref="CK235">IF(AND(AZ235="C_16",
        SUMPRODUCT(--ISNUMBER(SEARCH({"14","34","38","40","41","42","43","46","48","56","64","65"},BB235)))&gt;0),
    O235-IF(ISNUMBER(CL235),CL235,0),
    "")</f>
        <v/>
      </c>
      <c r="CL235" s="123" t="str" cm="1">
        <f t="array" ref="CL235">IF(AND(AZ235="C_16",
        SUMPRODUCT(--ISNUMBER(SEARCH({"01";"02";"03";"04";"05";"06";"07";"08";"09";"10";"11";"12";"13";"15";"16";"17";"19";"20";"21";"22";"23";"24";"25";"26";"27";"28";"29";"30";"31";"32";"33";"35";"36";"37";"39";"44";"45";"47";"49";"50";"51";"52";"53";"54";"55";"57";"58";"59";"60";"61";"62";"63";"66";"67";"68";"69";"70";"71";"72";"73";"74";"75"}, BB235)))&gt;0),
    O235,
    "")</f>
        <v/>
      </c>
      <c r="CM235" s="131" t="str" cm="1">
        <f t="array" ref="CM235">IF(SUMPRODUCT(--ISNUMBER(SEARCH({"32";"35";"36";"44";"45";"47";"50";"51";"52";"53";"54";"55";"57";"58";"59";"60"}, BB235)))&gt;0,
    B235,
    "")</f>
        <v/>
      </c>
      <c r="CN235" s="123" t="str" cm="1">
        <f t="array" ref="CN235">IF(SUMPRODUCT(--ISNUMBER(SEARCH({"61";"62"}, BB235)))&gt;0,
    B235,
    "")</f>
        <v/>
      </c>
      <c r="CO235" s="226" t="str" cm="1">
        <f t="array" ref="CO235">IF(SUMPRODUCT(--ISNUMBER(SEARCH({"68";"69";"70";"71"}, BB235)))&gt;0,
    B235,
    "")</f>
        <v/>
      </c>
      <c r="CP235" s="123" t="str" cm="1">
        <f t="array" ref="CP235">IF(SUMPRODUCT(--ISNUMBER(SEARCH({"72";"73";"74";"75"}, BB235)))&gt;0,
    B235,
    "")</f>
        <v/>
      </c>
      <c r="CQ235" s="123" t="str">
        <f t="shared" si="211"/>
        <v/>
      </c>
      <c r="CR235" s="226" t="str">
        <f t="shared" si="212"/>
        <v>NO</v>
      </c>
      <c r="CS235" s="122" t="str">
        <f t="shared" si="221"/>
        <v/>
      </c>
      <c r="CT235" s="123" t="str">
        <f t="shared" si="222"/>
        <v/>
      </c>
      <c r="CU235" s="123" t="str">
        <f t="shared" si="223"/>
        <v/>
      </c>
      <c r="CV235" s="123" t="str">
        <f t="shared" si="224"/>
        <v/>
      </c>
      <c r="CW235" s="123" t="str">
        <f t="shared" si="225"/>
        <v/>
      </c>
      <c r="CX235" s="123" t="str">
        <f t="shared" si="226"/>
        <v/>
      </c>
      <c r="CY235" s="123" t="str">
        <f t="shared" si="227"/>
        <v/>
      </c>
      <c r="CZ235" s="123" t="str">
        <f t="shared" si="228"/>
        <v/>
      </c>
      <c r="DA235" s="123" t="str">
        <f t="shared" si="229"/>
        <v/>
      </c>
      <c r="DB235" s="124" t="str">
        <f t="shared" si="230"/>
        <v/>
      </c>
      <c r="DC235" s="122" t="str">
        <f t="shared" si="231"/>
        <v/>
      </c>
      <c r="DD235" s="123" t="str">
        <f t="shared" si="232"/>
        <v/>
      </c>
      <c r="DE235" s="123" t="str">
        <f t="shared" si="233"/>
        <v/>
      </c>
      <c r="DF235" s="124" t="str">
        <f t="shared" si="234"/>
        <v/>
      </c>
      <c r="DG235" s="110"/>
    </row>
    <row r="236" spans="2:111" ht="16.2" outlineLevel="2" x14ac:dyDescent="0.4">
      <c r="B236" s="7">
        <v>231</v>
      </c>
      <c r="C236" s="12"/>
      <c r="D236" s="13"/>
      <c r="E236" s="14"/>
      <c r="F236" s="14"/>
      <c r="G236" s="14"/>
      <c r="H236" s="14"/>
      <c r="I236" s="14"/>
      <c r="J236" s="14"/>
      <c r="K236" s="14"/>
      <c r="L236" s="15"/>
      <c r="M236" s="12"/>
      <c r="N236" s="12"/>
      <c r="O236" s="12"/>
      <c r="P236" s="98" t="str">
        <f xml:space="preserve"> IF(ISBLANK(M236),"",VLOOKUP(M236,ComboValue!$D$2:$H$18,5,FALSE))</f>
        <v/>
      </c>
      <c r="Q236" s="12"/>
      <c r="R236" s="252" t="str" cm="1">
        <f t="array" ref="R236">IF(OR(ISNUMBER(SEARCH("SGH05",$D236:$L236)),ISNUMBER(SEARCH("SGH06",$D236:$L236)),ISNUMBER(SEARCH("SGH07",$D236:$L236)),ISNUMBER(SEARCH("SGH08",$D236:$L236)),ISNUMBER(SEARCH("pas de pictogramme",$D236:$L236)),ISNUMBER(SEARCH("SGH09",$D236:$L236)),ISNUMBER(SEARCH("SGH03",$D236:$L236))),"OUI","NON")</f>
        <v>NON</v>
      </c>
      <c r="S236" s="13"/>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212"/>
      <c r="AX236" s="123" t="str" cm="1">
        <f t="array" ref="AX236">_xlfn.TEXTJOIN(",", TRUE, IF(D236:L236="","",VLOOKUP(D236:L236, ComboValue!$A$2:$C$11, 3, FALSE)))</f>
        <v/>
      </c>
      <c r="AY236" s="123" t="str">
        <f t="shared" si="209"/>
        <v>Tous_Fr</v>
      </c>
      <c r="AZ236" s="123" t="str">
        <f>IF(ISBLANK(M236),"",VLOOKUP(M236,ComboValue!$D$2:$F$18,3,FALSE))</f>
        <v/>
      </c>
      <c r="BA236" s="123" t="str">
        <f>IF(ISBLANK(N236),"",VLOOKUP(N236,ComboValue!$J$2:$L$5,3,FALSE))</f>
        <v/>
      </c>
      <c r="BB236" s="130" t="str" cm="1">
        <f t="array" ref="BB236">_xlfn.TEXTJOIN(",", TRUE, IF(S236:AV236="","",VLOOKUP(S236:AV236, ComboValue!$M$2:$O$100, 3, FALSE)))</f>
        <v/>
      </c>
      <c r="BC236" s="124" t="str">
        <f t="shared" si="210"/>
        <v/>
      </c>
      <c r="BD236" s="110"/>
      <c r="BE236" s="122" t="str">
        <f t="shared" si="187"/>
        <v/>
      </c>
      <c r="BF236" s="123" t="str">
        <f t="shared" si="188"/>
        <v/>
      </c>
      <c r="BG236" s="123" t="str">
        <f t="shared" si="189"/>
        <v/>
      </c>
      <c r="BH236" s="123" t="str">
        <f t="shared" si="190"/>
        <v/>
      </c>
      <c r="BI236" s="123" t="str">
        <f t="shared" si="191"/>
        <v/>
      </c>
      <c r="BJ236" s="123" t="str">
        <f t="shared" si="192"/>
        <v/>
      </c>
      <c r="BK236" s="123" t="str">
        <f t="shared" si="193"/>
        <v/>
      </c>
      <c r="BL236" s="123" t="str">
        <f t="shared" si="194"/>
        <v/>
      </c>
      <c r="BM236" s="123" t="str">
        <f t="shared" si="195"/>
        <v/>
      </c>
      <c r="BN236" s="123" t="str">
        <f t="shared" si="196"/>
        <v/>
      </c>
      <c r="BO236" s="123">
        <f t="shared" si="235"/>
        <v>0</v>
      </c>
      <c r="BP236" s="123">
        <f t="shared" si="197"/>
        <v>0</v>
      </c>
      <c r="BQ236" s="123">
        <f t="shared" si="236"/>
        <v>0</v>
      </c>
      <c r="BR236" s="123">
        <f t="shared" si="198"/>
        <v>0</v>
      </c>
      <c r="BS236" s="123">
        <f t="shared" si="199"/>
        <v>0</v>
      </c>
      <c r="BT236" s="123">
        <f t="shared" si="200"/>
        <v>0</v>
      </c>
      <c r="BU236" s="123" t="str">
        <f t="shared" si="213"/>
        <v/>
      </c>
      <c r="BV236" s="123" t="str">
        <f t="shared" si="214"/>
        <v/>
      </c>
      <c r="BW236" s="123" t="str">
        <f t="shared" si="215"/>
        <v/>
      </c>
      <c r="BX236" s="123" t="str">
        <f t="shared" si="201"/>
        <v/>
      </c>
      <c r="BY236" s="123" t="str">
        <f t="shared" si="202"/>
        <v/>
      </c>
      <c r="BZ236" s="123" t="str">
        <f t="shared" si="203"/>
        <v/>
      </c>
      <c r="CA236" s="123" t="str">
        <f t="shared" si="204"/>
        <v/>
      </c>
      <c r="CB236" s="123" t="str">
        <f t="shared" si="205"/>
        <v/>
      </c>
      <c r="CC236" s="123" t="str">
        <f t="shared" si="206"/>
        <v/>
      </c>
      <c r="CD236" s="123" t="str">
        <f t="shared" si="207"/>
        <v/>
      </c>
      <c r="CE236" s="123" t="str">
        <f t="shared" si="208"/>
        <v/>
      </c>
      <c r="CF236" s="123" t="str">
        <f t="shared" si="216"/>
        <v/>
      </c>
      <c r="CG236" s="123" t="str">
        <f t="shared" si="217"/>
        <v/>
      </c>
      <c r="CH236" s="123" t="str">
        <f t="shared" si="218"/>
        <v/>
      </c>
      <c r="CI236" s="123" t="str">
        <f t="shared" si="219"/>
        <v/>
      </c>
      <c r="CJ236" s="131" t="str">
        <f t="shared" si="220"/>
        <v/>
      </c>
      <c r="CK236" s="123" t="str" cm="1">
        <f t="array" ref="CK236">IF(AND(AZ236="C_16",
        SUMPRODUCT(--ISNUMBER(SEARCH({"14","34","38","40","41","42","43","46","48","56","64","65"},BB236)))&gt;0),
    O236-IF(ISNUMBER(CL236),CL236,0),
    "")</f>
        <v/>
      </c>
      <c r="CL236" s="123" t="str" cm="1">
        <f t="array" ref="CL236">IF(AND(AZ236="C_16",
        SUMPRODUCT(--ISNUMBER(SEARCH({"01";"02";"03";"04";"05";"06";"07";"08";"09";"10";"11";"12";"13";"15";"16";"17";"19";"20";"21";"22";"23";"24";"25";"26";"27";"28";"29";"30";"31";"32";"33";"35";"36";"37";"39";"44";"45";"47";"49";"50";"51";"52";"53";"54";"55";"57";"58";"59";"60";"61";"62";"63";"66";"67";"68";"69";"70";"71";"72";"73";"74";"75"}, BB236)))&gt;0),
    O236,
    "")</f>
        <v/>
      </c>
      <c r="CM236" s="131" t="str" cm="1">
        <f t="array" ref="CM236">IF(SUMPRODUCT(--ISNUMBER(SEARCH({"32";"35";"36";"44";"45";"47";"50";"51";"52";"53";"54";"55";"57";"58";"59";"60"}, BB236)))&gt;0,
    B236,
    "")</f>
        <v/>
      </c>
      <c r="CN236" s="123" t="str" cm="1">
        <f t="array" ref="CN236">IF(SUMPRODUCT(--ISNUMBER(SEARCH({"61";"62"}, BB236)))&gt;0,
    B236,
    "")</f>
        <v/>
      </c>
      <c r="CO236" s="226" t="str" cm="1">
        <f t="array" ref="CO236">IF(SUMPRODUCT(--ISNUMBER(SEARCH({"68";"69";"70";"71"}, BB236)))&gt;0,
    B236,
    "")</f>
        <v/>
      </c>
      <c r="CP236" s="123" t="str" cm="1">
        <f t="array" ref="CP236">IF(SUMPRODUCT(--ISNUMBER(SEARCH({"72";"73";"74";"75"}, BB236)))&gt;0,
    B236,
    "")</f>
        <v/>
      </c>
      <c r="CQ236" s="123" t="str">
        <f t="shared" si="211"/>
        <v/>
      </c>
      <c r="CR236" s="226" t="str">
        <f t="shared" si="212"/>
        <v>NO</v>
      </c>
      <c r="CS236" s="122" t="str">
        <f t="shared" si="221"/>
        <v/>
      </c>
      <c r="CT236" s="123" t="str">
        <f t="shared" si="222"/>
        <v/>
      </c>
      <c r="CU236" s="123" t="str">
        <f t="shared" si="223"/>
        <v/>
      </c>
      <c r="CV236" s="123" t="str">
        <f t="shared" si="224"/>
        <v/>
      </c>
      <c r="CW236" s="123" t="str">
        <f t="shared" si="225"/>
        <v/>
      </c>
      <c r="CX236" s="123" t="str">
        <f t="shared" si="226"/>
        <v/>
      </c>
      <c r="CY236" s="123" t="str">
        <f t="shared" si="227"/>
        <v/>
      </c>
      <c r="CZ236" s="123" t="str">
        <f t="shared" si="228"/>
        <v/>
      </c>
      <c r="DA236" s="123" t="str">
        <f t="shared" si="229"/>
        <v/>
      </c>
      <c r="DB236" s="124" t="str">
        <f t="shared" si="230"/>
        <v/>
      </c>
      <c r="DC236" s="122" t="str">
        <f t="shared" si="231"/>
        <v/>
      </c>
      <c r="DD236" s="123" t="str">
        <f t="shared" si="232"/>
        <v/>
      </c>
      <c r="DE236" s="123" t="str">
        <f t="shared" si="233"/>
        <v/>
      </c>
      <c r="DF236" s="124" t="str">
        <f t="shared" si="234"/>
        <v/>
      </c>
      <c r="DG236" s="110"/>
    </row>
    <row r="237" spans="2:111" ht="16.2" outlineLevel="2" x14ac:dyDescent="0.4">
      <c r="B237" s="7">
        <v>232</v>
      </c>
      <c r="C237" s="12"/>
      <c r="D237" s="13"/>
      <c r="E237" s="14"/>
      <c r="F237" s="14"/>
      <c r="G237" s="14"/>
      <c r="H237" s="14"/>
      <c r="I237" s="14"/>
      <c r="J237" s="14"/>
      <c r="K237" s="14"/>
      <c r="L237" s="15"/>
      <c r="M237" s="12"/>
      <c r="N237" s="12"/>
      <c r="O237" s="12"/>
      <c r="P237" s="98" t="str">
        <f xml:space="preserve"> IF(ISBLANK(M237),"",VLOOKUP(M237,ComboValue!$D$2:$H$18,5,FALSE))</f>
        <v/>
      </c>
      <c r="Q237" s="12"/>
      <c r="R237" s="252" t="str" cm="1">
        <f t="array" ref="R237">IF(OR(ISNUMBER(SEARCH("SGH05",$D237:$L237)),ISNUMBER(SEARCH("SGH06",$D237:$L237)),ISNUMBER(SEARCH("SGH07",$D237:$L237)),ISNUMBER(SEARCH("SGH08",$D237:$L237)),ISNUMBER(SEARCH("pas de pictogramme",$D237:$L237)),ISNUMBER(SEARCH("SGH09",$D237:$L237)),ISNUMBER(SEARCH("SGH03",$D237:$L237))),"OUI","NON")</f>
        <v>NON</v>
      </c>
      <c r="S237" s="13"/>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212"/>
      <c r="AX237" s="123" t="str" cm="1">
        <f t="array" ref="AX237">_xlfn.TEXTJOIN(",", TRUE, IF(D237:L237="","",VLOOKUP(D237:L237, ComboValue!$A$2:$C$11, 3, FALSE)))</f>
        <v/>
      </c>
      <c r="AY237" s="123" t="str">
        <f t="shared" si="209"/>
        <v>Tous_Fr</v>
      </c>
      <c r="AZ237" s="123" t="str">
        <f>IF(ISBLANK(M237),"",VLOOKUP(M237,ComboValue!$D$2:$F$18,3,FALSE))</f>
        <v/>
      </c>
      <c r="BA237" s="123" t="str">
        <f>IF(ISBLANK(N237),"",VLOOKUP(N237,ComboValue!$J$2:$L$5,3,FALSE))</f>
        <v/>
      </c>
      <c r="BB237" s="130" t="str" cm="1">
        <f t="array" ref="BB237">_xlfn.TEXTJOIN(",", TRUE, IF(S237:AV237="","",VLOOKUP(S237:AV237, ComboValue!$M$2:$O$100, 3, FALSE)))</f>
        <v/>
      </c>
      <c r="BC237" s="124" t="str">
        <f t="shared" si="210"/>
        <v/>
      </c>
      <c r="BD237" s="110"/>
      <c r="BE237" s="122" t="str">
        <f t="shared" si="187"/>
        <v/>
      </c>
      <c r="BF237" s="123" t="str">
        <f t="shared" si="188"/>
        <v/>
      </c>
      <c r="BG237" s="123" t="str">
        <f t="shared" si="189"/>
        <v/>
      </c>
      <c r="BH237" s="123" t="str">
        <f t="shared" si="190"/>
        <v/>
      </c>
      <c r="BI237" s="123" t="str">
        <f t="shared" si="191"/>
        <v/>
      </c>
      <c r="BJ237" s="123" t="str">
        <f t="shared" si="192"/>
        <v/>
      </c>
      <c r="BK237" s="123" t="str">
        <f t="shared" si="193"/>
        <v/>
      </c>
      <c r="BL237" s="123" t="str">
        <f t="shared" si="194"/>
        <v/>
      </c>
      <c r="BM237" s="123" t="str">
        <f t="shared" si="195"/>
        <v/>
      </c>
      <c r="BN237" s="123" t="str">
        <f t="shared" si="196"/>
        <v/>
      </c>
      <c r="BO237" s="123">
        <f t="shared" si="235"/>
        <v>0</v>
      </c>
      <c r="BP237" s="123">
        <f t="shared" si="197"/>
        <v>0</v>
      </c>
      <c r="BQ237" s="123">
        <f t="shared" si="236"/>
        <v>0</v>
      </c>
      <c r="BR237" s="123">
        <f t="shared" si="198"/>
        <v>0</v>
      </c>
      <c r="BS237" s="123">
        <f t="shared" si="199"/>
        <v>0</v>
      </c>
      <c r="BT237" s="123">
        <f t="shared" si="200"/>
        <v>0</v>
      </c>
      <c r="BU237" s="123" t="str">
        <f t="shared" si="213"/>
        <v/>
      </c>
      <c r="BV237" s="123" t="str">
        <f t="shared" si="214"/>
        <v/>
      </c>
      <c r="BW237" s="123" t="str">
        <f t="shared" si="215"/>
        <v/>
      </c>
      <c r="BX237" s="123" t="str">
        <f t="shared" si="201"/>
        <v/>
      </c>
      <c r="BY237" s="123" t="str">
        <f t="shared" si="202"/>
        <v/>
      </c>
      <c r="BZ237" s="123" t="str">
        <f t="shared" si="203"/>
        <v/>
      </c>
      <c r="CA237" s="123" t="str">
        <f t="shared" si="204"/>
        <v/>
      </c>
      <c r="CB237" s="123" t="str">
        <f t="shared" si="205"/>
        <v/>
      </c>
      <c r="CC237" s="123" t="str">
        <f t="shared" si="206"/>
        <v/>
      </c>
      <c r="CD237" s="123" t="str">
        <f t="shared" si="207"/>
        <v/>
      </c>
      <c r="CE237" s="123" t="str">
        <f t="shared" si="208"/>
        <v/>
      </c>
      <c r="CF237" s="123" t="str">
        <f t="shared" si="216"/>
        <v/>
      </c>
      <c r="CG237" s="123" t="str">
        <f t="shared" si="217"/>
        <v/>
      </c>
      <c r="CH237" s="123" t="str">
        <f t="shared" si="218"/>
        <v/>
      </c>
      <c r="CI237" s="123" t="str">
        <f t="shared" si="219"/>
        <v/>
      </c>
      <c r="CJ237" s="131" t="str">
        <f t="shared" si="220"/>
        <v/>
      </c>
      <c r="CK237" s="123" t="str" cm="1">
        <f t="array" ref="CK237">IF(AND(AZ237="C_16",
        SUMPRODUCT(--ISNUMBER(SEARCH({"14","34","38","40","41","42","43","46","48","56","64","65"},BB237)))&gt;0),
    O237-IF(ISNUMBER(CL237),CL237,0),
    "")</f>
        <v/>
      </c>
      <c r="CL237" s="123" t="str" cm="1">
        <f t="array" ref="CL237">IF(AND(AZ237="C_16",
        SUMPRODUCT(--ISNUMBER(SEARCH({"01";"02";"03";"04";"05";"06";"07";"08";"09";"10";"11";"12";"13";"15";"16";"17";"19";"20";"21";"22";"23";"24";"25";"26";"27";"28";"29";"30";"31";"32";"33";"35";"36";"37";"39";"44";"45";"47";"49";"50";"51";"52";"53";"54";"55";"57";"58";"59";"60";"61";"62";"63";"66";"67";"68";"69";"70";"71";"72";"73";"74";"75"}, BB237)))&gt;0),
    O237,
    "")</f>
        <v/>
      </c>
      <c r="CM237" s="131" t="str" cm="1">
        <f t="array" ref="CM237">IF(SUMPRODUCT(--ISNUMBER(SEARCH({"32";"35";"36";"44";"45";"47";"50";"51";"52";"53";"54";"55";"57";"58";"59";"60"}, BB237)))&gt;0,
    B237,
    "")</f>
        <v/>
      </c>
      <c r="CN237" s="123" t="str" cm="1">
        <f t="array" ref="CN237">IF(SUMPRODUCT(--ISNUMBER(SEARCH({"61";"62"}, BB237)))&gt;0,
    B237,
    "")</f>
        <v/>
      </c>
      <c r="CO237" s="226" t="str" cm="1">
        <f t="array" ref="CO237">IF(SUMPRODUCT(--ISNUMBER(SEARCH({"68";"69";"70";"71"}, BB237)))&gt;0,
    B237,
    "")</f>
        <v/>
      </c>
      <c r="CP237" s="123" t="str" cm="1">
        <f t="array" ref="CP237">IF(SUMPRODUCT(--ISNUMBER(SEARCH({"72";"73";"74";"75"}, BB237)))&gt;0,
    B237,
    "")</f>
        <v/>
      </c>
      <c r="CQ237" s="123" t="str">
        <f t="shared" si="211"/>
        <v/>
      </c>
      <c r="CR237" s="226" t="str">
        <f t="shared" si="212"/>
        <v>NO</v>
      </c>
      <c r="CS237" s="122" t="str">
        <f t="shared" si="221"/>
        <v/>
      </c>
      <c r="CT237" s="123" t="str">
        <f t="shared" si="222"/>
        <v/>
      </c>
      <c r="CU237" s="123" t="str">
        <f t="shared" si="223"/>
        <v/>
      </c>
      <c r="CV237" s="123" t="str">
        <f t="shared" si="224"/>
        <v/>
      </c>
      <c r="CW237" s="123" t="str">
        <f t="shared" si="225"/>
        <v/>
      </c>
      <c r="CX237" s="123" t="str">
        <f t="shared" si="226"/>
        <v/>
      </c>
      <c r="CY237" s="123" t="str">
        <f t="shared" si="227"/>
        <v/>
      </c>
      <c r="CZ237" s="123" t="str">
        <f t="shared" si="228"/>
        <v/>
      </c>
      <c r="DA237" s="123" t="str">
        <f t="shared" si="229"/>
        <v/>
      </c>
      <c r="DB237" s="124" t="str">
        <f t="shared" si="230"/>
        <v/>
      </c>
      <c r="DC237" s="122" t="str">
        <f t="shared" si="231"/>
        <v/>
      </c>
      <c r="DD237" s="123" t="str">
        <f t="shared" si="232"/>
        <v/>
      </c>
      <c r="DE237" s="123" t="str">
        <f t="shared" si="233"/>
        <v/>
      </c>
      <c r="DF237" s="124" t="str">
        <f t="shared" si="234"/>
        <v/>
      </c>
      <c r="DG237" s="110"/>
    </row>
    <row r="238" spans="2:111" ht="16.2" outlineLevel="2" x14ac:dyDescent="0.4">
      <c r="B238" s="7">
        <v>233</v>
      </c>
      <c r="C238" s="12"/>
      <c r="D238" s="13"/>
      <c r="E238" s="14"/>
      <c r="F238" s="14"/>
      <c r="G238" s="14"/>
      <c r="H238" s="14"/>
      <c r="I238" s="14"/>
      <c r="J238" s="14"/>
      <c r="K238" s="14"/>
      <c r="L238" s="15"/>
      <c r="M238" s="12"/>
      <c r="N238" s="12"/>
      <c r="O238" s="12"/>
      <c r="P238" s="98" t="str">
        <f xml:space="preserve"> IF(ISBLANK(M238),"",VLOOKUP(M238,ComboValue!$D$2:$H$18,5,FALSE))</f>
        <v/>
      </c>
      <c r="Q238" s="12"/>
      <c r="R238" s="252" t="str" cm="1">
        <f t="array" ref="R238">IF(OR(ISNUMBER(SEARCH("SGH05",$D238:$L238)),ISNUMBER(SEARCH("SGH06",$D238:$L238)),ISNUMBER(SEARCH("SGH07",$D238:$L238)),ISNUMBER(SEARCH("SGH08",$D238:$L238)),ISNUMBER(SEARCH("pas de pictogramme",$D238:$L238)),ISNUMBER(SEARCH("SGH09",$D238:$L238)),ISNUMBER(SEARCH("SGH03",$D238:$L238))),"OUI","NON")</f>
        <v>NON</v>
      </c>
      <c r="S238" s="13"/>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212"/>
      <c r="AX238" s="123" t="str" cm="1">
        <f t="array" ref="AX238">_xlfn.TEXTJOIN(",", TRUE, IF(D238:L238="","",VLOOKUP(D238:L238, ComboValue!$A$2:$C$11, 3, FALSE)))</f>
        <v/>
      </c>
      <c r="AY238" s="123" t="str">
        <f t="shared" si="209"/>
        <v>Tous_Fr</v>
      </c>
      <c r="AZ238" s="123" t="str">
        <f>IF(ISBLANK(M238),"",VLOOKUP(M238,ComboValue!$D$2:$F$18,3,FALSE))</f>
        <v/>
      </c>
      <c r="BA238" s="123" t="str">
        <f>IF(ISBLANK(N238),"",VLOOKUP(N238,ComboValue!$J$2:$L$5,3,FALSE))</f>
        <v/>
      </c>
      <c r="BB238" s="130" t="str" cm="1">
        <f t="array" ref="BB238">_xlfn.TEXTJOIN(",", TRUE, IF(S238:AV238="","",VLOOKUP(S238:AV238, ComboValue!$M$2:$O$100, 3, FALSE)))</f>
        <v/>
      </c>
      <c r="BC238" s="124" t="str">
        <f t="shared" si="210"/>
        <v/>
      </c>
      <c r="BD238" s="110"/>
      <c r="BE238" s="122" t="str">
        <f t="shared" si="187"/>
        <v/>
      </c>
      <c r="BF238" s="123" t="str">
        <f t="shared" si="188"/>
        <v/>
      </c>
      <c r="BG238" s="123" t="str">
        <f t="shared" si="189"/>
        <v/>
      </c>
      <c r="BH238" s="123" t="str">
        <f t="shared" si="190"/>
        <v/>
      </c>
      <c r="BI238" s="123" t="str">
        <f t="shared" si="191"/>
        <v/>
      </c>
      <c r="BJ238" s="123" t="str">
        <f t="shared" si="192"/>
        <v/>
      </c>
      <c r="BK238" s="123" t="str">
        <f t="shared" si="193"/>
        <v/>
      </c>
      <c r="BL238" s="123" t="str">
        <f t="shared" si="194"/>
        <v/>
      </c>
      <c r="BM238" s="123" t="str">
        <f t="shared" si="195"/>
        <v/>
      </c>
      <c r="BN238" s="123" t="str">
        <f t="shared" si="196"/>
        <v/>
      </c>
      <c r="BO238" s="123">
        <f t="shared" si="235"/>
        <v>0</v>
      </c>
      <c r="BP238" s="123">
        <f t="shared" si="197"/>
        <v>0</v>
      </c>
      <c r="BQ238" s="123">
        <f t="shared" si="236"/>
        <v>0</v>
      </c>
      <c r="BR238" s="123">
        <f t="shared" si="198"/>
        <v>0</v>
      </c>
      <c r="BS238" s="123">
        <f t="shared" si="199"/>
        <v>0</v>
      </c>
      <c r="BT238" s="123">
        <f t="shared" si="200"/>
        <v>0</v>
      </c>
      <c r="BU238" s="123" t="str">
        <f t="shared" si="213"/>
        <v/>
      </c>
      <c r="BV238" s="123" t="str">
        <f t="shared" si="214"/>
        <v/>
      </c>
      <c r="BW238" s="123" t="str">
        <f t="shared" si="215"/>
        <v/>
      </c>
      <c r="BX238" s="123" t="str">
        <f t="shared" si="201"/>
        <v/>
      </c>
      <c r="BY238" s="123" t="str">
        <f t="shared" si="202"/>
        <v/>
      </c>
      <c r="BZ238" s="123" t="str">
        <f t="shared" si="203"/>
        <v/>
      </c>
      <c r="CA238" s="123" t="str">
        <f t="shared" si="204"/>
        <v/>
      </c>
      <c r="CB238" s="123" t="str">
        <f t="shared" si="205"/>
        <v/>
      </c>
      <c r="CC238" s="123" t="str">
        <f t="shared" si="206"/>
        <v/>
      </c>
      <c r="CD238" s="123" t="str">
        <f t="shared" si="207"/>
        <v/>
      </c>
      <c r="CE238" s="123" t="str">
        <f t="shared" si="208"/>
        <v/>
      </c>
      <c r="CF238" s="123" t="str">
        <f t="shared" si="216"/>
        <v/>
      </c>
      <c r="CG238" s="123" t="str">
        <f t="shared" si="217"/>
        <v/>
      </c>
      <c r="CH238" s="123" t="str">
        <f t="shared" si="218"/>
        <v/>
      </c>
      <c r="CI238" s="123" t="str">
        <f t="shared" si="219"/>
        <v/>
      </c>
      <c r="CJ238" s="131" t="str">
        <f t="shared" si="220"/>
        <v/>
      </c>
      <c r="CK238" s="123" t="str" cm="1">
        <f t="array" ref="CK238">IF(AND(AZ238="C_16",
        SUMPRODUCT(--ISNUMBER(SEARCH({"14","34","38","40","41","42","43","46","48","56","64","65"},BB238)))&gt;0),
    O238-IF(ISNUMBER(CL238),CL238,0),
    "")</f>
        <v/>
      </c>
      <c r="CL238" s="123" t="str" cm="1">
        <f t="array" ref="CL238">IF(AND(AZ238="C_16",
        SUMPRODUCT(--ISNUMBER(SEARCH({"01";"02";"03";"04";"05";"06";"07";"08";"09";"10";"11";"12";"13";"15";"16";"17";"19";"20";"21";"22";"23";"24";"25";"26";"27";"28";"29";"30";"31";"32";"33";"35";"36";"37";"39";"44";"45";"47";"49";"50";"51";"52";"53";"54";"55";"57";"58";"59";"60";"61";"62";"63";"66";"67";"68";"69";"70";"71";"72";"73";"74";"75"}, BB238)))&gt;0),
    O238,
    "")</f>
        <v/>
      </c>
      <c r="CM238" s="131" t="str" cm="1">
        <f t="array" ref="CM238">IF(SUMPRODUCT(--ISNUMBER(SEARCH({"32";"35";"36";"44";"45";"47";"50";"51";"52";"53";"54";"55";"57";"58";"59";"60"}, BB238)))&gt;0,
    B238,
    "")</f>
        <v/>
      </c>
      <c r="CN238" s="123" t="str" cm="1">
        <f t="array" ref="CN238">IF(SUMPRODUCT(--ISNUMBER(SEARCH({"61";"62"}, BB238)))&gt;0,
    B238,
    "")</f>
        <v/>
      </c>
      <c r="CO238" s="226" t="str" cm="1">
        <f t="array" ref="CO238">IF(SUMPRODUCT(--ISNUMBER(SEARCH({"68";"69";"70";"71"}, BB238)))&gt;0,
    B238,
    "")</f>
        <v/>
      </c>
      <c r="CP238" s="123" t="str" cm="1">
        <f t="array" ref="CP238">IF(SUMPRODUCT(--ISNUMBER(SEARCH({"72";"73";"74";"75"}, BB238)))&gt;0,
    B238,
    "")</f>
        <v/>
      </c>
      <c r="CQ238" s="123" t="str">
        <f t="shared" si="211"/>
        <v/>
      </c>
      <c r="CR238" s="226" t="str">
        <f t="shared" si="212"/>
        <v>NO</v>
      </c>
      <c r="CS238" s="122" t="str">
        <f t="shared" si="221"/>
        <v/>
      </c>
      <c r="CT238" s="123" t="str">
        <f t="shared" si="222"/>
        <v/>
      </c>
      <c r="CU238" s="123" t="str">
        <f t="shared" si="223"/>
        <v/>
      </c>
      <c r="CV238" s="123" t="str">
        <f t="shared" si="224"/>
        <v/>
      </c>
      <c r="CW238" s="123" t="str">
        <f t="shared" si="225"/>
        <v/>
      </c>
      <c r="CX238" s="123" t="str">
        <f t="shared" si="226"/>
        <v/>
      </c>
      <c r="CY238" s="123" t="str">
        <f t="shared" si="227"/>
        <v/>
      </c>
      <c r="CZ238" s="123" t="str">
        <f t="shared" si="228"/>
        <v/>
      </c>
      <c r="DA238" s="123" t="str">
        <f t="shared" si="229"/>
        <v/>
      </c>
      <c r="DB238" s="124" t="str">
        <f t="shared" si="230"/>
        <v/>
      </c>
      <c r="DC238" s="122" t="str">
        <f t="shared" si="231"/>
        <v/>
      </c>
      <c r="DD238" s="123" t="str">
        <f t="shared" si="232"/>
        <v/>
      </c>
      <c r="DE238" s="123" t="str">
        <f t="shared" si="233"/>
        <v/>
      </c>
      <c r="DF238" s="124" t="str">
        <f t="shared" si="234"/>
        <v/>
      </c>
      <c r="DG238" s="110"/>
    </row>
    <row r="239" spans="2:111" ht="16.2" outlineLevel="2" x14ac:dyDescent="0.4">
      <c r="B239" s="7">
        <v>234</v>
      </c>
      <c r="C239" s="12"/>
      <c r="D239" s="13"/>
      <c r="E239" s="14"/>
      <c r="F239" s="14"/>
      <c r="G239" s="14"/>
      <c r="H239" s="14"/>
      <c r="I239" s="14"/>
      <c r="J239" s="14"/>
      <c r="K239" s="14"/>
      <c r="L239" s="15"/>
      <c r="M239" s="12"/>
      <c r="N239" s="12"/>
      <c r="O239" s="12"/>
      <c r="P239" s="98" t="str">
        <f xml:space="preserve"> IF(ISBLANK(M239),"",VLOOKUP(M239,ComboValue!$D$2:$H$18,5,FALSE))</f>
        <v/>
      </c>
      <c r="Q239" s="12"/>
      <c r="R239" s="252" t="str" cm="1">
        <f t="array" ref="R239">IF(OR(ISNUMBER(SEARCH("SGH05",$D239:$L239)),ISNUMBER(SEARCH("SGH06",$D239:$L239)),ISNUMBER(SEARCH("SGH07",$D239:$L239)),ISNUMBER(SEARCH("SGH08",$D239:$L239)),ISNUMBER(SEARCH("pas de pictogramme",$D239:$L239)),ISNUMBER(SEARCH("SGH09",$D239:$L239)),ISNUMBER(SEARCH("SGH03",$D239:$L239))),"OUI","NON")</f>
        <v>NON</v>
      </c>
      <c r="S239" s="13"/>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212"/>
      <c r="AX239" s="123" t="str" cm="1">
        <f t="array" ref="AX239">_xlfn.TEXTJOIN(",", TRUE, IF(D239:L239="","",VLOOKUP(D239:L239, ComboValue!$A$2:$C$11, 3, FALSE)))</f>
        <v/>
      </c>
      <c r="AY239" s="123" t="str">
        <f t="shared" si="209"/>
        <v>Tous_Fr</v>
      </c>
      <c r="AZ239" s="123" t="str">
        <f>IF(ISBLANK(M239),"",VLOOKUP(M239,ComboValue!$D$2:$F$18,3,FALSE))</f>
        <v/>
      </c>
      <c r="BA239" s="123" t="str">
        <f>IF(ISBLANK(N239),"",VLOOKUP(N239,ComboValue!$J$2:$L$5,3,FALSE))</f>
        <v/>
      </c>
      <c r="BB239" s="130" t="str" cm="1">
        <f t="array" ref="BB239">_xlfn.TEXTJOIN(",", TRUE, IF(S239:AV239="","",VLOOKUP(S239:AV239, ComboValue!$M$2:$O$100, 3, FALSE)))</f>
        <v/>
      </c>
      <c r="BC239" s="124" t="str">
        <f t="shared" si="210"/>
        <v/>
      </c>
      <c r="BD239" s="110"/>
      <c r="BE239" s="122" t="str">
        <f t="shared" si="187"/>
        <v/>
      </c>
      <c r="BF239" s="123" t="str">
        <f t="shared" si="188"/>
        <v/>
      </c>
      <c r="BG239" s="123" t="str">
        <f t="shared" si="189"/>
        <v/>
      </c>
      <c r="BH239" s="123" t="str">
        <f t="shared" si="190"/>
        <v/>
      </c>
      <c r="BI239" s="123" t="str">
        <f t="shared" si="191"/>
        <v/>
      </c>
      <c r="BJ239" s="123" t="str">
        <f t="shared" si="192"/>
        <v/>
      </c>
      <c r="BK239" s="123" t="str">
        <f t="shared" si="193"/>
        <v/>
      </c>
      <c r="BL239" s="123" t="str">
        <f t="shared" si="194"/>
        <v/>
      </c>
      <c r="BM239" s="123" t="str">
        <f t="shared" si="195"/>
        <v/>
      </c>
      <c r="BN239" s="123" t="str">
        <f t="shared" si="196"/>
        <v/>
      </c>
      <c r="BO239" s="123">
        <f t="shared" si="235"/>
        <v>0</v>
      </c>
      <c r="BP239" s="123">
        <f t="shared" si="197"/>
        <v>0</v>
      </c>
      <c r="BQ239" s="123">
        <f t="shared" si="236"/>
        <v>0</v>
      </c>
      <c r="BR239" s="123">
        <f t="shared" si="198"/>
        <v>0</v>
      </c>
      <c r="BS239" s="123">
        <f t="shared" si="199"/>
        <v>0</v>
      </c>
      <c r="BT239" s="123">
        <f t="shared" si="200"/>
        <v>0</v>
      </c>
      <c r="BU239" s="123" t="str">
        <f t="shared" si="213"/>
        <v/>
      </c>
      <c r="BV239" s="123" t="str">
        <f t="shared" si="214"/>
        <v/>
      </c>
      <c r="BW239" s="123" t="str">
        <f t="shared" si="215"/>
        <v/>
      </c>
      <c r="BX239" s="123" t="str">
        <f t="shared" si="201"/>
        <v/>
      </c>
      <c r="BY239" s="123" t="str">
        <f t="shared" si="202"/>
        <v/>
      </c>
      <c r="BZ239" s="123" t="str">
        <f t="shared" si="203"/>
        <v/>
      </c>
      <c r="CA239" s="123" t="str">
        <f t="shared" si="204"/>
        <v/>
      </c>
      <c r="CB239" s="123" t="str">
        <f t="shared" si="205"/>
        <v/>
      </c>
      <c r="CC239" s="123" t="str">
        <f t="shared" si="206"/>
        <v/>
      </c>
      <c r="CD239" s="123" t="str">
        <f t="shared" si="207"/>
        <v/>
      </c>
      <c r="CE239" s="123" t="str">
        <f t="shared" si="208"/>
        <v/>
      </c>
      <c r="CF239" s="123" t="str">
        <f t="shared" si="216"/>
        <v/>
      </c>
      <c r="CG239" s="123" t="str">
        <f t="shared" si="217"/>
        <v/>
      </c>
      <c r="CH239" s="123" t="str">
        <f t="shared" si="218"/>
        <v/>
      </c>
      <c r="CI239" s="123" t="str">
        <f t="shared" si="219"/>
        <v/>
      </c>
      <c r="CJ239" s="131" t="str">
        <f t="shared" si="220"/>
        <v/>
      </c>
      <c r="CK239" s="123" t="str" cm="1">
        <f t="array" ref="CK239">IF(AND(AZ239="C_16",
        SUMPRODUCT(--ISNUMBER(SEARCH({"14","34","38","40","41","42","43","46","48","56","64","65"},BB239)))&gt;0),
    O239-IF(ISNUMBER(CL239),CL239,0),
    "")</f>
        <v/>
      </c>
      <c r="CL239" s="123" t="str" cm="1">
        <f t="array" ref="CL239">IF(AND(AZ239="C_16",
        SUMPRODUCT(--ISNUMBER(SEARCH({"01";"02";"03";"04";"05";"06";"07";"08";"09";"10";"11";"12";"13";"15";"16";"17";"19";"20";"21";"22";"23";"24";"25";"26";"27";"28";"29";"30";"31";"32";"33";"35";"36";"37";"39";"44";"45";"47";"49";"50";"51";"52";"53";"54";"55";"57";"58";"59";"60";"61";"62";"63";"66";"67";"68";"69";"70";"71";"72";"73";"74";"75"}, BB239)))&gt;0),
    O239,
    "")</f>
        <v/>
      </c>
      <c r="CM239" s="131" t="str" cm="1">
        <f t="array" ref="CM239">IF(SUMPRODUCT(--ISNUMBER(SEARCH({"32";"35";"36";"44";"45";"47";"50";"51";"52";"53";"54";"55";"57";"58";"59";"60"}, BB239)))&gt;0,
    B239,
    "")</f>
        <v/>
      </c>
      <c r="CN239" s="123" t="str" cm="1">
        <f t="array" ref="CN239">IF(SUMPRODUCT(--ISNUMBER(SEARCH({"61";"62"}, BB239)))&gt;0,
    B239,
    "")</f>
        <v/>
      </c>
      <c r="CO239" s="226" t="str" cm="1">
        <f t="array" ref="CO239">IF(SUMPRODUCT(--ISNUMBER(SEARCH({"68";"69";"70";"71"}, BB239)))&gt;0,
    B239,
    "")</f>
        <v/>
      </c>
      <c r="CP239" s="123" t="str" cm="1">
        <f t="array" ref="CP239">IF(SUMPRODUCT(--ISNUMBER(SEARCH({"72";"73";"74";"75"}, BB239)))&gt;0,
    B239,
    "")</f>
        <v/>
      </c>
      <c r="CQ239" s="123" t="str">
        <f t="shared" si="211"/>
        <v/>
      </c>
      <c r="CR239" s="226" t="str">
        <f t="shared" si="212"/>
        <v>NO</v>
      </c>
      <c r="CS239" s="122" t="str">
        <f t="shared" si="221"/>
        <v/>
      </c>
      <c r="CT239" s="123" t="str">
        <f t="shared" si="222"/>
        <v/>
      </c>
      <c r="CU239" s="123" t="str">
        <f t="shared" si="223"/>
        <v/>
      </c>
      <c r="CV239" s="123" t="str">
        <f t="shared" si="224"/>
        <v/>
      </c>
      <c r="CW239" s="123" t="str">
        <f t="shared" si="225"/>
        <v/>
      </c>
      <c r="CX239" s="123" t="str">
        <f t="shared" si="226"/>
        <v/>
      </c>
      <c r="CY239" s="123" t="str">
        <f t="shared" si="227"/>
        <v/>
      </c>
      <c r="CZ239" s="123" t="str">
        <f t="shared" si="228"/>
        <v/>
      </c>
      <c r="DA239" s="123" t="str">
        <f t="shared" si="229"/>
        <v/>
      </c>
      <c r="DB239" s="124" t="str">
        <f t="shared" si="230"/>
        <v/>
      </c>
      <c r="DC239" s="122" t="str">
        <f t="shared" si="231"/>
        <v/>
      </c>
      <c r="DD239" s="123" t="str">
        <f t="shared" si="232"/>
        <v/>
      </c>
      <c r="DE239" s="123" t="str">
        <f t="shared" si="233"/>
        <v/>
      </c>
      <c r="DF239" s="124" t="str">
        <f t="shared" si="234"/>
        <v/>
      </c>
      <c r="DG239" s="110"/>
    </row>
    <row r="240" spans="2:111" ht="16.2" outlineLevel="2" x14ac:dyDescent="0.4">
      <c r="B240" s="7">
        <v>235</v>
      </c>
      <c r="C240" s="12"/>
      <c r="D240" s="13"/>
      <c r="E240" s="14"/>
      <c r="F240" s="14"/>
      <c r="G240" s="14"/>
      <c r="H240" s="14"/>
      <c r="I240" s="14"/>
      <c r="J240" s="14"/>
      <c r="K240" s="14"/>
      <c r="L240" s="15"/>
      <c r="M240" s="12"/>
      <c r="N240" s="12"/>
      <c r="O240" s="12"/>
      <c r="P240" s="98" t="str">
        <f xml:space="preserve"> IF(ISBLANK(M240),"",VLOOKUP(M240,ComboValue!$D$2:$H$18,5,FALSE))</f>
        <v/>
      </c>
      <c r="Q240" s="12"/>
      <c r="R240" s="252" t="str" cm="1">
        <f t="array" ref="R240">IF(OR(ISNUMBER(SEARCH("SGH05",$D240:$L240)),ISNUMBER(SEARCH("SGH06",$D240:$L240)),ISNUMBER(SEARCH("SGH07",$D240:$L240)),ISNUMBER(SEARCH("SGH08",$D240:$L240)),ISNUMBER(SEARCH("pas de pictogramme",$D240:$L240)),ISNUMBER(SEARCH("SGH09",$D240:$L240)),ISNUMBER(SEARCH("SGH03",$D240:$L240))),"OUI","NON")</f>
        <v>NON</v>
      </c>
      <c r="S240" s="13"/>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212"/>
      <c r="AX240" s="123" t="str" cm="1">
        <f t="array" ref="AX240">_xlfn.TEXTJOIN(",", TRUE, IF(D240:L240="","",VLOOKUP(D240:L240, ComboValue!$A$2:$C$11, 3, FALSE)))</f>
        <v/>
      </c>
      <c r="AY240" s="123" t="str">
        <f t="shared" si="209"/>
        <v>Tous_Fr</v>
      </c>
      <c r="AZ240" s="123" t="str">
        <f>IF(ISBLANK(M240),"",VLOOKUP(M240,ComboValue!$D$2:$F$18,3,FALSE))</f>
        <v/>
      </c>
      <c r="BA240" s="123" t="str">
        <f>IF(ISBLANK(N240),"",VLOOKUP(N240,ComboValue!$J$2:$L$5,3,FALSE))</f>
        <v/>
      </c>
      <c r="BB240" s="130" t="str" cm="1">
        <f t="array" ref="BB240">_xlfn.TEXTJOIN(",", TRUE, IF(S240:AV240="","",VLOOKUP(S240:AV240, ComboValue!$M$2:$O$100, 3, FALSE)))</f>
        <v/>
      </c>
      <c r="BC240" s="124" t="str">
        <f t="shared" si="210"/>
        <v/>
      </c>
      <c r="BD240" s="110"/>
      <c r="BE240" s="122" t="str">
        <f t="shared" si="187"/>
        <v/>
      </c>
      <c r="BF240" s="123" t="str">
        <f t="shared" si="188"/>
        <v/>
      </c>
      <c r="BG240" s="123" t="str">
        <f t="shared" si="189"/>
        <v/>
      </c>
      <c r="BH240" s="123" t="str">
        <f t="shared" si="190"/>
        <v/>
      </c>
      <c r="BI240" s="123" t="str">
        <f t="shared" si="191"/>
        <v/>
      </c>
      <c r="BJ240" s="123" t="str">
        <f t="shared" si="192"/>
        <v/>
      </c>
      <c r="BK240" s="123" t="str">
        <f t="shared" si="193"/>
        <v/>
      </c>
      <c r="BL240" s="123" t="str">
        <f t="shared" si="194"/>
        <v/>
      </c>
      <c r="BM240" s="123" t="str">
        <f t="shared" si="195"/>
        <v/>
      </c>
      <c r="BN240" s="123" t="str">
        <f t="shared" si="196"/>
        <v/>
      </c>
      <c r="BO240" s="123">
        <f t="shared" si="235"/>
        <v>0</v>
      </c>
      <c r="BP240" s="123">
        <f t="shared" si="197"/>
        <v>0</v>
      </c>
      <c r="BQ240" s="123">
        <f t="shared" si="236"/>
        <v>0</v>
      </c>
      <c r="BR240" s="123">
        <f t="shared" si="198"/>
        <v>0</v>
      </c>
      <c r="BS240" s="123">
        <f t="shared" si="199"/>
        <v>0</v>
      </c>
      <c r="BT240" s="123">
        <f t="shared" si="200"/>
        <v>0</v>
      </c>
      <c r="BU240" s="123" t="str">
        <f t="shared" si="213"/>
        <v/>
      </c>
      <c r="BV240" s="123" t="str">
        <f t="shared" si="214"/>
        <v/>
      </c>
      <c r="BW240" s="123" t="str">
        <f t="shared" si="215"/>
        <v/>
      </c>
      <c r="BX240" s="123" t="str">
        <f t="shared" si="201"/>
        <v/>
      </c>
      <c r="BY240" s="123" t="str">
        <f t="shared" si="202"/>
        <v/>
      </c>
      <c r="BZ240" s="123" t="str">
        <f t="shared" si="203"/>
        <v/>
      </c>
      <c r="CA240" s="123" t="str">
        <f t="shared" si="204"/>
        <v/>
      </c>
      <c r="CB240" s="123" t="str">
        <f t="shared" si="205"/>
        <v/>
      </c>
      <c r="CC240" s="123" t="str">
        <f t="shared" si="206"/>
        <v/>
      </c>
      <c r="CD240" s="123" t="str">
        <f t="shared" si="207"/>
        <v/>
      </c>
      <c r="CE240" s="123" t="str">
        <f t="shared" si="208"/>
        <v/>
      </c>
      <c r="CF240" s="123" t="str">
        <f t="shared" si="216"/>
        <v/>
      </c>
      <c r="CG240" s="123" t="str">
        <f t="shared" si="217"/>
        <v/>
      </c>
      <c r="CH240" s="123" t="str">
        <f t="shared" si="218"/>
        <v/>
      </c>
      <c r="CI240" s="123" t="str">
        <f t="shared" si="219"/>
        <v/>
      </c>
      <c r="CJ240" s="131" t="str">
        <f t="shared" si="220"/>
        <v/>
      </c>
      <c r="CK240" s="123" t="str" cm="1">
        <f t="array" ref="CK240">IF(AND(AZ240="C_16",
        SUMPRODUCT(--ISNUMBER(SEARCH({"14","34","38","40","41","42","43","46","48","56","64","65"},BB240)))&gt;0),
    O240-IF(ISNUMBER(CL240),CL240,0),
    "")</f>
        <v/>
      </c>
      <c r="CL240" s="123" t="str" cm="1">
        <f t="array" ref="CL240">IF(AND(AZ240="C_16",
        SUMPRODUCT(--ISNUMBER(SEARCH({"01";"02";"03";"04";"05";"06";"07";"08";"09";"10";"11";"12";"13";"15";"16";"17";"19";"20";"21";"22";"23";"24";"25";"26";"27";"28";"29";"30";"31";"32";"33";"35";"36";"37";"39";"44";"45";"47";"49";"50";"51";"52";"53";"54";"55";"57";"58";"59";"60";"61";"62";"63";"66";"67";"68";"69";"70";"71";"72";"73";"74";"75"}, BB240)))&gt;0),
    O240,
    "")</f>
        <v/>
      </c>
      <c r="CM240" s="131" t="str" cm="1">
        <f t="array" ref="CM240">IF(SUMPRODUCT(--ISNUMBER(SEARCH({"32";"35";"36";"44";"45";"47";"50";"51";"52";"53";"54";"55";"57";"58";"59";"60"}, BB240)))&gt;0,
    B240,
    "")</f>
        <v/>
      </c>
      <c r="CN240" s="123" t="str" cm="1">
        <f t="array" ref="CN240">IF(SUMPRODUCT(--ISNUMBER(SEARCH({"61";"62"}, BB240)))&gt;0,
    B240,
    "")</f>
        <v/>
      </c>
      <c r="CO240" s="226" t="str" cm="1">
        <f t="array" ref="CO240">IF(SUMPRODUCT(--ISNUMBER(SEARCH({"68";"69";"70";"71"}, BB240)))&gt;0,
    B240,
    "")</f>
        <v/>
      </c>
      <c r="CP240" s="123" t="str" cm="1">
        <f t="array" ref="CP240">IF(SUMPRODUCT(--ISNUMBER(SEARCH({"72";"73";"74";"75"}, BB240)))&gt;0,
    B240,
    "")</f>
        <v/>
      </c>
      <c r="CQ240" s="123" t="str">
        <f t="shared" si="211"/>
        <v/>
      </c>
      <c r="CR240" s="226" t="str">
        <f t="shared" si="212"/>
        <v>NO</v>
      </c>
      <c r="CS240" s="122" t="str">
        <f t="shared" si="221"/>
        <v/>
      </c>
      <c r="CT240" s="123" t="str">
        <f t="shared" si="222"/>
        <v/>
      </c>
      <c r="CU240" s="123" t="str">
        <f t="shared" si="223"/>
        <v/>
      </c>
      <c r="CV240" s="123" t="str">
        <f t="shared" si="224"/>
        <v/>
      </c>
      <c r="CW240" s="123" t="str">
        <f t="shared" si="225"/>
        <v/>
      </c>
      <c r="CX240" s="123" t="str">
        <f t="shared" si="226"/>
        <v/>
      </c>
      <c r="CY240" s="123" t="str">
        <f t="shared" si="227"/>
        <v/>
      </c>
      <c r="CZ240" s="123" t="str">
        <f t="shared" si="228"/>
        <v/>
      </c>
      <c r="DA240" s="123" t="str">
        <f t="shared" si="229"/>
        <v/>
      </c>
      <c r="DB240" s="124" t="str">
        <f t="shared" si="230"/>
        <v/>
      </c>
      <c r="DC240" s="122" t="str">
        <f t="shared" si="231"/>
        <v/>
      </c>
      <c r="DD240" s="123" t="str">
        <f t="shared" si="232"/>
        <v/>
      </c>
      <c r="DE240" s="123" t="str">
        <f t="shared" si="233"/>
        <v/>
      </c>
      <c r="DF240" s="124" t="str">
        <f t="shared" si="234"/>
        <v/>
      </c>
      <c r="DG240" s="110"/>
    </row>
    <row r="241" spans="2:111" ht="16.2" outlineLevel="2" x14ac:dyDescent="0.4">
      <c r="B241" s="7">
        <v>236</v>
      </c>
      <c r="C241" s="12"/>
      <c r="D241" s="13"/>
      <c r="E241" s="14"/>
      <c r="F241" s="14"/>
      <c r="G241" s="14"/>
      <c r="H241" s="14"/>
      <c r="I241" s="14"/>
      <c r="J241" s="14"/>
      <c r="K241" s="14"/>
      <c r="L241" s="15"/>
      <c r="M241" s="12"/>
      <c r="N241" s="12"/>
      <c r="O241" s="12"/>
      <c r="P241" s="98" t="str">
        <f xml:space="preserve"> IF(ISBLANK(M241),"",VLOOKUP(M241,ComboValue!$D$2:$H$18,5,FALSE))</f>
        <v/>
      </c>
      <c r="Q241" s="12"/>
      <c r="R241" s="252" t="str" cm="1">
        <f t="array" ref="R241">IF(OR(ISNUMBER(SEARCH("SGH05",$D241:$L241)),ISNUMBER(SEARCH("SGH06",$D241:$L241)),ISNUMBER(SEARCH("SGH07",$D241:$L241)),ISNUMBER(SEARCH("SGH08",$D241:$L241)),ISNUMBER(SEARCH("pas de pictogramme",$D241:$L241)),ISNUMBER(SEARCH("SGH09",$D241:$L241)),ISNUMBER(SEARCH("SGH03",$D241:$L241))),"OUI","NON")</f>
        <v>NON</v>
      </c>
      <c r="S241" s="13"/>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212"/>
      <c r="AX241" s="123" t="str" cm="1">
        <f t="array" ref="AX241">_xlfn.TEXTJOIN(",", TRUE, IF(D241:L241="","",VLOOKUP(D241:L241, ComboValue!$A$2:$C$11, 3, FALSE)))</f>
        <v/>
      </c>
      <c r="AY241" s="123" t="str">
        <f t="shared" si="209"/>
        <v>Tous_Fr</v>
      </c>
      <c r="AZ241" s="123" t="str">
        <f>IF(ISBLANK(M241),"",VLOOKUP(M241,ComboValue!$D$2:$F$18,3,FALSE))</f>
        <v/>
      </c>
      <c r="BA241" s="123" t="str">
        <f>IF(ISBLANK(N241),"",VLOOKUP(N241,ComboValue!$J$2:$L$5,3,FALSE))</f>
        <v/>
      </c>
      <c r="BB241" s="130" t="str" cm="1">
        <f t="array" ref="BB241">_xlfn.TEXTJOIN(",", TRUE, IF(S241:AV241="","",VLOOKUP(S241:AV241, ComboValue!$M$2:$O$100, 3, FALSE)))</f>
        <v/>
      </c>
      <c r="BC241" s="124" t="str">
        <f t="shared" si="210"/>
        <v/>
      </c>
      <c r="BD241" s="110"/>
      <c r="BE241" s="122" t="str">
        <f t="shared" si="187"/>
        <v/>
      </c>
      <c r="BF241" s="123" t="str">
        <f t="shared" si="188"/>
        <v/>
      </c>
      <c r="BG241" s="123" t="str">
        <f t="shared" si="189"/>
        <v/>
      </c>
      <c r="BH241" s="123" t="str">
        <f t="shared" si="190"/>
        <v/>
      </c>
      <c r="BI241" s="123" t="str">
        <f t="shared" si="191"/>
        <v/>
      </c>
      <c r="BJ241" s="123" t="str">
        <f t="shared" si="192"/>
        <v/>
      </c>
      <c r="BK241" s="123" t="str">
        <f t="shared" si="193"/>
        <v/>
      </c>
      <c r="BL241" s="123" t="str">
        <f t="shared" si="194"/>
        <v/>
      </c>
      <c r="BM241" s="123" t="str">
        <f t="shared" si="195"/>
        <v/>
      </c>
      <c r="BN241" s="123" t="str">
        <f t="shared" si="196"/>
        <v/>
      </c>
      <c r="BO241" s="123">
        <f t="shared" si="235"/>
        <v>0</v>
      </c>
      <c r="BP241" s="123">
        <f t="shared" si="197"/>
        <v>0</v>
      </c>
      <c r="BQ241" s="123">
        <f t="shared" si="236"/>
        <v>0</v>
      </c>
      <c r="BR241" s="123">
        <f t="shared" si="198"/>
        <v>0</v>
      </c>
      <c r="BS241" s="123">
        <f t="shared" si="199"/>
        <v>0</v>
      </c>
      <c r="BT241" s="123">
        <f t="shared" si="200"/>
        <v>0</v>
      </c>
      <c r="BU241" s="123" t="str">
        <f t="shared" si="213"/>
        <v/>
      </c>
      <c r="BV241" s="123" t="str">
        <f t="shared" si="214"/>
        <v/>
      </c>
      <c r="BW241" s="123" t="str">
        <f t="shared" si="215"/>
        <v/>
      </c>
      <c r="BX241" s="123" t="str">
        <f t="shared" si="201"/>
        <v/>
      </c>
      <c r="BY241" s="123" t="str">
        <f t="shared" si="202"/>
        <v/>
      </c>
      <c r="BZ241" s="123" t="str">
        <f t="shared" si="203"/>
        <v/>
      </c>
      <c r="CA241" s="123" t="str">
        <f t="shared" si="204"/>
        <v/>
      </c>
      <c r="CB241" s="123" t="str">
        <f t="shared" si="205"/>
        <v/>
      </c>
      <c r="CC241" s="123" t="str">
        <f t="shared" si="206"/>
        <v/>
      </c>
      <c r="CD241" s="123" t="str">
        <f t="shared" si="207"/>
        <v/>
      </c>
      <c r="CE241" s="123" t="str">
        <f t="shared" si="208"/>
        <v/>
      </c>
      <c r="CF241" s="123" t="str">
        <f t="shared" si="216"/>
        <v/>
      </c>
      <c r="CG241" s="123" t="str">
        <f t="shared" si="217"/>
        <v/>
      </c>
      <c r="CH241" s="123" t="str">
        <f t="shared" si="218"/>
        <v/>
      </c>
      <c r="CI241" s="123" t="str">
        <f t="shared" si="219"/>
        <v/>
      </c>
      <c r="CJ241" s="131" t="str">
        <f t="shared" si="220"/>
        <v/>
      </c>
      <c r="CK241" s="123" t="str" cm="1">
        <f t="array" ref="CK241">IF(AND(AZ241="C_16",
        SUMPRODUCT(--ISNUMBER(SEARCH({"14","34","38","40","41","42","43","46","48","56","64","65"},BB241)))&gt;0),
    O241-IF(ISNUMBER(CL241),CL241,0),
    "")</f>
        <v/>
      </c>
      <c r="CL241" s="123" t="str" cm="1">
        <f t="array" ref="CL241">IF(AND(AZ241="C_16",
        SUMPRODUCT(--ISNUMBER(SEARCH({"01";"02";"03";"04";"05";"06";"07";"08";"09";"10";"11";"12";"13";"15";"16";"17";"19";"20";"21";"22";"23";"24";"25";"26";"27";"28";"29";"30";"31";"32";"33";"35";"36";"37";"39";"44";"45";"47";"49";"50";"51";"52";"53";"54";"55";"57";"58";"59";"60";"61";"62";"63";"66";"67";"68";"69";"70";"71";"72";"73";"74";"75"}, BB241)))&gt;0),
    O241,
    "")</f>
        <v/>
      </c>
      <c r="CM241" s="131" t="str" cm="1">
        <f t="array" ref="CM241">IF(SUMPRODUCT(--ISNUMBER(SEARCH({"32";"35";"36";"44";"45";"47";"50";"51";"52";"53";"54";"55";"57";"58";"59";"60"}, BB241)))&gt;0,
    B241,
    "")</f>
        <v/>
      </c>
      <c r="CN241" s="123" t="str" cm="1">
        <f t="array" ref="CN241">IF(SUMPRODUCT(--ISNUMBER(SEARCH({"61";"62"}, BB241)))&gt;0,
    B241,
    "")</f>
        <v/>
      </c>
      <c r="CO241" s="226" t="str" cm="1">
        <f t="array" ref="CO241">IF(SUMPRODUCT(--ISNUMBER(SEARCH({"68";"69";"70";"71"}, BB241)))&gt;0,
    B241,
    "")</f>
        <v/>
      </c>
      <c r="CP241" s="123" t="str" cm="1">
        <f t="array" ref="CP241">IF(SUMPRODUCT(--ISNUMBER(SEARCH({"72";"73";"74";"75"}, BB241)))&gt;0,
    B241,
    "")</f>
        <v/>
      </c>
      <c r="CQ241" s="123" t="str">
        <f t="shared" si="211"/>
        <v/>
      </c>
      <c r="CR241" s="226" t="str">
        <f t="shared" si="212"/>
        <v>NO</v>
      </c>
      <c r="CS241" s="122" t="str">
        <f t="shared" si="221"/>
        <v/>
      </c>
      <c r="CT241" s="123" t="str">
        <f t="shared" si="222"/>
        <v/>
      </c>
      <c r="CU241" s="123" t="str">
        <f t="shared" si="223"/>
        <v/>
      </c>
      <c r="CV241" s="123" t="str">
        <f t="shared" si="224"/>
        <v/>
      </c>
      <c r="CW241" s="123" t="str">
        <f t="shared" si="225"/>
        <v/>
      </c>
      <c r="CX241" s="123" t="str">
        <f t="shared" si="226"/>
        <v/>
      </c>
      <c r="CY241" s="123" t="str">
        <f t="shared" si="227"/>
        <v/>
      </c>
      <c r="CZ241" s="123" t="str">
        <f t="shared" si="228"/>
        <v/>
      </c>
      <c r="DA241" s="123" t="str">
        <f t="shared" si="229"/>
        <v/>
      </c>
      <c r="DB241" s="124" t="str">
        <f t="shared" si="230"/>
        <v/>
      </c>
      <c r="DC241" s="122" t="str">
        <f t="shared" si="231"/>
        <v/>
      </c>
      <c r="DD241" s="123" t="str">
        <f t="shared" si="232"/>
        <v/>
      </c>
      <c r="DE241" s="123" t="str">
        <f t="shared" si="233"/>
        <v/>
      </c>
      <c r="DF241" s="124" t="str">
        <f t="shared" si="234"/>
        <v/>
      </c>
      <c r="DG241" s="110"/>
    </row>
    <row r="242" spans="2:111" ht="16.2" outlineLevel="2" x14ac:dyDescent="0.4">
      <c r="B242" s="7">
        <v>237</v>
      </c>
      <c r="C242" s="12"/>
      <c r="D242" s="13"/>
      <c r="E242" s="14"/>
      <c r="F242" s="14"/>
      <c r="G242" s="14"/>
      <c r="H242" s="14"/>
      <c r="I242" s="14"/>
      <c r="J242" s="14"/>
      <c r="K242" s="14"/>
      <c r="L242" s="15"/>
      <c r="M242" s="12"/>
      <c r="N242" s="12"/>
      <c r="O242" s="12"/>
      <c r="P242" s="98" t="str">
        <f xml:space="preserve"> IF(ISBLANK(M242),"",VLOOKUP(M242,ComboValue!$D$2:$H$18,5,FALSE))</f>
        <v/>
      </c>
      <c r="Q242" s="12"/>
      <c r="R242" s="252" t="str" cm="1">
        <f t="array" ref="R242">IF(OR(ISNUMBER(SEARCH("SGH05",$D242:$L242)),ISNUMBER(SEARCH("SGH06",$D242:$L242)),ISNUMBER(SEARCH("SGH07",$D242:$L242)),ISNUMBER(SEARCH("SGH08",$D242:$L242)),ISNUMBER(SEARCH("pas de pictogramme",$D242:$L242)),ISNUMBER(SEARCH("SGH09",$D242:$L242)),ISNUMBER(SEARCH("SGH03",$D242:$L242))),"OUI","NON")</f>
        <v>NON</v>
      </c>
      <c r="S242" s="13"/>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212"/>
      <c r="AX242" s="123" t="str" cm="1">
        <f t="array" ref="AX242">_xlfn.TEXTJOIN(",", TRUE, IF(D242:L242="","",VLOOKUP(D242:L242, ComboValue!$A$2:$C$11, 3, FALSE)))</f>
        <v/>
      </c>
      <c r="AY242" s="123" t="str">
        <f t="shared" si="209"/>
        <v>Tous_Fr</v>
      </c>
      <c r="AZ242" s="123" t="str">
        <f>IF(ISBLANK(M242),"",VLOOKUP(M242,ComboValue!$D$2:$F$18,3,FALSE))</f>
        <v/>
      </c>
      <c r="BA242" s="123" t="str">
        <f>IF(ISBLANK(N242),"",VLOOKUP(N242,ComboValue!$J$2:$L$5,3,FALSE))</f>
        <v/>
      </c>
      <c r="BB242" s="130" t="str" cm="1">
        <f t="array" ref="BB242">_xlfn.TEXTJOIN(",", TRUE, IF(S242:AV242="","",VLOOKUP(S242:AV242, ComboValue!$M$2:$O$100, 3, FALSE)))</f>
        <v/>
      </c>
      <c r="BC242" s="124" t="str">
        <f t="shared" si="210"/>
        <v/>
      </c>
      <c r="BD242" s="110"/>
      <c r="BE242" s="122" t="str">
        <f t="shared" si="187"/>
        <v/>
      </c>
      <c r="BF242" s="123" t="str">
        <f t="shared" si="188"/>
        <v/>
      </c>
      <c r="BG242" s="123" t="str">
        <f t="shared" si="189"/>
        <v/>
      </c>
      <c r="BH242" s="123" t="str">
        <f t="shared" si="190"/>
        <v/>
      </c>
      <c r="BI242" s="123" t="str">
        <f t="shared" si="191"/>
        <v/>
      </c>
      <c r="BJ242" s="123" t="str">
        <f t="shared" si="192"/>
        <v/>
      </c>
      <c r="BK242" s="123" t="str">
        <f t="shared" si="193"/>
        <v/>
      </c>
      <c r="BL242" s="123" t="str">
        <f t="shared" si="194"/>
        <v/>
      </c>
      <c r="BM242" s="123" t="str">
        <f t="shared" si="195"/>
        <v/>
      </c>
      <c r="BN242" s="123" t="str">
        <f t="shared" si="196"/>
        <v/>
      </c>
      <c r="BO242" s="123">
        <f t="shared" si="235"/>
        <v>0</v>
      </c>
      <c r="BP242" s="123">
        <f t="shared" si="197"/>
        <v>0</v>
      </c>
      <c r="BQ242" s="123">
        <f t="shared" si="236"/>
        <v>0</v>
      </c>
      <c r="BR242" s="123">
        <f t="shared" si="198"/>
        <v>0</v>
      </c>
      <c r="BS242" s="123">
        <f t="shared" si="199"/>
        <v>0</v>
      </c>
      <c r="BT242" s="123">
        <f t="shared" si="200"/>
        <v>0</v>
      </c>
      <c r="BU242" s="123" t="str">
        <f t="shared" si="213"/>
        <v/>
      </c>
      <c r="BV242" s="123" t="str">
        <f t="shared" si="214"/>
        <v/>
      </c>
      <c r="BW242" s="123" t="str">
        <f t="shared" si="215"/>
        <v/>
      </c>
      <c r="BX242" s="123" t="str">
        <f t="shared" si="201"/>
        <v/>
      </c>
      <c r="BY242" s="123" t="str">
        <f t="shared" si="202"/>
        <v/>
      </c>
      <c r="BZ242" s="123" t="str">
        <f t="shared" si="203"/>
        <v/>
      </c>
      <c r="CA242" s="123" t="str">
        <f t="shared" si="204"/>
        <v/>
      </c>
      <c r="CB242" s="123" t="str">
        <f t="shared" si="205"/>
        <v/>
      </c>
      <c r="CC242" s="123" t="str">
        <f t="shared" si="206"/>
        <v/>
      </c>
      <c r="CD242" s="123" t="str">
        <f t="shared" si="207"/>
        <v/>
      </c>
      <c r="CE242" s="123" t="str">
        <f t="shared" si="208"/>
        <v/>
      </c>
      <c r="CF242" s="123" t="str">
        <f t="shared" si="216"/>
        <v/>
      </c>
      <c r="CG242" s="123" t="str">
        <f t="shared" si="217"/>
        <v/>
      </c>
      <c r="CH242" s="123" t="str">
        <f t="shared" si="218"/>
        <v/>
      </c>
      <c r="CI242" s="123" t="str">
        <f t="shared" si="219"/>
        <v/>
      </c>
      <c r="CJ242" s="131" t="str">
        <f t="shared" si="220"/>
        <v/>
      </c>
      <c r="CK242" s="123" t="str" cm="1">
        <f t="array" ref="CK242">IF(AND(AZ242="C_16",
        SUMPRODUCT(--ISNUMBER(SEARCH({"14","34","38","40","41","42","43","46","48","56","64","65"},BB242)))&gt;0),
    O242-IF(ISNUMBER(CL242),CL242,0),
    "")</f>
        <v/>
      </c>
      <c r="CL242" s="123" t="str" cm="1">
        <f t="array" ref="CL242">IF(AND(AZ242="C_16",
        SUMPRODUCT(--ISNUMBER(SEARCH({"01";"02";"03";"04";"05";"06";"07";"08";"09";"10";"11";"12";"13";"15";"16";"17";"19";"20";"21";"22";"23";"24";"25";"26";"27";"28";"29";"30";"31";"32";"33";"35";"36";"37";"39";"44";"45";"47";"49";"50";"51";"52";"53";"54";"55";"57";"58";"59";"60";"61";"62";"63";"66";"67";"68";"69";"70";"71";"72";"73";"74";"75"}, BB242)))&gt;0),
    O242,
    "")</f>
        <v/>
      </c>
      <c r="CM242" s="131" t="str" cm="1">
        <f t="array" ref="CM242">IF(SUMPRODUCT(--ISNUMBER(SEARCH({"32";"35";"36";"44";"45";"47";"50";"51";"52";"53";"54";"55";"57";"58";"59";"60"}, BB242)))&gt;0,
    B242,
    "")</f>
        <v/>
      </c>
      <c r="CN242" s="123" t="str" cm="1">
        <f t="array" ref="CN242">IF(SUMPRODUCT(--ISNUMBER(SEARCH({"61";"62"}, BB242)))&gt;0,
    B242,
    "")</f>
        <v/>
      </c>
      <c r="CO242" s="226" t="str" cm="1">
        <f t="array" ref="CO242">IF(SUMPRODUCT(--ISNUMBER(SEARCH({"68";"69";"70";"71"}, BB242)))&gt;0,
    B242,
    "")</f>
        <v/>
      </c>
      <c r="CP242" s="123" t="str" cm="1">
        <f t="array" ref="CP242">IF(SUMPRODUCT(--ISNUMBER(SEARCH({"72";"73";"74";"75"}, BB242)))&gt;0,
    B242,
    "")</f>
        <v/>
      </c>
      <c r="CQ242" s="123" t="str">
        <f t="shared" si="211"/>
        <v/>
      </c>
      <c r="CR242" s="226" t="str">
        <f t="shared" si="212"/>
        <v>NO</v>
      </c>
      <c r="CS242" s="122" t="str">
        <f t="shared" si="221"/>
        <v/>
      </c>
      <c r="CT242" s="123" t="str">
        <f t="shared" si="222"/>
        <v/>
      </c>
      <c r="CU242" s="123" t="str">
        <f t="shared" si="223"/>
        <v/>
      </c>
      <c r="CV242" s="123" t="str">
        <f t="shared" si="224"/>
        <v/>
      </c>
      <c r="CW242" s="123" t="str">
        <f t="shared" si="225"/>
        <v/>
      </c>
      <c r="CX242" s="123" t="str">
        <f t="shared" si="226"/>
        <v/>
      </c>
      <c r="CY242" s="123" t="str">
        <f t="shared" si="227"/>
        <v/>
      </c>
      <c r="CZ242" s="123" t="str">
        <f t="shared" si="228"/>
        <v/>
      </c>
      <c r="DA242" s="123" t="str">
        <f t="shared" si="229"/>
        <v/>
      </c>
      <c r="DB242" s="124" t="str">
        <f t="shared" si="230"/>
        <v/>
      </c>
      <c r="DC242" s="122" t="str">
        <f t="shared" si="231"/>
        <v/>
      </c>
      <c r="DD242" s="123" t="str">
        <f t="shared" si="232"/>
        <v/>
      </c>
      <c r="DE242" s="123" t="str">
        <f t="shared" si="233"/>
        <v/>
      </c>
      <c r="DF242" s="124" t="str">
        <f t="shared" si="234"/>
        <v/>
      </c>
      <c r="DG242" s="110"/>
    </row>
    <row r="243" spans="2:111" ht="16.2" outlineLevel="2" x14ac:dyDescent="0.4">
      <c r="B243" s="7">
        <v>238</v>
      </c>
      <c r="C243" s="12"/>
      <c r="D243" s="13"/>
      <c r="E243" s="14"/>
      <c r="F243" s="14"/>
      <c r="G243" s="14"/>
      <c r="H243" s="14"/>
      <c r="I243" s="14"/>
      <c r="J243" s="14"/>
      <c r="K243" s="14"/>
      <c r="L243" s="15"/>
      <c r="M243" s="12"/>
      <c r="N243" s="12"/>
      <c r="O243" s="12"/>
      <c r="P243" s="98" t="str">
        <f xml:space="preserve"> IF(ISBLANK(M243),"",VLOOKUP(M243,ComboValue!$D$2:$H$18,5,FALSE))</f>
        <v/>
      </c>
      <c r="Q243" s="12"/>
      <c r="R243" s="252" t="str" cm="1">
        <f t="array" ref="R243">IF(OR(ISNUMBER(SEARCH("SGH05",$D243:$L243)),ISNUMBER(SEARCH("SGH06",$D243:$L243)),ISNUMBER(SEARCH("SGH07",$D243:$L243)),ISNUMBER(SEARCH("SGH08",$D243:$L243)),ISNUMBER(SEARCH("pas de pictogramme",$D243:$L243)),ISNUMBER(SEARCH("SGH09",$D243:$L243)),ISNUMBER(SEARCH("SGH03",$D243:$L243))),"OUI","NON")</f>
        <v>NON</v>
      </c>
      <c r="S243" s="13"/>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212"/>
      <c r="AX243" s="123" t="str" cm="1">
        <f t="array" ref="AX243">_xlfn.TEXTJOIN(",", TRUE, IF(D243:L243="","",VLOOKUP(D243:L243, ComboValue!$A$2:$C$11, 3, FALSE)))</f>
        <v/>
      </c>
      <c r="AY243" s="123" t="str">
        <f t="shared" si="209"/>
        <v>Tous_Fr</v>
      </c>
      <c r="AZ243" s="123" t="str">
        <f>IF(ISBLANK(M243),"",VLOOKUP(M243,ComboValue!$D$2:$F$18,3,FALSE))</f>
        <v/>
      </c>
      <c r="BA243" s="123" t="str">
        <f>IF(ISBLANK(N243),"",VLOOKUP(N243,ComboValue!$J$2:$L$5,3,FALSE))</f>
        <v/>
      </c>
      <c r="BB243" s="130" t="str" cm="1">
        <f t="array" ref="BB243">_xlfn.TEXTJOIN(",", TRUE, IF(S243:AV243="","",VLOOKUP(S243:AV243, ComboValue!$M$2:$O$100, 3, FALSE)))</f>
        <v/>
      </c>
      <c r="BC243" s="124" t="str">
        <f t="shared" si="210"/>
        <v/>
      </c>
      <c r="BD243" s="110"/>
      <c r="BE243" s="122" t="str">
        <f t="shared" si="187"/>
        <v/>
      </c>
      <c r="BF243" s="123" t="str">
        <f t="shared" si="188"/>
        <v/>
      </c>
      <c r="BG243" s="123" t="str">
        <f t="shared" si="189"/>
        <v/>
      </c>
      <c r="BH243" s="123" t="str">
        <f t="shared" si="190"/>
        <v/>
      </c>
      <c r="BI243" s="123" t="str">
        <f t="shared" si="191"/>
        <v/>
      </c>
      <c r="BJ243" s="123" t="str">
        <f t="shared" si="192"/>
        <v/>
      </c>
      <c r="BK243" s="123" t="str">
        <f t="shared" si="193"/>
        <v/>
      </c>
      <c r="BL243" s="123" t="str">
        <f t="shared" si="194"/>
        <v/>
      </c>
      <c r="BM243" s="123" t="str">
        <f t="shared" si="195"/>
        <v/>
      </c>
      <c r="BN243" s="123" t="str">
        <f t="shared" si="196"/>
        <v/>
      </c>
      <c r="BO243" s="123">
        <f t="shared" si="235"/>
        <v>0</v>
      </c>
      <c r="BP243" s="123">
        <f t="shared" si="197"/>
        <v>0</v>
      </c>
      <c r="BQ243" s="123">
        <f t="shared" si="236"/>
        <v>0</v>
      </c>
      <c r="BR243" s="123">
        <f t="shared" si="198"/>
        <v>0</v>
      </c>
      <c r="BS243" s="123">
        <f t="shared" si="199"/>
        <v>0</v>
      </c>
      <c r="BT243" s="123">
        <f t="shared" si="200"/>
        <v>0</v>
      </c>
      <c r="BU243" s="123" t="str">
        <f t="shared" si="213"/>
        <v/>
      </c>
      <c r="BV243" s="123" t="str">
        <f t="shared" si="214"/>
        <v/>
      </c>
      <c r="BW243" s="123" t="str">
        <f t="shared" si="215"/>
        <v/>
      </c>
      <c r="BX243" s="123" t="str">
        <f t="shared" si="201"/>
        <v/>
      </c>
      <c r="BY243" s="123" t="str">
        <f t="shared" si="202"/>
        <v/>
      </c>
      <c r="BZ243" s="123" t="str">
        <f t="shared" si="203"/>
        <v/>
      </c>
      <c r="CA243" s="123" t="str">
        <f t="shared" si="204"/>
        <v/>
      </c>
      <c r="CB243" s="123" t="str">
        <f t="shared" si="205"/>
        <v/>
      </c>
      <c r="CC243" s="123" t="str">
        <f t="shared" si="206"/>
        <v/>
      </c>
      <c r="CD243" s="123" t="str">
        <f t="shared" si="207"/>
        <v/>
      </c>
      <c r="CE243" s="123" t="str">
        <f t="shared" si="208"/>
        <v/>
      </c>
      <c r="CF243" s="123" t="str">
        <f t="shared" si="216"/>
        <v/>
      </c>
      <c r="CG243" s="123" t="str">
        <f t="shared" si="217"/>
        <v/>
      </c>
      <c r="CH243" s="123" t="str">
        <f t="shared" si="218"/>
        <v/>
      </c>
      <c r="CI243" s="123" t="str">
        <f t="shared" si="219"/>
        <v/>
      </c>
      <c r="CJ243" s="131" t="str">
        <f t="shared" si="220"/>
        <v/>
      </c>
      <c r="CK243" s="123" t="str" cm="1">
        <f t="array" ref="CK243">IF(AND(AZ243="C_16",
        SUMPRODUCT(--ISNUMBER(SEARCH({"14","34","38","40","41","42","43","46","48","56","64","65"},BB243)))&gt;0),
    O243-IF(ISNUMBER(CL243),CL243,0),
    "")</f>
        <v/>
      </c>
      <c r="CL243" s="123" t="str" cm="1">
        <f t="array" ref="CL243">IF(AND(AZ243="C_16",
        SUMPRODUCT(--ISNUMBER(SEARCH({"01";"02";"03";"04";"05";"06";"07";"08";"09";"10";"11";"12";"13";"15";"16";"17";"19";"20";"21";"22";"23";"24";"25";"26";"27";"28";"29";"30";"31";"32";"33";"35";"36";"37";"39";"44";"45";"47";"49";"50";"51";"52";"53";"54";"55";"57";"58";"59";"60";"61";"62";"63";"66";"67";"68";"69";"70";"71";"72";"73";"74";"75"}, BB243)))&gt;0),
    O243,
    "")</f>
        <v/>
      </c>
      <c r="CM243" s="131" t="str" cm="1">
        <f t="array" ref="CM243">IF(SUMPRODUCT(--ISNUMBER(SEARCH({"32";"35";"36";"44";"45";"47";"50";"51";"52";"53";"54";"55";"57";"58";"59";"60"}, BB243)))&gt;0,
    B243,
    "")</f>
        <v/>
      </c>
      <c r="CN243" s="123" t="str" cm="1">
        <f t="array" ref="CN243">IF(SUMPRODUCT(--ISNUMBER(SEARCH({"61";"62"}, BB243)))&gt;0,
    B243,
    "")</f>
        <v/>
      </c>
      <c r="CO243" s="226" t="str" cm="1">
        <f t="array" ref="CO243">IF(SUMPRODUCT(--ISNUMBER(SEARCH({"68";"69";"70";"71"}, BB243)))&gt;0,
    B243,
    "")</f>
        <v/>
      </c>
      <c r="CP243" s="123" t="str" cm="1">
        <f t="array" ref="CP243">IF(SUMPRODUCT(--ISNUMBER(SEARCH({"72";"73";"74";"75"}, BB243)))&gt;0,
    B243,
    "")</f>
        <v/>
      </c>
      <c r="CQ243" s="123" t="str">
        <f t="shared" si="211"/>
        <v/>
      </c>
      <c r="CR243" s="226" t="str">
        <f t="shared" si="212"/>
        <v>NO</v>
      </c>
      <c r="CS243" s="122" t="str">
        <f t="shared" si="221"/>
        <v/>
      </c>
      <c r="CT243" s="123" t="str">
        <f t="shared" si="222"/>
        <v/>
      </c>
      <c r="CU243" s="123" t="str">
        <f t="shared" si="223"/>
        <v/>
      </c>
      <c r="CV243" s="123" t="str">
        <f t="shared" si="224"/>
        <v/>
      </c>
      <c r="CW243" s="123" t="str">
        <f t="shared" si="225"/>
        <v/>
      </c>
      <c r="CX243" s="123" t="str">
        <f t="shared" si="226"/>
        <v/>
      </c>
      <c r="CY243" s="123" t="str">
        <f t="shared" si="227"/>
        <v/>
      </c>
      <c r="CZ243" s="123" t="str">
        <f t="shared" si="228"/>
        <v/>
      </c>
      <c r="DA243" s="123" t="str">
        <f t="shared" si="229"/>
        <v/>
      </c>
      <c r="DB243" s="124" t="str">
        <f t="shared" si="230"/>
        <v/>
      </c>
      <c r="DC243" s="122" t="str">
        <f t="shared" si="231"/>
        <v/>
      </c>
      <c r="DD243" s="123" t="str">
        <f t="shared" si="232"/>
        <v/>
      </c>
      <c r="DE243" s="123" t="str">
        <f t="shared" si="233"/>
        <v/>
      </c>
      <c r="DF243" s="124" t="str">
        <f t="shared" si="234"/>
        <v/>
      </c>
      <c r="DG243" s="110"/>
    </row>
    <row r="244" spans="2:111" ht="16.2" outlineLevel="2" x14ac:dyDescent="0.4">
      <c r="B244" s="7">
        <v>239</v>
      </c>
      <c r="C244" s="12"/>
      <c r="D244" s="13"/>
      <c r="E244" s="14"/>
      <c r="F244" s="14"/>
      <c r="G244" s="14"/>
      <c r="H244" s="14"/>
      <c r="I244" s="14"/>
      <c r="J244" s="14"/>
      <c r="K244" s="14"/>
      <c r="L244" s="15"/>
      <c r="M244" s="12"/>
      <c r="N244" s="12"/>
      <c r="O244" s="12"/>
      <c r="P244" s="98" t="str">
        <f xml:space="preserve"> IF(ISBLANK(M244),"",VLOOKUP(M244,ComboValue!$D$2:$H$18,5,FALSE))</f>
        <v/>
      </c>
      <c r="Q244" s="12"/>
      <c r="R244" s="252" t="str" cm="1">
        <f t="array" ref="R244">IF(OR(ISNUMBER(SEARCH("SGH05",$D244:$L244)),ISNUMBER(SEARCH("SGH06",$D244:$L244)),ISNUMBER(SEARCH("SGH07",$D244:$L244)),ISNUMBER(SEARCH("SGH08",$D244:$L244)),ISNUMBER(SEARCH("pas de pictogramme",$D244:$L244)),ISNUMBER(SEARCH("SGH09",$D244:$L244)),ISNUMBER(SEARCH("SGH03",$D244:$L244))),"OUI","NON")</f>
        <v>NON</v>
      </c>
      <c r="S244" s="13"/>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212"/>
      <c r="AX244" s="123" t="str" cm="1">
        <f t="array" ref="AX244">_xlfn.TEXTJOIN(",", TRUE, IF(D244:L244="","",VLOOKUP(D244:L244, ComboValue!$A$2:$C$11, 3, FALSE)))</f>
        <v/>
      </c>
      <c r="AY244" s="123" t="str">
        <f t="shared" si="209"/>
        <v>Tous_Fr</v>
      </c>
      <c r="AZ244" s="123" t="str">
        <f>IF(ISBLANK(M244),"",VLOOKUP(M244,ComboValue!$D$2:$F$18,3,FALSE))</f>
        <v/>
      </c>
      <c r="BA244" s="123" t="str">
        <f>IF(ISBLANK(N244),"",VLOOKUP(N244,ComboValue!$J$2:$L$5,3,FALSE))</f>
        <v/>
      </c>
      <c r="BB244" s="130" t="str" cm="1">
        <f t="array" ref="BB244">_xlfn.TEXTJOIN(",", TRUE, IF(S244:AV244="","",VLOOKUP(S244:AV244, ComboValue!$M$2:$O$100, 3, FALSE)))</f>
        <v/>
      </c>
      <c r="BC244" s="124" t="str">
        <f t="shared" si="210"/>
        <v/>
      </c>
      <c r="BD244" s="110"/>
      <c r="BE244" s="122" t="str">
        <f t="shared" si="187"/>
        <v/>
      </c>
      <c r="BF244" s="123" t="str">
        <f t="shared" si="188"/>
        <v/>
      </c>
      <c r="BG244" s="123" t="str">
        <f t="shared" si="189"/>
        <v/>
      </c>
      <c r="BH244" s="123" t="str">
        <f t="shared" si="190"/>
        <v/>
      </c>
      <c r="BI244" s="123" t="str">
        <f t="shared" si="191"/>
        <v/>
      </c>
      <c r="BJ244" s="123" t="str">
        <f t="shared" si="192"/>
        <v/>
      </c>
      <c r="BK244" s="123" t="str">
        <f t="shared" si="193"/>
        <v/>
      </c>
      <c r="BL244" s="123" t="str">
        <f t="shared" si="194"/>
        <v/>
      </c>
      <c r="BM244" s="123" t="str">
        <f t="shared" si="195"/>
        <v/>
      </c>
      <c r="BN244" s="123" t="str">
        <f t="shared" si="196"/>
        <v/>
      </c>
      <c r="BO244" s="123">
        <f t="shared" si="235"/>
        <v>0</v>
      </c>
      <c r="BP244" s="123">
        <f t="shared" si="197"/>
        <v>0</v>
      </c>
      <c r="BQ244" s="123">
        <f t="shared" si="236"/>
        <v>0</v>
      </c>
      <c r="BR244" s="123">
        <f t="shared" si="198"/>
        <v>0</v>
      </c>
      <c r="BS244" s="123">
        <f t="shared" si="199"/>
        <v>0</v>
      </c>
      <c r="BT244" s="123">
        <f t="shared" si="200"/>
        <v>0</v>
      </c>
      <c r="BU244" s="123" t="str">
        <f t="shared" si="213"/>
        <v/>
      </c>
      <c r="BV244" s="123" t="str">
        <f t="shared" si="214"/>
        <v/>
      </c>
      <c r="BW244" s="123" t="str">
        <f t="shared" si="215"/>
        <v/>
      </c>
      <c r="BX244" s="123" t="str">
        <f t="shared" si="201"/>
        <v/>
      </c>
      <c r="BY244" s="123" t="str">
        <f t="shared" si="202"/>
        <v/>
      </c>
      <c r="BZ244" s="123" t="str">
        <f t="shared" si="203"/>
        <v/>
      </c>
      <c r="CA244" s="123" t="str">
        <f t="shared" si="204"/>
        <v/>
      </c>
      <c r="CB244" s="123" t="str">
        <f t="shared" si="205"/>
        <v/>
      </c>
      <c r="CC244" s="123" t="str">
        <f t="shared" si="206"/>
        <v/>
      </c>
      <c r="CD244" s="123" t="str">
        <f t="shared" si="207"/>
        <v/>
      </c>
      <c r="CE244" s="123" t="str">
        <f t="shared" si="208"/>
        <v/>
      </c>
      <c r="CF244" s="123" t="str">
        <f t="shared" si="216"/>
        <v/>
      </c>
      <c r="CG244" s="123" t="str">
        <f t="shared" si="217"/>
        <v/>
      </c>
      <c r="CH244" s="123" t="str">
        <f t="shared" si="218"/>
        <v/>
      </c>
      <c r="CI244" s="123" t="str">
        <f t="shared" si="219"/>
        <v/>
      </c>
      <c r="CJ244" s="131" t="str">
        <f t="shared" si="220"/>
        <v/>
      </c>
      <c r="CK244" s="123" t="str" cm="1">
        <f t="array" ref="CK244">IF(AND(AZ244="C_16",
        SUMPRODUCT(--ISNUMBER(SEARCH({"14","34","38","40","41","42","43","46","48","56","64","65"},BB244)))&gt;0),
    O244-IF(ISNUMBER(CL244),CL244,0),
    "")</f>
        <v/>
      </c>
      <c r="CL244" s="123" t="str" cm="1">
        <f t="array" ref="CL244">IF(AND(AZ244="C_16",
        SUMPRODUCT(--ISNUMBER(SEARCH({"01";"02";"03";"04";"05";"06";"07";"08";"09";"10";"11";"12";"13";"15";"16";"17";"19";"20";"21";"22";"23";"24";"25";"26";"27";"28";"29";"30";"31";"32";"33";"35";"36";"37";"39";"44";"45";"47";"49";"50";"51";"52";"53";"54";"55";"57";"58";"59";"60";"61";"62";"63";"66";"67";"68";"69";"70";"71";"72";"73";"74";"75"}, BB244)))&gt;0),
    O244,
    "")</f>
        <v/>
      </c>
      <c r="CM244" s="131" t="str" cm="1">
        <f t="array" ref="CM244">IF(SUMPRODUCT(--ISNUMBER(SEARCH({"32";"35";"36";"44";"45";"47";"50";"51";"52";"53";"54";"55";"57";"58";"59";"60"}, BB244)))&gt;0,
    B244,
    "")</f>
        <v/>
      </c>
      <c r="CN244" s="123" t="str" cm="1">
        <f t="array" ref="CN244">IF(SUMPRODUCT(--ISNUMBER(SEARCH({"61";"62"}, BB244)))&gt;0,
    B244,
    "")</f>
        <v/>
      </c>
      <c r="CO244" s="226" t="str" cm="1">
        <f t="array" ref="CO244">IF(SUMPRODUCT(--ISNUMBER(SEARCH({"68";"69";"70";"71"}, BB244)))&gt;0,
    B244,
    "")</f>
        <v/>
      </c>
      <c r="CP244" s="123" t="str" cm="1">
        <f t="array" ref="CP244">IF(SUMPRODUCT(--ISNUMBER(SEARCH({"72";"73";"74";"75"}, BB244)))&gt;0,
    B244,
    "")</f>
        <v/>
      </c>
      <c r="CQ244" s="123" t="str">
        <f t="shared" si="211"/>
        <v/>
      </c>
      <c r="CR244" s="226" t="str">
        <f t="shared" si="212"/>
        <v>NO</v>
      </c>
      <c r="CS244" s="122" t="str">
        <f t="shared" si="221"/>
        <v/>
      </c>
      <c r="CT244" s="123" t="str">
        <f t="shared" si="222"/>
        <v/>
      </c>
      <c r="CU244" s="123" t="str">
        <f t="shared" si="223"/>
        <v/>
      </c>
      <c r="CV244" s="123" t="str">
        <f t="shared" si="224"/>
        <v/>
      </c>
      <c r="CW244" s="123" t="str">
        <f t="shared" si="225"/>
        <v/>
      </c>
      <c r="CX244" s="123" t="str">
        <f t="shared" si="226"/>
        <v/>
      </c>
      <c r="CY244" s="123" t="str">
        <f t="shared" si="227"/>
        <v/>
      </c>
      <c r="CZ244" s="123" t="str">
        <f t="shared" si="228"/>
        <v/>
      </c>
      <c r="DA244" s="123" t="str">
        <f t="shared" si="229"/>
        <v/>
      </c>
      <c r="DB244" s="124" t="str">
        <f t="shared" si="230"/>
        <v/>
      </c>
      <c r="DC244" s="122" t="str">
        <f t="shared" si="231"/>
        <v/>
      </c>
      <c r="DD244" s="123" t="str">
        <f t="shared" si="232"/>
        <v/>
      </c>
      <c r="DE244" s="123" t="str">
        <f t="shared" si="233"/>
        <v/>
      </c>
      <c r="DF244" s="124" t="str">
        <f t="shared" si="234"/>
        <v/>
      </c>
      <c r="DG244" s="110"/>
    </row>
    <row r="245" spans="2:111" ht="16.2" outlineLevel="2" x14ac:dyDescent="0.4">
      <c r="B245" s="7">
        <v>240</v>
      </c>
      <c r="C245" s="12"/>
      <c r="D245" s="13"/>
      <c r="E245" s="14"/>
      <c r="F245" s="14"/>
      <c r="G245" s="14"/>
      <c r="H245" s="14"/>
      <c r="I245" s="14"/>
      <c r="J245" s="14"/>
      <c r="K245" s="14"/>
      <c r="L245" s="15"/>
      <c r="M245" s="12"/>
      <c r="N245" s="12"/>
      <c r="O245" s="12"/>
      <c r="P245" s="98" t="str">
        <f xml:space="preserve"> IF(ISBLANK(M245),"",VLOOKUP(M245,ComboValue!$D$2:$H$18,5,FALSE))</f>
        <v/>
      </c>
      <c r="Q245" s="12"/>
      <c r="R245" s="252" t="str" cm="1">
        <f t="array" ref="R245">IF(OR(ISNUMBER(SEARCH("SGH05",$D245:$L245)),ISNUMBER(SEARCH("SGH06",$D245:$L245)),ISNUMBER(SEARCH("SGH07",$D245:$L245)),ISNUMBER(SEARCH("SGH08",$D245:$L245)),ISNUMBER(SEARCH("pas de pictogramme",$D245:$L245)),ISNUMBER(SEARCH("SGH09",$D245:$L245)),ISNUMBER(SEARCH("SGH03",$D245:$L245))),"OUI","NON")</f>
        <v>NON</v>
      </c>
      <c r="S245" s="13"/>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212"/>
      <c r="AX245" s="123" t="str" cm="1">
        <f t="array" ref="AX245">_xlfn.TEXTJOIN(",", TRUE, IF(D245:L245="","",VLOOKUP(D245:L245, ComboValue!$A$2:$C$11, 3, FALSE)))</f>
        <v/>
      </c>
      <c r="AY245" s="123" t="str">
        <f t="shared" si="209"/>
        <v>Tous_Fr</v>
      </c>
      <c r="AZ245" s="123" t="str">
        <f>IF(ISBLANK(M245),"",VLOOKUP(M245,ComboValue!$D$2:$F$18,3,FALSE))</f>
        <v/>
      </c>
      <c r="BA245" s="123" t="str">
        <f>IF(ISBLANK(N245),"",VLOOKUP(N245,ComboValue!$J$2:$L$5,3,FALSE))</f>
        <v/>
      </c>
      <c r="BB245" s="130" t="str" cm="1">
        <f t="array" ref="BB245">_xlfn.TEXTJOIN(",", TRUE, IF(S245:AV245="","",VLOOKUP(S245:AV245, ComboValue!$M$2:$O$100, 3, FALSE)))</f>
        <v/>
      </c>
      <c r="BC245" s="124" t="str">
        <f t="shared" si="210"/>
        <v/>
      </c>
      <c r="BD245" s="110"/>
      <c r="BE245" s="122" t="str">
        <f t="shared" si="187"/>
        <v/>
      </c>
      <c r="BF245" s="123" t="str">
        <f t="shared" si="188"/>
        <v/>
      </c>
      <c r="BG245" s="123" t="str">
        <f t="shared" si="189"/>
        <v/>
      </c>
      <c r="BH245" s="123" t="str">
        <f t="shared" si="190"/>
        <v/>
      </c>
      <c r="BI245" s="123" t="str">
        <f t="shared" si="191"/>
        <v/>
      </c>
      <c r="BJ245" s="123" t="str">
        <f t="shared" si="192"/>
        <v/>
      </c>
      <c r="BK245" s="123" t="str">
        <f t="shared" si="193"/>
        <v/>
      </c>
      <c r="BL245" s="123" t="str">
        <f t="shared" si="194"/>
        <v/>
      </c>
      <c r="BM245" s="123" t="str">
        <f t="shared" si="195"/>
        <v/>
      </c>
      <c r="BN245" s="123" t="str">
        <f t="shared" si="196"/>
        <v/>
      </c>
      <c r="BO245" s="123">
        <f t="shared" si="235"/>
        <v>0</v>
      </c>
      <c r="BP245" s="123">
        <f t="shared" si="197"/>
        <v>0</v>
      </c>
      <c r="BQ245" s="123">
        <f t="shared" si="236"/>
        <v>0</v>
      </c>
      <c r="BR245" s="123">
        <f t="shared" si="198"/>
        <v>0</v>
      </c>
      <c r="BS245" s="123">
        <f t="shared" si="199"/>
        <v>0</v>
      </c>
      <c r="BT245" s="123">
        <f t="shared" si="200"/>
        <v>0</v>
      </c>
      <c r="BU245" s="123" t="str">
        <f t="shared" si="213"/>
        <v/>
      </c>
      <c r="BV245" s="123" t="str">
        <f t="shared" si="214"/>
        <v/>
      </c>
      <c r="BW245" s="123" t="str">
        <f t="shared" si="215"/>
        <v/>
      </c>
      <c r="BX245" s="123" t="str">
        <f t="shared" si="201"/>
        <v/>
      </c>
      <c r="BY245" s="123" t="str">
        <f t="shared" si="202"/>
        <v/>
      </c>
      <c r="BZ245" s="123" t="str">
        <f t="shared" si="203"/>
        <v/>
      </c>
      <c r="CA245" s="123" t="str">
        <f t="shared" si="204"/>
        <v/>
      </c>
      <c r="CB245" s="123" t="str">
        <f t="shared" si="205"/>
        <v/>
      </c>
      <c r="CC245" s="123" t="str">
        <f t="shared" si="206"/>
        <v/>
      </c>
      <c r="CD245" s="123" t="str">
        <f t="shared" si="207"/>
        <v/>
      </c>
      <c r="CE245" s="123" t="str">
        <f t="shared" si="208"/>
        <v/>
      </c>
      <c r="CF245" s="123" t="str">
        <f t="shared" si="216"/>
        <v/>
      </c>
      <c r="CG245" s="123" t="str">
        <f t="shared" si="217"/>
        <v/>
      </c>
      <c r="CH245" s="123" t="str">
        <f t="shared" si="218"/>
        <v/>
      </c>
      <c r="CI245" s="123" t="str">
        <f t="shared" si="219"/>
        <v/>
      </c>
      <c r="CJ245" s="131" t="str">
        <f t="shared" si="220"/>
        <v/>
      </c>
      <c r="CK245" s="123" t="str" cm="1">
        <f t="array" ref="CK245">IF(AND(AZ245="C_16",
        SUMPRODUCT(--ISNUMBER(SEARCH({"14","34","38","40","41","42","43","46","48","56","64","65"},BB245)))&gt;0),
    O245-IF(ISNUMBER(CL245),CL245,0),
    "")</f>
        <v/>
      </c>
      <c r="CL245" s="123" t="str" cm="1">
        <f t="array" ref="CL245">IF(AND(AZ245="C_16",
        SUMPRODUCT(--ISNUMBER(SEARCH({"01";"02";"03";"04";"05";"06";"07";"08";"09";"10";"11";"12";"13";"15";"16";"17";"19";"20";"21";"22";"23";"24";"25";"26";"27";"28";"29";"30";"31";"32";"33";"35";"36";"37";"39";"44";"45";"47";"49";"50";"51";"52";"53";"54";"55";"57";"58";"59";"60";"61";"62";"63";"66";"67";"68";"69";"70";"71";"72";"73";"74";"75"}, BB245)))&gt;0),
    O245,
    "")</f>
        <v/>
      </c>
      <c r="CM245" s="131" t="str" cm="1">
        <f t="array" ref="CM245">IF(SUMPRODUCT(--ISNUMBER(SEARCH({"32";"35";"36";"44";"45";"47";"50";"51";"52";"53";"54";"55";"57";"58";"59";"60"}, BB245)))&gt;0,
    B245,
    "")</f>
        <v/>
      </c>
      <c r="CN245" s="123" t="str" cm="1">
        <f t="array" ref="CN245">IF(SUMPRODUCT(--ISNUMBER(SEARCH({"61";"62"}, BB245)))&gt;0,
    B245,
    "")</f>
        <v/>
      </c>
      <c r="CO245" s="226" t="str" cm="1">
        <f t="array" ref="CO245">IF(SUMPRODUCT(--ISNUMBER(SEARCH({"68";"69";"70";"71"}, BB245)))&gt;0,
    B245,
    "")</f>
        <v/>
      </c>
      <c r="CP245" s="123" t="str" cm="1">
        <f t="array" ref="CP245">IF(SUMPRODUCT(--ISNUMBER(SEARCH({"72";"73";"74";"75"}, BB245)))&gt;0,
    B245,
    "")</f>
        <v/>
      </c>
      <c r="CQ245" s="123" t="str">
        <f t="shared" si="211"/>
        <v/>
      </c>
      <c r="CR245" s="226" t="str">
        <f t="shared" si="212"/>
        <v>NO</v>
      </c>
      <c r="CS245" s="122" t="str">
        <f t="shared" si="221"/>
        <v/>
      </c>
      <c r="CT245" s="123" t="str">
        <f t="shared" si="222"/>
        <v/>
      </c>
      <c r="CU245" s="123" t="str">
        <f t="shared" si="223"/>
        <v/>
      </c>
      <c r="CV245" s="123" t="str">
        <f t="shared" si="224"/>
        <v/>
      </c>
      <c r="CW245" s="123" t="str">
        <f t="shared" si="225"/>
        <v/>
      </c>
      <c r="CX245" s="123" t="str">
        <f t="shared" si="226"/>
        <v/>
      </c>
      <c r="CY245" s="123" t="str">
        <f t="shared" si="227"/>
        <v/>
      </c>
      <c r="CZ245" s="123" t="str">
        <f t="shared" si="228"/>
        <v/>
      </c>
      <c r="DA245" s="123" t="str">
        <f t="shared" si="229"/>
        <v/>
      </c>
      <c r="DB245" s="124" t="str">
        <f t="shared" si="230"/>
        <v/>
      </c>
      <c r="DC245" s="122" t="str">
        <f t="shared" si="231"/>
        <v/>
      </c>
      <c r="DD245" s="123" t="str">
        <f t="shared" si="232"/>
        <v/>
      </c>
      <c r="DE245" s="123" t="str">
        <f t="shared" si="233"/>
        <v/>
      </c>
      <c r="DF245" s="124" t="str">
        <f t="shared" si="234"/>
        <v/>
      </c>
      <c r="DG245" s="110"/>
    </row>
    <row r="246" spans="2:111" ht="16.2" outlineLevel="2" x14ac:dyDescent="0.4">
      <c r="B246" s="7">
        <v>241</v>
      </c>
      <c r="C246" s="12"/>
      <c r="D246" s="13"/>
      <c r="E246" s="14"/>
      <c r="F246" s="14"/>
      <c r="G246" s="14"/>
      <c r="H246" s="14"/>
      <c r="I246" s="14"/>
      <c r="J246" s="14"/>
      <c r="K246" s="14"/>
      <c r="L246" s="15"/>
      <c r="M246" s="12"/>
      <c r="N246" s="12"/>
      <c r="O246" s="12"/>
      <c r="P246" s="98" t="str">
        <f xml:space="preserve"> IF(ISBLANK(M246),"",VLOOKUP(M246,ComboValue!$D$2:$H$18,5,FALSE))</f>
        <v/>
      </c>
      <c r="Q246" s="12"/>
      <c r="R246" s="252" t="str" cm="1">
        <f t="array" ref="R246">IF(OR(ISNUMBER(SEARCH("SGH05",$D246:$L246)),ISNUMBER(SEARCH("SGH06",$D246:$L246)),ISNUMBER(SEARCH("SGH07",$D246:$L246)),ISNUMBER(SEARCH("SGH08",$D246:$L246)),ISNUMBER(SEARCH("pas de pictogramme",$D246:$L246)),ISNUMBER(SEARCH("SGH09",$D246:$L246)),ISNUMBER(SEARCH("SGH03",$D246:$L246))),"OUI","NON")</f>
        <v>NON</v>
      </c>
      <c r="S246" s="13"/>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212"/>
      <c r="AX246" s="123" t="str" cm="1">
        <f t="array" ref="AX246">_xlfn.TEXTJOIN(",", TRUE, IF(D246:L246="","",VLOOKUP(D246:L246, ComboValue!$A$2:$C$11, 3, FALSE)))</f>
        <v/>
      </c>
      <c r="AY246" s="123" t="str">
        <f t="shared" si="209"/>
        <v>Tous_Fr</v>
      </c>
      <c r="AZ246" s="123" t="str">
        <f>IF(ISBLANK(M246),"",VLOOKUP(M246,ComboValue!$D$2:$F$18,3,FALSE))</f>
        <v/>
      </c>
      <c r="BA246" s="123" t="str">
        <f>IF(ISBLANK(N246),"",VLOOKUP(N246,ComboValue!$J$2:$L$5,3,FALSE))</f>
        <v/>
      </c>
      <c r="BB246" s="130" t="str" cm="1">
        <f t="array" ref="BB246">_xlfn.TEXTJOIN(",", TRUE, IF(S246:AV246="","",VLOOKUP(S246:AV246, ComboValue!$M$2:$O$100, 3, FALSE)))</f>
        <v/>
      </c>
      <c r="BC246" s="124" t="str">
        <f t="shared" si="210"/>
        <v/>
      </c>
      <c r="BD246" s="110"/>
      <c r="BE246" s="122" t="str">
        <f t="shared" si="187"/>
        <v/>
      </c>
      <c r="BF246" s="123" t="str">
        <f t="shared" si="188"/>
        <v/>
      </c>
      <c r="BG246" s="123" t="str">
        <f t="shared" si="189"/>
        <v/>
      </c>
      <c r="BH246" s="123" t="str">
        <f t="shared" si="190"/>
        <v/>
      </c>
      <c r="BI246" s="123" t="str">
        <f t="shared" si="191"/>
        <v/>
      </c>
      <c r="BJ246" s="123" t="str">
        <f t="shared" si="192"/>
        <v/>
      </c>
      <c r="BK246" s="123" t="str">
        <f t="shared" si="193"/>
        <v/>
      </c>
      <c r="BL246" s="123" t="str">
        <f t="shared" si="194"/>
        <v/>
      </c>
      <c r="BM246" s="123" t="str">
        <f t="shared" si="195"/>
        <v/>
      </c>
      <c r="BN246" s="123" t="str">
        <f t="shared" si="196"/>
        <v/>
      </c>
      <c r="BO246" s="123">
        <f t="shared" si="235"/>
        <v>0</v>
      </c>
      <c r="BP246" s="123">
        <f t="shared" si="197"/>
        <v>0</v>
      </c>
      <c r="BQ246" s="123">
        <f t="shared" si="236"/>
        <v>0</v>
      </c>
      <c r="BR246" s="123">
        <f t="shared" si="198"/>
        <v>0</v>
      </c>
      <c r="BS246" s="123">
        <f t="shared" si="199"/>
        <v>0</v>
      </c>
      <c r="BT246" s="123">
        <f t="shared" si="200"/>
        <v>0</v>
      </c>
      <c r="BU246" s="123" t="str">
        <f t="shared" si="213"/>
        <v/>
      </c>
      <c r="BV246" s="123" t="str">
        <f t="shared" si="214"/>
        <v/>
      </c>
      <c r="BW246" s="123" t="str">
        <f t="shared" si="215"/>
        <v/>
      </c>
      <c r="BX246" s="123" t="str">
        <f t="shared" si="201"/>
        <v/>
      </c>
      <c r="BY246" s="123" t="str">
        <f t="shared" si="202"/>
        <v/>
      </c>
      <c r="BZ246" s="123" t="str">
        <f t="shared" si="203"/>
        <v/>
      </c>
      <c r="CA246" s="123" t="str">
        <f t="shared" si="204"/>
        <v/>
      </c>
      <c r="CB246" s="123" t="str">
        <f t="shared" si="205"/>
        <v/>
      </c>
      <c r="CC246" s="123" t="str">
        <f t="shared" si="206"/>
        <v/>
      </c>
      <c r="CD246" s="123" t="str">
        <f t="shared" si="207"/>
        <v/>
      </c>
      <c r="CE246" s="123" t="str">
        <f t="shared" si="208"/>
        <v/>
      </c>
      <c r="CF246" s="123" t="str">
        <f t="shared" si="216"/>
        <v/>
      </c>
      <c r="CG246" s="123" t="str">
        <f t="shared" si="217"/>
        <v/>
      </c>
      <c r="CH246" s="123" t="str">
        <f t="shared" si="218"/>
        <v/>
      </c>
      <c r="CI246" s="123" t="str">
        <f t="shared" si="219"/>
        <v/>
      </c>
      <c r="CJ246" s="131" t="str">
        <f t="shared" si="220"/>
        <v/>
      </c>
      <c r="CK246" s="123" t="str" cm="1">
        <f t="array" ref="CK246">IF(AND(AZ246="C_16",
        SUMPRODUCT(--ISNUMBER(SEARCH({"14","34","38","40","41","42","43","46","48","56","64","65"},BB246)))&gt;0),
    O246-IF(ISNUMBER(CL246),CL246,0),
    "")</f>
        <v/>
      </c>
      <c r="CL246" s="123" t="str" cm="1">
        <f t="array" ref="CL246">IF(AND(AZ246="C_16",
        SUMPRODUCT(--ISNUMBER(SEARCH({"01";"02";"03";"04";"05";"06";"07";"08";"09";"10";"11";"12";"13";"15";"16";"17";"19";"20";"21";"22";"23";"24";"25";"26";"27";"28";"29";"30";"31";"32";"33";"35";"36";"37";"39";"44";"45";"47";"49";"50";"51";"52";"53";"54";"55";"57";"58";"59";"60";"61";"62";"63";"66";"67";"68";"69";"70";"71";"72";"73";"74";"75"}, BB246)))&gt;0),
    O246,
    "")</f>
        <v/>
      </c>
      <c r="CM246" s="131" t="str" cm="1">
        <f t="array" ref="CM246">IF(SUMPRODUCT(--ISNUMBER(SEARCH({"32";"35";"36";"44";"45";"47";"50";"51";"52";"53";"54";"55";"57";"58";"59";"60"}, BB246)))&gt;0,
    B246,
    "")</f>
        <v/>
      </c>
      <c r="CN246" s="123" t="str" cm="1">
        <f t="array" ref="CN246">IF(SUMPRODUCT(--ISNUMBER(SEARCH({"61";"62"}, BB246)))&gt;0,
    B246,
    "")</f>
        <v/>
      </c>
      <c r="CO246" s="226" t="str" cm="1">
        <f t="array" ref="CO246">IF(SUMPRODUCT(--ISNUMBER(SEARCH({"68";"69";"70";"71"}, BB246)))&gt;0,
    B246,
    "")</f>
        <v/>
      </c>
      <c r="CP246" s="123" t="str" cm="1">
        <f t="array" ref="CP246">IF(SUMPRODUCT(--ISNUMBER(SEARCH({"72";"73";"74";"75"}, BB246)))&gt;0,
    B246,
    "")</f>
        <v/>
      </c>
      <c r="CQ246" s="123" t="str">
        <f t="shared" si="211"/>
        <v/>
      </c>
      <c r="CR246" s="226" t="str">
        <f t="shared" si="212"/>
        <v>NO</v>
      </c>
      <c r="CS246" s="122" t="str">
        <f t="shared" si="221"/>
        <v/>
      </c>
      <c r="CT246" s="123" t="str">
        <f t="shared" si="222"/>
        <v/>
      </c>
      <c r="CU246" s="123" t="str">
        <f t="shared" si="223"/>
        <v/>
      </c>
      <c r="CV246" s="123" t="str">
        <f t="shared" si="224"/>
        <v/>
      </c>
      <c r="CW246" s="123" t="str">
        <f t="shared" si="225"/>
        <v/>
      </c>
      <c r="CX246" s="123" t="str">
        <f t="shared" si="226"/>
        <v/>
      </c>
      <c r="CY246" s="123" t="str">
        <f t="shared" si="227"/>
        <v/>
      </c>
      <c r="CZ246" s="123" t="str">
        <f t="shared" si="228"/>
        <v/>
      </c>
      <c r="DA246" s="123" t="str">
        <f t="shared" si="229"/>
        <v/>
      </c>
      <c r="DB246" s="124" t="str">
        <f t="shared" si="230"/>
        <v/>
      </c>
      <c r="DC246" s="122" t="str">
        <f t="shared" si="231"/>
        <v/>
      </c>
      <c r="DD246" s="123" t="str">
        <f t="shared" si="232"/>
        <v/>
      </c>
      <c r="DE246" s="123" t="str">
        <f t="shared" si="233"/>
        <v/>
      </c>
      <c r="DF246" s="124" t="str">
        <f t="shared" si="234"/>
        <v/>
      </c>
      <c r="DG246" s="110"/>
    </row>
    <row r="247" spans="2:111" ht="16.2" outlineLevel="2" x14ac:dyDescent="0.4">
      <c r="B247" s="7">
        <v>242</v>
      </c>
      <c r="C247" s="12"/>
      <c r="D247" s="13"/>
      <c r="E247" s="14"/>
      <c r="F247" s="14"/>
      <c r="G247" s="14"/>
      <c r="H247" s="14"/>
      <c r="I247" s="14"/>
      <c r="J247" s="14"/>
      <c r="K247" s="14"/>
      <c r="L247" s="15"/>
      <c r="M247" s="12"/>
      <c r="N247" s="12"/>
      <c r="O247" s="12"/>
      <c r="P247" s="98" t="str">
        <f xml:space="preserve"> IF(ISBLANK(M247),"",VLOOKUP(M247,ComboValue!$D$2:$H$18,5,FALSE))</f>
        <v/>
      </c>
      <c r="Q247" s="12"/>
      <c r="R247" s="252" t="str" cm="1">
        <f t="array" ref="R247">IF(OR(ISNUMBER(SEARCH("SGH05",$D247:$L247)),ISNUMBER(SEARCH("SGH06",$D247:$L247)),ISNUMBER(SEARCH("SGH07",$D247:$L247)),ISNUMBER(SEARCH("SGH08",$D247:$L247)),ISNUMBER(SEARCH("pas de pictogramme",$D247:$L247)),ISNUMBER(SEARCH("SGH09",$D247:$L247)),ISNUMBER(SEARCH("SGH03",$D247:$L247))),"OUI","NON")</f>
        <v>NON</v>
      </c>
      <c r="S247" s="13"/>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212"/>
      <c r="AX247" s="123" t="str" cm="1">
        <f t="array" ref="AX247">_xlfn.TEXTJOIN(",", TRUE, IF(D247:L247="","",VLOOKUP(D247:L247, ComboValue!$A$2:$C$11, 3, FALSE)))</f>
        <v/>
      </c>
      <c r="AY247" s="123" t="str">
        <f t="shared" si="209"/>
        <v>Tous_Fr</v>
      </c>
      <c r="AZ247" s="123" t="str">
        <f>IF(ISBLANK(M247),"",VLOOKUP(M247,ComboValue!$D$2:$F$18,3,FALSE))</f>
        <v/>
      </c>
      <c r="BA247" s="123" t="str">
        <f>IF(ISBLANK(N247),"",VLOOKUP(N247,ComboValue!$J$2:$L$5,3,FALSE))</f>
        <v/>
      </c>
      <c r="BB247" s="130" t="str" cm="1">
        <f t="array" ref="BB247">_xlfn.TEXTJOIN(",", TRUE, IF(S247:AV247="","",VLOOKUP(S247:AV247, ComboValue!$M$2:$O$100, 3, FALSE)))</f>
        <v/>
      </c>
      <c r="BC247" s="124" t="str">
        <f t="shared" si="210"/>
        <v/>
      </c>
      <c r="BD247" s="110"/>
      <c r="BE247" s="122" t="str">
        <f t="shared" si="187"/>
        <v/>
      </c>
      <c r="BF247" s="123" t="str">
        <f t="shared" si="188"/>
        <v/>
      </c>
      <c r="BG247" s="123" t="str">
        <f t="shared" si="189"/>
        <v/>
      </c>
      <c r="BH247" s="123" t="str">
        <f t="shared" si="190"/>
        <v/>
      </c>
      <c r="BI247" s="123" t="str">
        <f t="shared" si="191"/>
        <v/>
      </c>
      <c r="BJ247" s="123" t="str">
        <f t="shared" si="192"/>
        <v/>
      </c>
      <c r="BK247" s="123" t="str">
        <f t="shared" si="193"/>
        <v/>
      </c>
      <c r="BL247" s="123" t="str">
        <f t="shared" si="194"/>
        <v/>
      </c>
      <c r="BM247" s="123" t="str">
        <f t="shared" si="195"/>
        <v/>
      </c>
      <c r="BN247" s="123" t="str">
        <f t="shared" si="196"/>
        <v/>
      </c>
      <c r="BO247" s="123">
        <f t="shared" si="235"/>
        <v>0</v>
      </c>
      <c r="BP247" s="123">
        <f t="shared" si="197"/>
        <v>0</v>
      </c>
      <c r="BQ247" s="123">
        <f t="shared" si="236"/>
        <v>0</v>
      </c>
      <c r="BR247" s="123">
        <f t="shared" si="198"/>
        <v>0</v>
      </c>
      <c r="BS247" s="123">
        <f t="shared" si="199"/>
        <v>0</v>
      </c>
      <c r="BT247" s="123">
        <f t="shared" si="200"/>
        <v>0</v>
      </c>
      <c r="BU247" s="123" t="str">
        <f t="shared" si="213"/>
        <v/>
      </c>
      <c r="BV247" s="123" t="str">
        <f t="shared" si="214"/>
        <v/>
      </c>
      <c r="BW247" s="123" t="str">
        <f t="shared" si="215"/>
        <v/>
      </c>
      <c r="BX247" s="123" t="str">
        <f t="shared" si="201"/>
        <v/>
      </c>
      <c r="BY247" s="123" t="str">
        <f t="shared" si="202"/>
        <v/>
      </c>
      <c r="BZ247" s="123" t="str">
        <f t="shared" si="203"/>
        <v/>
      </c>
      <c r="CA247" s="123" t="str">
        <f t="shared" si="204"/>
        <v/>
      </c>
      <c r="CB247" s="123" t="str">
        <f t="shared" si="205"/>
        <v/>
      </c>
      <c r="CC247" s="123" t="str">
        <f t="shared" si="206"/>
        <v/>
      </c>
      <c r="CD247" s="123" t="str">
        <f t="shared" si="207"/>
        <v/>
      </c>
      <c r="CE247" s="123" t="str">
        <f t="shared" si="208"/>
        <v/>
      </c>
      <c r="CF247" s="123" t="str">
        <f t="shared" si="216"/>
        <v/>
      </c>
      <c r="CG247" s="123" t="str">
        <f t="shared" si="217"/>
        <v/>
      </c>
      <c r="CH247" s="123" t="str">
        <f t="shared" si="218"/>
        <v/>
      </c>
      <c r="CI247" s="123" t="str">
        <f t="shared" si="219"/>
        <v/>
      </c>
      <c r="CJ247" s="131" t="str">
        <f t="shared" si="220"/>
        <v/>
      </c>
      <c r="CK247" s="123" t="str" cm="1">
        <f t="array" ref="CK247">IF(AND(AZ247="C_16",
        SUMPRODUCT(--ISNUMBER(SEARCH({"14","34","38","40","41","42","43","46","48","56","64","65"},BB247)))&gt;0),
    O247-IF(ISNUMBER(CL247),CL247,0),
    "")</f>
        <v/>
      </c>
      <c r="CL247" s="123" t="str" cm="1">
        <f t="array" ref="CL247">IF(AND(AZ247="C_16",
        SUMPRODUCT(--ISNUMBER(SEARCH({"01";"02";"03";"04";"05";"06";"07";"08";"09";"10";"11";"12";"13";"15";"16";"17";"19";"20";"21";"22";"23";"24";"25";"26";"27";"28";"29";"30";"31";"32";"33";"35";"36";"37";"39";"44";"45";"47";"49";"50";"51";"52";"53";"54";"55";"57";"58";"59";"60";"61";"62";"63";"66";"67";"68";"69";"70";"71";"72";"73";"74";"75"}, BB247)))&gt;0),
    O247,
    "")</f>
        <v/>
      </c>
      <c r="CM247" s="131" t="str" cm="1">
        <f t="array" ref="CM247">IF(SUMPRODUCT(--ISNUMBER(SEARCH({"32";"35";"36";"44";"45";"47";"50";"51";"52";"53";"54";"55";"57";"58";"59";"60"}, BB247)))&gt;0,
    B247,
    "")</f>
        <v/>
      </c>
      <c r="CN247" s="123" t="str" cm="1">
        <f t="array" ref="CN247">IF(SUMPRODUCT(--ISNUMBER(SEARCH({"61";"62"}, BB247)))&gt;0,
    B247,
    "")</f>
        <v/>
      </c>
      <c r="CO247" s="226" t="str" cm="1">
        <f t="array" ref="CO247">IF(SUMPRODUCT(--ISNUMBER(SEARCH({"68";"69";"70";"71"}, BB247)))&gt;0,
    B247,
    "")</f>
        <v/>
      </c>
      <c r="CP247" s="123" t="str" cm="1">
        <f t="array" ref="CP247">IF(SUMPRODUCT(--ISNUMBER(SEARCH({"72";"73";"74";"75"}, BB247)))&gt;0,
    B247,
    "")</f>
        <v/>
      </c>
      <c r="CQ247" s="123" t="str">
        <f t="shared" si="211"/>
        <v/>
      </c>
      <c r="CR247" s="226" t="str">
        <f t="shared" si="212"/>
        <v>NO</v>
      </c>
      <c r="CS247" s="122" t="str">
        <f t="shared" si="221"/>
        <v/>
      </c>
      <c r="CT247" s="123" t="str">
        <f t="shared" si="222"/>
        <v/>
      </c>
      <c r="CU247" s="123" t="str">
        <f t="shared" si="223"/>
        <v/>
      </c>
      <c r="CV247" s="123" t="str">
        <f t="shared" si="224"/>
        <v/>
      </c>
      <c r="CW247" s="123" t="str">
        <f t="shared" si="225"/>
        <v/>
      </c>
      <c r="CX247" s="123" t="str">
        <f t="shared" si="226"/>
        <v/>
      </c>
      <c r="CY247" s="123" t="str">
        <f t="shared" si="227"/>
        <v/>
      </c>
      <c r="CZ247" s="123" t="str">
        <f t="shared" si="228"/>
        <v/>
      </c>
      <c r="DA247" s="123" t="str">
        <f t="shared" si="229"/>
        <v/>
      </c>
      <c r="DB247" s="124" t="str">
        <f t="shared" si="230"/>
        <v/>
      </c>
      <c r="DC247" s="122" t="str">
        <f t="shared" si="231"/>
        <v/>
      </c>
      <c r="DD247" s="123" t="str">
        <f t="shared" si="232"/>
        <v/>
      </c>
      <c r="DE247" s="123" t="str">
        <f t="shared" si="233"/>
        <v/>
      </c>
      <c r="DF247" s="124" t="str">
        <f t="shared" si="234"/>
        <v/>
      </c>
      <c r="DG247" s="110"/>
    </row>
    <row r="248" spans="2:111" ht="16.2" outlineLevel="2" x14ac:dyDescent="0.4">
      <c r="B248" s="7">
        <v>243</v>
      </c>
      <c r="C248" s="12"/>
      <c r="D248" s="13"/>
      <c r="E248" s="14"/>
      <c r="F248" s="14"/>
      <c r="G248" s="14"/>
      <c r="H248" s="14"/>
      <c r="I248" s="14"/>
      <c r="J248" s="14"/>
      <c r="K248" s="14"/>
      <c r="L248" s="15"/>
      <c r="M248" s="12"/>
      <c r="N248" s="12"/>
      <c r="O248" s="12"/>
      <c r="P248" s="98" t="str">
        <f xml:space="preserve"> IF(ISBLANK(M248),"",VLOOKUP(M248,ComboValue!$D$2:$H$18,5,FALSE))</f>
        <v/>
      </c>
      <c r="Q248" s="12"/>
      <c r="R248" s="252" t="str" cm="1">
        <f t="array" ref="R248">IF(OR(ISNUMBER(SEARCH("SGH05",$D248:$L248)),ISNUMBER(SEARCH("SGH06",$D248:$L248)),ISNUMBER(SEARCH("SGH07",$D248:$L248)),ISNUMBER(SEARCH("SGH08",$D248:$L248)),ISNUMBER(SEARCH("pas de pictogramme",$D248:$L248)),ISNUMBER(SEARCH("SGH09",$D248:$L248)),ISNUMBER(SEARCH("SGH03",$D248:$L248))),"OUI","NON")</f>
        <v>NON</v>
      </c>
      <c r="S248" s="13"/>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212"/>
      <c r="AX248" s="123" t="str" cm="1">
        <f t="array" ref="AX248">_xlfn.TEXTJOIN(",", TRUE, IF(D248:L248="","",VLOOKUP(D248:L248, ComboValue!$A$2:$C$11, 3, FALSE)))</f>
        <v/>
      </c>
      <c r="AY248" s="123" t="str">
        <f t="shared" si="209"/>
        <v>Tous_Fr</v>
      </c>
      <c r="AZ248" s="123" t="str">
        <f>IF(ISBLANK(M248),"",VLOOKUP(M248,ComboValue!$D$2:$F$18,3,FALSE))</f>
        <v/>
      </c>
      <c r="BA248" s="123" t="str">
        <f>IF(ISBLANK(N248),"",VLOOKUP(N248,ComboValue!$J$2:$L$5,3,FALSE))</f>
        <v/>
      </c>
      <c r="BB248" s="130" t="str" cm="1">
        <f t="array" ref="BB248">_xlfn.TEXTJOIN(",", TRUE, IF(S248:AV248="","",VLOOKUP(S248:AV248, ComboValue!$M$2:$O$100, 3, FALSE)))</f>
        <v/>
      </c>
      <c r="BC248" s="124" t="str">
        <f t="shared" si="210"/>
        <v/>
      </c>
      <c r="BD248" s="110"/>
      <c r="BE248" s="122" t="str">
        <f t="shared" si="187"/>
        <v/>
      </c>
      <c r="BF248" s="123" t="str">
        <f t="shared" si="188"/>
        <v/>
      </c>
      <c r="BG248" s="123" t="str">
        <f t="shared" si="189"/>
        <v/>
      </c>
      <c r="BH248" s="123" t="str">
        <f t="shared" si="190"/>
        <v/>
      </c>
      <c r="BI248" s="123" t="str">
        <f t="shared" si="191"/>
        <v/>
      </c>
      <c r="BJ248" s="123" t="str">
        <f t="shared" si="192"/>
        <v/>
      </c>
      <c r="BK248" s="123" t="str">
        <f t="shared" si="193"/>
        <v/>
      </c>
      <c r="BL248" s="123" t="str">
        <f t="shared" si="194"/>
        <v/>
      </c>
      <c r="BM248" s="123" t="str">
        <f t="shared" si="195"/>
        <v/>
      </c>
      <c r="BN248" s="123" t="str">
        <f t="shared" si="196"/>
        <v/>
      </c>
      <c r="BO248" s="123">
        <f t="shared" si="235"/>
        <v>0</v>
      </c>
      <c r="BP248" s="123">
        <f t="shared" si="197"/>
        <v>0</v>
      </c>
      <c r="BQ248" s="123">
        <f t="shared" si="236"/>
        <v>0</v>
      </c>
      <c r="BR248" s="123">
        <f t="shared" si="198"/>
        <v>0</v>
      </c>
      <c r="BS248" s="123">
        <f t="shared" si="199"/>
        <v>0</v>
      </c>
      <c r="BT248" s="123">
        <f t="shared" si="200"/>
        <v>0</v>
      </c>
      <c r="BU248" s="123" t="str">
        <f t="shared" si="213"/>
        <v/>
      </c>
      <c r="BV248" s="123" t="str">
        <f t="shared" si="214"/>
        <v/>
      </c>
      <c r="BW248" s="123" t="str">
        <f t="shared" si="215"/>
        <v/>
      </c>
      <c r="BX248" s="123" t="str">
        <f t="shared" si="201"/>
        <v/>
      </c>
      <c r="BY248" s="123" t="str">
        <f t="shared" si="202"/>
        <v/>
      </c>
      <c r="BZ248" s="123" t="str">
        <f t="shared" si="203"/>
        <v/>
      </c>
      <c r="CA248" s="123" t="str">
        <f t="shared" si="204"/>
        <v/>
      </c>
      <c r="CB248" s="123" t="str">
        <f t="shared" si="205"/>
        <v/>
      </c>
      <c r="CC248" s="123" t="str">
        <f t="shared" si="206"/>
        <v/>
      </c>
      <c r="CD248" s="123" t="str">
        <f t="shared" si="207"/>
        <v/>
      </c>
      <c r="CE248" s="123" t="str">
        <f t="shared" si="208"/>
        <v/>
      </c>
      <c r="CF248" s="123" t="str">
        <f t="shared" si="216"/>
        <v/>
      </c>
      <c r="CG248" s="123" t="str">
        <f t="shared" si="217"/>
        <v/>
      </c>
      <c r="CH248" s="123" t="str">
        <f t="shared" si="218"/>
        <v/>
      </c>
      <c r="CI248" s="123" t="str">
        <f t="shared" si="219"/>
        <v/>
      </c>
      <c r="CJ248" s="131" t="str">
        <f t="shared" si="220"/>
        <v/>
      </c>
      <c r="CK248" s="123" t="str" cm="1">
        <f t="array" ref="CK248">IF(AND(AZ248="C_16",
        SUMPRODUCT(--ISNUMBER(SEARCH({"14","34","38","40","41","42","43","46","48","56","64","65"},BB248)))&gt;0),
    O248-IF(ISNUMBER(CL248),CL248,0),
    "")</f>
        <v/>
      </c>
      <c r="CL248" s="123" t="str" cm="1">
        <f t="array" ref="CL248">IF(AND(AZ248="C_16",
        SUMPRODUCT(--ISNUMBER(SEARCH({"01";"02";"03";"04";"05";"06";"07";"08";"09";"10";"11";"12";"13";"15";"16";"17";"19";"20";"21";"22";"23";"24";"25";"26";"27";"28";"29";"30";"31";"32";"33";"35";"36";"37";"39";"44";"45";"47";"49";"50";"51";"52";"53";"54";"55";"57";"58";"59";"60";"61";"62";"63";"66";"67";"68";"69";"70";"71";"72";"73";"74";"75"}, BB248)))&gt;0),
    O248,
    "")</f>
        <v/>
      </c>
      <c r="CM248" s="131" t="str" cm="1">
        <f t="array" ref="CM248">IF(SUMPRODUCT(--ISNUMBER(SEARCH({"32";"35";"36";"44";"45";"47";"50";"51";"52";"53";"54";"55";"57";"58";"59";"60"}, BB248)))&gt;0,
    B248,
    "")</f>
        <v/>
      </c>
      <c r="CN248" s="123" t="str" cm="1">
        <f t="array" ref="CN248">IF(SUMPRODUCT(--ISNUMBER(SEARCH({"61";"62"}, BB248)))&gt;0,
    B248,
    "")</f>
        <v/>
      </c>
      <c r="CO248" s="226" t="str" cm="1">
        <f t="array" ref="CO248">IF(SUMPRODUCT(--ISNUMBER(SEARCH({"68";"69";"70";"71"}, BB248)))&gt;0,
    B248,
    "")</f>
        <v/>
      </c>
      <c r="CP248" s="123" t="str" cm="1">
        <f t="array" ref="CP248">IF(SUMPRODUCT(--ISNUMBER(SEARCH({"72";"73";"74";"75"}, BB248)))&gt;0,
    B248,
    "")</f>
        <v/>
      </c>
      <c r="CQ248" s="123" t="str">
        <f t="shared" si="211"/>
        <v/>
      </c>
      <c r="CR248" s="226" t="str">
        <f t="shared" si="212"/>
        <v>NO</v>
      </c>
      <c r="CS248" s="122" t="str">
        <f t="shared" si="221"/>
        <v/>
      </c>
      <c r="CT248" s="123" t="str">
        <f t="shared" si="222"/>
        <v/>
      </c>
      <c r="CU248" s="123" t="str">
        <f t="shared" si="223"/>
        <v/>
      </c>
      <c r="CV248" s="123" t="str">
        <f t="shared" si="224"/>
        <v/>
      </c>
      <c r="CW248" s="123" t="str">
        <f t="shared" si="225"/>
        <v/>
      </c>
      <c r="CX248" s="123" t="str">
        <f t="shared" si="226"/>
        <v/>
      </c>
      <c r="CY248" s="123" t="str">
        <f t="shared" si="227"/>
        <v/>
      </c>
      <c r="CZ248" s="123" t="str">
        <f t="shared" si="228"/>
        <v/>
      </c>
      <c r="DA248" s="123" t="str">
        <f t="shared" si="229"/>
        <v/>
      </c>
      <c r="DB248" s="124" t="str">
        <f t="shared" si="230"/>
        <v/>
      </c>
      <c r="DC248" s="122" t="str">
        <f t="shared" si="231"/>
        <v/>
      </c>
      <c r="DD248" s="123" t="str">
        <f t="shared" si="232"/>
        <v/>
      </c>
      <c r="DE248" s="123" t="str">
        <f t="shared" si="233"/>
        <v/>
      </c>
      <c r="DF248" s="124" t="str">
        <f t="shared" si="234"/>
        <v/>
      </c>
      <c r="DG248" s="110"/>
    </row>
    <row r="249" spans="2:111" ht="16.2" outlineLevel="2" x14ac:dyDescent="0.4">
      <c r="B249" s="7">
        <v>244</v>
      </c>
      <c r="C249" s="12"/>
      <c r="D249" s="13"/>
      <c r="E249" s="14"/>
      <c r="F249" s="14"/>
      <c r="G249" s="14"/>
      <c r="H249" s="14"/>
      <c r="I249" s="14"/>
      <c r="J249" s="14"/>
      <c r="K249" s="14"/>
      <c r="L249" s="15"/>
      <c r="M249" s="12"/>
      <c r="N249" s="12"/>
      <c r="O249" s="12"/>
      <c r="P249" s="98" t="str">
        <f xml:space="preserve"> IF(ISBLANK(M249),"",VLOOKUP(M249,ComboValue!$D$2:$H$18,5,FALSE))</f>
        <v/>
      </c>
      <c r="Q249" s="12"/>
      <c r="R249" s="252" t="str" cm="1">
        <f t="array" ref="R249">IF(OR(ISNUMBER(SEARCH("SGH05",$D249:$L249)),ISNUMBER(SEARCH("SGH06",$D249:$L249)),ISNUMBER(SEARCH("SGH07",$D249:$L249)),ISNUMBER(SEARCH("SGH08",$D249:$L249)),ISNUMBER(SEARCH("pas de pictogramme",$D249:$L249)),ISNUMBER(SEARCH("SGH09",$D249:$L249)),ISNUMBER(SEARCH("SGH03",$D249:$L249))),"OUI","NON")</f>
        <v>NON</v>
      </c>
      <c r="S249" s="13"/>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212"/>
      <c r="AX249" s="123" t="str" cm="1">
        <f t="array" ref="AX249">_xlfn.TEXTJOIN(",", TRUE, IF(D249:L249="","",VLOOKUP(D249:L249, ComboValue!$A$2:$C$11, 3, FALSE)))</f>
        <v/>
      </c>
      <c r="AY249" s="123" t="str">
        <f t="shared" si="209"/>
        <v>Tous_Fr</v>
      </c>
      <c r="AZ249" s="123" t="str">
        <f>IF(ISBLANK(M249),"",VLOOKUP(M249,ComboValue!$D$2:$F$18,3,FALSE))</f>
        <v/>
      </c>
      <c r="BA249" s="123" t="str">
        <f>IF(ISBLANK(N249),"",VLOOKUP(N249,ComboValue!$J$2:$L$5,3,FALSE))</f>
        <v/>
      </c>
      <c r="BB249" s="130" t="str" cm="1">
        <f t="array" ref="BB249">_xlfn.TEXTJOIN(",", TRUE, IF(S249:AV249="","",VLOOKUP(S249:AV249, ComboValue!$M$2:$O$100, 3, FALSE)))</f>
        <v/>
      </c>
      <c r="BC249" s="124" t="str">
        <f t="shared" si="210"/>
        <v/>
      </c>
      <c r="BD249" s="110"/>
      <c r="BE249" s="122" t="str">
        <f t="shared" si="187"/>
        <v/>
      </c>
      <c r="BF249" s="123" t="str">
        <f t="shared" si="188"/>
        <v/>
      </c>
      <c r="BG249" s="123" t="str">
        <f t="shared" si="189"/>
        <v/>
      </c>
      <c r="BH249" s="123" t="str">
        <f t="shared" si="190"/>
        <v/>
      </c>
      <c r="BI249" s="123" t="str">
        <f t="shared" si="191"/>
        <v/>
      </c>
      <c r="BJ249" s="123" t="str">
        <f t="shared" si="192"/>
        <v/>
      </c>
      <c r="BK249" s="123" t="str">
        <f t="shared" si="193"/>
        <v/>
      </c>
      <c r="BL249" s="123" t="str">
        <f t="shared" si="194"/>
        <v/>
      </c>
      <c r="BM249" s="123" t="str">
        <f t="shared" si="195"/>
        <v/>
      </c>
      <c r="BN249" s="123" t="str">
        <f t="shared" si="196"/>
        <v/>
      </c>
      <c r="BO249" s="123">
        <f t="shared" si="235"/>
        <v>0</v>
      </c>
      <c r="BP249" s="123">
        <f t="shared" si="197"/>
        <v>0</v>
      </c>
      <c r="BQ249" s="123">
        <f t="shared" si="236"/>
        <v>0</v>
      </c>
      <c r="BR249" s="123">
        <f t="shared" si="198"/>
        <v>0</v>
      </c>
      <c r="BS249" s="123">
        <f t="shared" si="199"/>
        <v>0</v>
      </c>
      <c r="BT249" s="123">
        <f t="shared" si="200"/>
        <v>0</v>
      </c>
      <c r="BU249" s="123" t="str">
        <f t="shared" si="213"/>
        <v/>
      </c>
      <c r="BV249" s="123" t="str">
        <f t="shared" si="214"/>
        <v/>
      </c>
      <c r="BW249" s="123" t="str">
        <f t="shared" si="215"/>
        <v/>
      </c>
      <c r="BX249" s="123" t="str">
        <f t="shared" si="201"/>
        <v/>
      </c>
      <c r="BY249" s="123" t="str">
        <f t="shared" si="202"/>
        <v/>
      </c>
      <c r="BZ249" s="123" t="str">
        <f t="shared" si="203"/>
        <v/>
      </c>
      <c r="CA249" s="123" t="str">
        <f t="shared" si="204"/>
        <v/>
      </c>
      <c r="CB249" s="123" t="str">
        <f t="shared" si="205"/>
        <v/>
      </c>
      <c r="CC249" s="123" t="str">
        <f t="shared" si="206"/>
        <v/>
      </c>
      <c r="CD249" s="123" t="str">
        <f t="shared" si="207"/>
        <v/>
      </c>
      <c r="CE249" s="123" t="str">
        <f t="shared" si="208"/>
        <v/>
      </c>
      <c r="CF249" s="123" t="str">
        <f t="shared" si="216"/>
        <v/>
      </c>
      <c r="CG249" s="123" t="str">
        <f t="shared" si="217"/>
        <v/>
      </c>
      <c r="CH249" s="123" t="str">
        <f t="shared" si="218"/>
        <v/>
      </c>
      <c r="CI249" s="123" t="str">
        <f t="shared" si="219"/>
        <v/>
      </c>
      <c r="CJ249" s="131" t="str">
        <f t="shared" si="220"/>
        <v/>
      </c>
      <c r="CK249" s="123" t="str" cm="1">
        <f t="array" ref="CK249">IF(AND(AZ249="C_16",
        SUMPRODUCT(--ISNUMBER(SEARCH({"14","34","38","40","41","42","43","46","48","56","64","65"},BB249)))&gt;0),
    O249-IF(ISNUMBER(CL249),CL249,0),
    "")</f>
        <v/>
      </c>
      <c r="CL249" s="123" t="str" cm="1">
        <f t="array" ref="CL249">IF(AND(AZ249="C_16",
        SUMPRODUCT(--ISNUMBER(SEARCH({"01";"02";"03";"04";"05";"06";"07";"08";"09";"10";"11";"12";"13";"15";"16";"17";"19";"20";"21";"22";"23";"24";"25";"26";"27";"28";"29";"30";"31";"32";"33";"35";"36";"37";"39";"44";"45";"47";"49";"50";"51";"52";"53";"54";"55";"57";"58";"59";"60";"61";"62";"63";"66";"67";"68";"69";"70";"71";"72";"73";"74";"75"}, BB249)))&gt;0),
    O249,
    "")</f>
        <v/>
      </c>
      <c r="CM249" s="131" t="str" cm="1">
        <f t="array" ref="CM249">IF(SUMPRODUCT(--ISNUMBER(SEARCH({"32";"35";"36";"44";"45";"47";"50";"51";"52";"53";"54";"55";"57";"58";"59";"60"}, BB249)))&gt;0,
    B249,
    "")</f>
        <v/>
      </c>
      <c r="CN249" s="123" t="str" cm="1">
        <f t="array" ref="CN249">IF(SUMPRODUCT(--ISNUMBER(SEARCH({"61";"62"}, BB249)))&gt;0,
    B249,
    "")</f>
        <v/>
      </c>
      <c r="CO249" s="226" t="str" cm="1">
        <f t="array" ref="CO249">IF(SUMPRODUCT(--ISNUMBER(SEARCH({"68";"69";"70";"71"}, BB249)))&gt;0,
    B249,
    "")</f>
        <v/>
      </c>
      <c r="CP249" s="123" t="str" cm="1">
        <f t="array" ref="CP249">IF(SUMPRODUCT(--ISNUMBER(SEARCH({"72";"73";"74";"75"}, BB249)))&gt;0,
    B249,
    "")</f>
        <v/>
      </c>
      <c r="CQ249" s="123" t="str">
        <f t="shared" si="211"/>
        <v/>
      </c>
      <c r="CR249" s="226" t="str">
        <f t="shared" si="212"/>
        <v>NO</v>
      </c>
      <c r="CS249" s="122" t="str">
        <f t="shared" si="221"/>
        <v/>
      </c>
      <c r="CT249" s="123" t="str">
        <f t="shared" si="222"/>
        <v/>
      </c>
      <c r="CU249" s="123" t="str">
        <f t="shared" si="223"/>
        <v/>
      </c>
      <c r="CV249" s="123" t="str">
        <f t="shared" si="224"/>
        <v/>
      </c>
      <c r="CW249" s="123" t="str">
        <f t="shared" si="225"/>
        <v/>
      </c>
      <c r="CX249" s="123" t="str">
        <f t="shared" si="226"/>
        <v/>
      </c>
      <c r="CY249" s="123" t="str">
        <f t="shared" si="227"/>
        <v/>
      </c>
      <c r="CZ249" s="123" t="str">
        <f t="shared" si="228"/>
        <v/>
      </c>
      <c r="DA249" s="123" t="str">
        <f t="shared" si="229"/>
        <v/>
      </c>
      <c r="DB249" s="124" t="str">
        <f t="shared" si="230"/>
        <v/>
      </c>
      <c r="DC249" s="122" t="str">
        <f t="shared" si="231"/>
        <v/>
      </c>
      <c r="DD249" s="123" t="str">
        <f t="shared" si="232"/>
        <v/>
      </c>
      <c r="DE249" s="123" t="str">
        <f t="shared" si="233"/>
        <v/>
      </c>
      <c r="DF249" s="124" t="str">
        <f t="shared" si="234"/>
        <v/>
      </c>
      <c r="DG249" s="110"/>
    </row>
    <row r="250" spans="2:111" ht="16.2" outlineLevel="2" x14ac:dyDescent="0.4">
      <c r="B250" s="7">
        <v>245</v>
      </c>
      <c r="C250" s="12"/>
      <c r="D250" s="13"/>
      <c r="E250" s="14"/>
      <c r="F250" s="14"/>
      <c r="G250" s="14"/>
      <c r="H250" s="14"/>
      <c r="I250" s="14"/>
      <c r="J250" s="14"/>
      <c r="K250" s="14"/>
      <c r="L250" s="15"/>
      <c r="M250" s="12"/>
      <c r="N250" s="12"/>
      <c r="O250" s="12"/>
      <c r="P250" s="98" t="str">
        <f xml:space="preserve"> IF(ISBLANK(M250),"",VLOOKUP(M250,ComboValue!$D$2:$H$18,5,FALSE))</f>
        <v/>
      </c>
      <c r="Q250" s="12"/>
      <c r="R250" s="252" t="str" cm="1">
        <f t="array" ref="R250">IF(OR(ISNUMBER(SEARCH("SGH05",$D250:$L250)),ISNUMBER(SEARCH("SGH06",$D250:$L250)),ISNUMBER(SEARCH("SGH07",$D250:$L250)),ISNUMBER(SEARCH("SGH08",$D250:$L250)),ISNUMBER(SEARCH("pas de pictogramme",$D250:$L250)),ISNUMBER(SEARCH("SGH09",$D250:$L250)),ISNUMBER(SEARCH("SGH03",$D250:$L250))),"OUI","NON")</f>
        <v>NON</v>
      </c>
      <c r="S250" s="13"/>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212"/>
      <c r="AX250" s="123" t="str" cm="1">
        <f t="array" ref="AX250">_xlfn.TEXTJOIN(",", TRUE, IF(D250:L250="","",VLOOKUP(D250:L250, ComboValue!$A$2:$C$11, 3, FALSE)))</f>
        <v/>
      </c>
      <c r="AY250" s="123" t="str">
        <f t="shared" si="209"/>
        <v>Tous_Fr</v>
      </c>
      <c r="AZ250" s="123" t="str">
        <f>IF(ISBLANK(M250),"",VLOOKUP(M250,ComboValue!$D$2:$F$18,3,FALSE))</f>
        <v/>
      </c>
      <c r="BA250" s="123" t="str">
        <f>IF(ISBLANK(N250),"",VLOOKUP(N250,ComboValue!$J$2:$L$5,3,FALSE))</f>
        <v/>
      </c>
      <c r="BB250" s="130" t="str" cm="1">
        <f t="array" ref="BB250">_xlfn.TEXTJOIN(",", TRUE, IF(S250:AV250="","",VLOOKUP(S250:AV250, ComboValue!$M$2:$O$100, 3, FALSE)))</f>
        <v/>
      </c>
      <c r="BC250" s="124" t="str">
        <f t="shared" si="210"/>
        <v/>
      </c>
      <c r="BD250" s="110"/>
      <c r="BE250" s="122" t="str">
        <f t="shared" si="187"/>
        <v/>
      </c>
      <c r="BF250" s="123" t="str">
        <f t="shared" si="188"/>
        <v/>
      </c>
      <c r="BG250" s="123" t="str">
        <f t="shared" si="189"/>
        <v/>
      </c>
      <c r="BH250" s="123" t="str">
        <f t="shared" si="190"/>
        <v/>
      </c>
      <c r="BI250" s="123" t="str">
        <f t="shared" si="191"/>
        <v/>
      </c>
      <c r="BJ250" s="123" t="str">
        <f t="shared" si="192"/>
        <v/>
      </c>
      <c r="BK250" s="123" t="str">
        <f t="shared" si="193"/>
        <v/>
      </c>
      <c r="BL250" s="123" t="str">
        <f t="shared" si="194"/>
        <v/>
      </c>
      <c r="BM250" s="123" t="str">
        <f t="shared" si="195"/>
        <v/>
      </c>
      <c r="BN250" s="123" t="str">
        <f t="shared" si="196"/>
        <v/>
      </c>
      <c r="BO250" s="123">
        <f t="shared" si="235"/>
        <v>0</v>
      </c>
      <c r="BP250" s="123">
        <f t="shared" si="197"/>
        <v>0</v>
      </c>
      <c r="BQ250" s="123">
        <f t="shared" si="236"/>
        <v>0</v>
      </c>
      <c r="BR250" s="123">
        <f t="shared" si="198"/>
        <v>0</v>
      </c>
      <c r="BS250" s="123">
        <f t="shared" si="199"/>
        <v>0</v>
      </c>
      <c r="BT250" s="123">
        <f t="shared" si="200"/>
        <v>0</v>
      </c>
      <c r="BU250" s="123" t="str">
        <f t="shared" si="213"/>
        <v/>
      </c>
      <c r="BV250" s="123" t="str">
        <f t="shared" si="214"/>
        <v/>
      </c>
      <c r="BW250" s="123" t="str">
        <f t="shared" si="215"/>
        <v/>
      </c>
      <c r="BX250" s="123" t="str">
        <f t="shared" si="201"/>
        <v/>
      </c>
      <c r="BY250" s="123" t="str">
        <f t="shared" si="202"/>
        <v/>
      </c>
      <c r="BZ250" s="123" t="str">
        <f t="shared" si="203"/>
        <v/>
      </c>
      <c r="CA250" s="123" t="str">
        <f t="shared" si="204"/>
        <v/>
      </c>
      <c r="CB250" s="123" t="str">
        <f t="shared" si="205"/>
        <v/>
      </c>
      <c r="CC250" s="123" t="str">
        <f t="shared" si="206"/>
        <v/>
      </c>
      <c r="CD250" s="123" t="str">
        <f t="shared" si="207"/>
        <v/>
      </c>
      <c r="CE250" s="123" t="str">
        <f t="shared" si="208"/>
        <v/>
      </c>
      <c r="CF250" s="123" t="str">
        <f t="shared" si="216"/>
        <v/>
      </c>
      <c r="CG250" s="123" t="str">
        <f t="shared" si="217"/>
        <v/>
      </c>
      <c r="CH250" s="123" t="str">
        <f t="shared" si="218"/>
        <v/>
      </c>
      <c r="CI250" s="123" t="str">
        <f t="shared" si="219"/>
        <v/>
      </c>
      <c r="CJ250" s="131" t="str">
        <f t="shared" si="220"/>
        <v/>
      </c>
      <c r="CK250" s="123" t="str" cm="1">
        <f t="array" ref="CK250">IF(AND(AZ250="C_16",
        SUMPRODUCT(--ISNUMBER(SEARCH({"14","34","38","40","41","42","43","46","48","56","64","65"},BB250)))&gt;0),
    O250-IF(ISNUMBER(CL250),CL250,0),
    "")</f>
        <v/>
      </c>
      <c r="CL250" s="123" t="str" cm="1">
        <f t="array" ref="CL250">IF(AND(AZ250="C_16",
        SUMPRODUCT(--ISNUMBER(SEARCH({"01";"02";"03";"04";"05";"06";"07";"08";"09";"10";"11";"12";"13";"15";"16";"17";"19";"20";"21";"22";"23";"24";"25";"26";"27";"28";"29";"30";"31";"32";"33";"35";"36";"37";"39";"44";"45";"47";"49";"50";"51";"52";"53";"54";"55";"57";"58";"59";"60";"61";"62";"63";"66";"67";"68";"69";"70";"71";"72";"73";"74";"75"}, BB250)))&gt;0),
    O250,
    "")</f>
        <v/>
      </c>
      <c r="CM250" s="131" t="str" cm="1">
        <f t="array" ref="CM250">IF(SUMPRODUCT(--ISNUMBER(SEARCH({"32";"35";"36";"44";"45";"47";"50";"51";"52";"53";"54";"55";"57";"58";"59";"60"}, BB250)))&gt;0,
    B250,
    "")</f>
        <v/>
      </c>
      <c r="CN250" s="123" t="str" cm="1">
        <f t="array" ref="CN250">IF(SUMPRODUCT(--ISNUMBER(SEARCH({"61";"62"}, BB250)))&gt;0,
    B250,
    "")</f>
        <v/>
      </c>
      <c r="CO250" s="226" t="str" cm="1">
        <f t="array" ref="CO250">IF(SUMPRODUCT(--ISNUMBER(SEARCH({"68";"69";"70";"71"}, BB250)))&gt;0,
    B250,
    "")</f>
        <v/>
      </c>
      <c r="CP250" s="123" t="str" cm="1">
        <f t="array" ref="CP250">IF(SUMPRODUCT(--ISNUMBER(SEARCH({"72";"73";"74";"75"}, BB250)))&gt;0,
    B250,
    "")</f>
        <v/>
      </c>
      <c r="CQ250" s="123" t="str">
        <f t="shared" si="211"/>
        <v/>
      </c>
      <c r="CR250" s="226" t="str">
        <f t="shared" si="212"/>
        <v>NO</v>
      </c>
      <c r="CS250" s="122" t="str">
        <f t="shared" si="221"/>
        <v/>
      </c>
      <c r="CT250" s="123" t="str">
        <f t="shared" si="222"/>
        <v/>
      </c>
      <c r="CU250" s="123" t="str">
        <f t="shared" si="223"/>
        <v/>
      </c>
      <c r="CV250" s="123" t="str">
        <f t="shared" si="224"/>
        <v/>
      </c>
      <c r="CW250" s="123" t="str">
        <f t="shared" si="225"/>
        <v/>
      </c>
      <c r="CX250" s="123" t="str">
        <f t="shared" si="226"/>
        <v/>
      </c>
      <c r="CY250" s="123" t="str">
        <f t="shared" si="227"/>
        <v/>
      </c>
      <c r="CZ250" s="123" t="str">
        <f t="shared" si="228"/>
        <v/>
      </c>
      <c r="DA250" s="123" t="str">
        <f t="shared" si="229"/>
        <v/>
      </c>
      <c r="DB250" s="124" t="str">
        <f t="shared" si="230"/>
        <v/>
      </c>
      <c r="DC250" s="122" t="str">
        <f t="shared" si="231"/>
        <v/>
      </c>
      <c r="DD250" s="123" t="str">
        <f t="shared" si="232"/>
        <v/>
      </c>
      <c r="DE250" s="123" t="str">
        <f t="shared" si="233"/>
        <v/>
      </c>
      <c r="DF250" s="124" t="str">
        <f t="shared" si="234"/>
        <v/>
      </c>
      <c r="DG250" s="110"/>
    </row>
    <row r="251" spans="2:111" ht="16.2" outlineLevel="2" x14ac:dyDescent="0.4">
      <c r="B251" s="7">
        <v>246</v>
      </c>
      <c r="C251" s="12"/>
      <c r="D251" s="13"/>
      <c r="E251" s="14"/>
      <c r="F251" s="14"/>
      <c r="G251" s="14"/>
      <c r="H251" s="14"/>
      <c r="I251" s="14"/>
      <c r="J251" s="14"/>
      <c r="K251" s="14"/>
      <c r="L251" s="15"/>
      <c r="M251" s="12"/>
      <c r="N251" s="12"/>
      <c r="O251" s="12"/>
      <c r="P251" s="98" t="str">
        <f xml:space="preserve"> IF(ISBLANK(M251),"",VLOOKUP(M251,ComboValue!$D$2:$H$18,5,FALSE))</f>
        <v/>
      </c>
      <c r="Q251" s="12"/>
      <c r="R251" s="252" t="str" cm="1">
        <f t="array" ref="R251">IF(OR(ISNUMBER(SEARCH("SGH05",$D251:$L251)),ISNUMBER(SEARCH("SGH06",$D251:$L251)),ISNUMBER(SEARCH("SGH07",$D251:$L251)),ISNUMBER(SEARCH("SGH08",$D251:$L251)),ISNUMBER(SEARCH("pas de pictogramme",$D251:$L251)),ISNUMBER(SEARCH("SGH09",$D251:$L251)),ISNUMBER(SEARCH("SGH03",$D251:$L251))),"OUI","NON")</f>
        <v>NON</v>
      </c>
      <c r="S251" s="13"/>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212"/>
      <c r="AX251" s="123" t="str" cm="1">
        <f t="array" ref="AX251">_xlfn.TEXTJOIN(",", TRUE, IF(D251:L251="","",VLOOKUP(D251:L251, ComboValue!$A$2:$C$11, 3, FALSE)))</f>
        <v/>
      </c>
      <c r="AY251" s="123" t="str">
        <f t="shared" si="209"/>
        <v>Tous_Fr</v>
      </c>
      <c r="AZ251" s="123" t="str">
        <f>IF(ISBLANK(M251),"",VLOOKUP(M251,ComboValue!$D$2:$F$18,3,FALSE))</f>
        <v/>
      </c>
      <c r="BA251" s="123" t="str">
        <f>IF(ISBLANK(N251),"",VLOOKUP(N251,ComboValue!$J$2:$L$5,3,FALSE))</f>
        <v/>
      </c>
      <c r="BB251" s="130" t="str" cm="1">
        <f t="array" ref="BB251">_xlfn.TEXTJOIN(",", TRUE, IF(S251:AV251="","",VLOOKUP(S251:AV251, ComboValue!$M$2:$O$100, 3, FALSE)))</f>
        <v/>
      </c>
      <c r="BC251" s="124" t="str">
        <f t="shared" si="210"/>
        <v/>
      </c>
      <c r="BD251" s="110"/>
      <c r="BE251" s="122" t="str">
        <f t="shared" si="187"/>
        <v/>
      </c>
      <c r="BF251" s="123" t="str">
        <f t="shared" si="188"/>
        <v/>
      </c>
      <c r="BG251" s="123" t="str">
        <f t="shared" si="189"/>
        <v/>
      </c>
      <c r="BH251" s="123" t="str">
        <f t="shared" si="190"/>
        <v/>
      </c>
      <c r="BI251" s="123" t="str">
        <f t="shared" si="191"/>
        <v/>
      </c>
      <c r="BJ251" s="123" t="str">
        <f t="shared" si="192"/>
        <v/>
      </c>
      <c r="BK251" s="123" t="str">
        <f t="shared" si="193"/>
        <v/>
      </c>
      <c r="BL251" s="123" t="str">
        <f t="shared" si="194"/>
        <v/>
      </c>
      <c r="BM251" s="123" t="str">
        <f t="shared" si="195"/>
        <v/>
      </c>
      <c r="BN251" s="123" t="str">
        <f t="shared" si="196"/>
        <v/>
      </c>
      <c r="BO251" s="123">
        <f t="shared" si="235"/>
        <v>0</v>
      </c>
      <c r="BP251" s="123">
        <f t="shared" si="197"/>
        <v>0</v>
      </c>
      <c r="BQ251" s="123">
        <f t="shared" si="236"/>
        <v>0</v>
      </c>
      <c r="BR251" s="123">
        <f t="shared" si="198"/>
        <v>0</v>
      </c>
      <c r="BS251" s="123">
        <f t="shared" si="199"/>
        <v>0</v>
      </c>
      <c r="BT251" s="123">
        <f t="shared" si="200"/>
        <v>0</v>
      </c>
      <c r="BU251" s="123" t="str">
        <f t="shared" si="213"/>
        <v/>
      </c>
      <c r="BV251" s="123" t="str">
        <f t="shared" si="214"/>
        <v/>
      </c>
      <c r="BW251" s="123" t="str">
        <f t="shared" si="215"/>
        <v/>
      </c>
      <c r="BX251" s="123" t="str">
        <f t="shared" si="201"/>
        <v/>
      </c>
      <c r="BY251" s="123" t="str">
        <f t="shared" si="202"/>
        <v/>
      </c>
      <c r="BZ251" s="123" t="str">
        <f t="shared" si="203"/>
        <v/>
      </c>
      <c r="CA251" s="123" t="str">
        <f t="shared" si="204"/>
        <v/>
      </c>
      <c r="CB251" s="123" t="str">
        <f t="shared" si="205"/>
        <v/>
      </c>
      <c r="CC251" s="123" t="str">
        <f t="shared" si="206"/>
        <v/>
      </c>
      <c r="CD251" s="123" t="str">
        <f t="shared" si="207"/>
        <v/>
      </c>
      <c r="CE251" s="123" t="str">
        <f t="shared" si="208"/>
        <v/>
      </c>
      <c r="CF251" s="123" t="str">
        <f t="shared" si="216"/>
        <v/>
      </c>
      <c r="CG251" s="123" t="str">
        <f t="shared" si="217"/>
        <v/>
      </c>
      <c r="CH251" s="123" t="str">
        <f t="shared" si="218"/>
        <v/>
      </c>
      <c r="CI251" s="123" t="str">
        <f t="shared" si="219"/>
        <v/>
      </c>
      <c r="CJ251" s="131" t="str">
        <f t="shared" si="220"/>
        <v/>
      </c>
      <c r="CK251" s="123" t="str" cm="1">
        <f t="array" ref="CK251">IF(AND(AZ251="C_16",
        SUMPRODUCT(--ISNUMBER(SEARCH({"14","34","38","40","41","42","43","46","48","56","64","65"},BB251)))&gt;0),
    O251-IF(ISNUMBER(CL251),CL251,0),
    "")</f>
        <v/>
      </c>
      <c r="CL251" s="123" t="str" cm="1">
        <f t="array" ref="CL251">IF(AND(AZ251="C_16",
        SUMPRODUCT(--ISNUMBER(SEARCH({"01";"02";"03";"04";"05";"06";"07";"08";"09";"10";"11";"12";"13";"15";"16";"17";"19";"20";"21";"22";"23";"24";"25";"26";"27";"28";"29";"30";"31";"32";"33";"35";"36";"37";"39";"44";"45";"47";"49";"50";"51";"52";"53";"54";"55";"57";"58";"59";"60";"61";"62";"63";"66";"67";"68";"69";"70";"71";"72";"73";"74";"75"}, BB251)))&gt;0),
    O251,
    "")</f>
        <v/>
      </c>
      <c r="CM251" s="131" t="str" cm="1">
        <f t="array" ref="CM251">IF(SUMPRODUCT(--ISNUMBER(SEARCH({"32";"35";"36";"44";"45";"47";"50";"51";"52";"53";"54";"55";"57";"58";"59";"60"}, BB251)))&gt;0,
    B251,
    "")</f>
        <v/>
      </c>
      <c r="CN251" s="123" t="str" cm="1">
        <f t="array" ref="CN251">IF(SUMPRODUCT(--ISNUMBER(SEARCH({"61";"62"}, BB251)))&gt;0,
    B251,
    "")</f>
        <v/>
      </c>
      <c r="CO251" s="226" t="str" cm="1">
        <f t="array" ref="CO251">IF(SUMPRODUCT(--ISNUMBER(SEARCH({"68";"69";"70";"71"}, BB251)))&gt;0,
    B251,
    "")</f>
        <v/>
      </c>
      <c r="CP251" s="123" t="str" cm="1">
        <f t="array" ref="CP251">IF(SUMPRODUCT(--ISNUMBER(SEARCH({"72";"73";"74";"75"}, BB251)))&gt;0,
    B251,
    "")</f>
        <v/>
      </c>
      <c r="CQ251" s="123" t="str">
        <f t="shared" si="211"/>
        <v/>
      </c>
      <c r="CR251" s="226" t="str">
        <f t="shared" si="212"/>
        <v>NO</v>
      </c>
      <c r="CS251" s="122" t="str">
        <f t="shared" si="221"/>
        <v/>
      </c>
      <c r="CT251" s="123" t="str">
        <f t="shared" si="222"/>
        <v/>
      </c>
      <c r="CU251" s="123" t="str">
        <f t="shared" si="223"/>
        <v/>
      </c>
      <c r="CV251" s="123" t="str">
        <f t="shared" si="224"/>
        <v/>
      </c>
      <c r="CW251" s="123" t="str">
        <f t="shared" si="225"/>
        <v/>
      </c>
      <c r="CX251" s="123" t="str">
        <f t="shared" si="226"/>
        <v/>
      </c>
      <c r="CY251" s="123" t="str">
        <f t="shared" si="227"/>
        <v/>
      </c>
      <c r="CZ251" s="123" t="str">
        <f t="shared" si="228"/>
        <v/>
      </c>
      <c r="DA251" s="123" t="str">
        <f t="shared" si="229"/>
        <v/>
      </c>
      <c r="DB251" s="124" t="str">
        <f t="shared" si="230"/>
        <v/>
      </c>
      <c r="DC251" s="122" t="str">
        <f t="shared" si="231"/>
        <v/>
      </c>
      <c r="DD251" s="123" t="str">
        <f t="shared" si="232"/>
        <v/>
      </c>
      <c r="DE251" s="123" t="str">
        <f t="shared" si="233"/>
        <v/>
      </c>
      <c r="DF251" s="124" t="str">
        <f t="shared" si="234"/>
        <v/>
      </c>
      <c r="DG251" s="110"/>
    </row>
    <row r="252" spans="2:111" ht="16.2" outlineLevel="2" x14ac:dyDescent="0.4">
      <c r="B252" s="7">
        <v>247</v>
      </c>
      <c r="C252" s="12"/>
      <c r="D252" s="13"/>
      <c r="E252" s="14"/>
      <c r="F252" s="14"/>
      <c r="G252" s="14"/>
      <c r="H252" s="14"/>
      <c r="I252" s="14"/>
      <c r="J252" s="14"/>
      <c r="K252" s="14"/>
      <c r="L252" s="15"/>
      <c r="M252" s="12"/>
      <c r="N252" s="12"/>
      <c r="O252" s="12"/>
      <c r="P252" s="98" t="str">
        <f xml:space="preserve"> IF(ISBLANK(M252),"",VLOOKUP(M252,ComboValue!$D$2:$H$18,5,FALSE))</f>
        <v/>
      </c>
      <c r="Q252" s="12"/>
      <c r="R252" s="252" t="str" cm="1">
        <f t="array" ref="R252">IF(OR(ISNUMBER(SEARCH("SGH05",$D252:$L252)),ISNUMBER(SEARCH("SGH06",$D252:$L252)),ISNUMBER(SEARCH("SGH07",$D252:$L252)),ISNUMBER(SEARCH("SGH08",$D252:$L252)),ISNUMBER(SEARCH("pas de pictogramme",$D252:$L252)),ISNUMBER(SEARCH("SGH09",$D252:$L252)),ISNUMBER(SEARCH("SGH03",$D252:$L252))),"OUI","NON")</f>
        <v>NON</v>
      </c>
      <c r="S252" s="13"/>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212"/>
      <c r="AX252" s="123" t="str" cm="1">
        <f t="array" ref="AX252">_xlfn.TEXTJOIN(",", TRUE, IF(D252:L252="","",VLOOKUP(D252:L252, ComboValue!$A$2:$C$11, 3, FALSE)))</f>
        <v/>
      </c>
      <c r="AY252" s="123" t="str">
        <f t="shared" si="209"/>
        <v>Tous_Fr</v>
      </c>
      <c r="AZ252" s="123" t="str">
        <f>IF(ISBLANK(M252),"",VLOOKUP(M252,ComboValue!$D$2:$F$18,3,FALSE))</f>
        <v/>
      </c>
      <c r="BA252" s="123" t="str">
        <f>IF(ISBLANK(N252),"",VLOOKUP(N252,ComboValue!$J$2:$L$5,3,FALSE))</f>
        <v/>
      </c>
      <c r="BB252" s="130" t="str" cm="1">
        <f t="array" ref="BB252">_xlfn.TEXTJOIN(",", TRUE, IF(S252:AV252="","",VLOOKUP(S252:AV252, ComboValue!$M$2:$O$100, 3, FALSE)))</f>
        <v/>
      </c>
      <c r="BC252" s="124" t="str">
        <f t="shared" si="210"/>
        <v/>
      </c>
      <c r="BD252" s="110"/>
      <c r="BE252" s="122" t="str">
        <f t="shared" si="187"/>
        <v/>
      </c>
      <c r="BF252" s="123" t="str">
        <f t="shared" si="188"/>
        <v/>
      </c>
      <c r="BG252" s="123" t="str">
        <f t="shared" si="189"/>
        <v/>
      </c>
      <c r="BH252" s="123" t="str">
        <f t="shared" si="190"/>
        <v/>
      </c>
      <c r="BI252" s="123" t="str">
        <f t="shared" si="191"/>
        <v/>
      </c>
      <c r="BJ252" s="123" t="str">
        <f t="shared" si="192"/>
        <v/>
      </c>
      <c r="BK252" s="123" t="str">
        <f t="shared" si="193"/>
        <v/>
      </c>
      <c r="BL252" s="123" t="str">
        <f t="shared" si="194"/>
        <v/>
      </c>
      <c r="BM252" s="123" t="str">
        <f t="shared" si="195"/>
        <v/>
      </c>
      <c r="BN252" s="123" t="str">
        <f t="shared" si="196"/>
        <v/>
      </c>
      <c r="BO252" s="123">
        <f t="shared" si="235"/>
        <v>0</v>
      </c>
      <c r="BP252" s="123">
        <f t="shared" si="197"/>
        <v>0</v>
      </c>
      <c r="BQ252" s="123">
        <f t="shared" si="236"/>
        <v>0</v>
      </c>
      <c r="BR252" s="123">
        <f t="shared" si="198"/>
        <v>0</v>
      </c>
      <c r="BS252" s="123">
        <f t="shared" si="199"/>
        <v>0</v>
      </c>
      <c r="BT252" s="123">
        <f t="shared" si="200"/>
        <v>0</v>
      </c>
      <c r="BU252" s="123" t="str">
        <f t="shared" si="213"/>
        <v/>
      </c>
      <c r="BV252" s="123" t="str">
        <f t="shared" si="214"/>
        <v/>
      </c>
      <c r="BW252" s="123" t="str">
        <f t="shared" si="215"/>
        <v/>
      </c>
      <c r="BX252" s="123" t="str">
        <f t="shared" si="201"/>
        <v/>
      </c>
      <c r="BY252" s="123" t="str">
        <f t="shared" si="202"/>
        <v/>
      </c>
      <c r="BZ252" s="123" t="str">
        <f t="shared" si="203"/>
        <v/>
      </c>
      <c r="CA252" s="123" t="str">
        <f t="shared" si="204"/>
        <v/>
      </c>
      <c r="CB252" s="123" t="str">
        <f t="shared" si="205"/>
        <v/>
      </c>
      <c r="CC252" s="123" t="str">
        <f t="shared" si="206"/>
        <v/>
      </c>
      <c r="CD252" s="123" t="str">
        <f t="shared" si="207"/>
        <v/>
      </c>
      <c r="CE252" s="123" t="str">
        <f t="shared" si="208"/>
        <v/>
      </c>
      <c r="CF252" s="123" t="str">
        <f t="shared" si="216"/>
        <v/>
      </c>
      <c r="CG252" s="123" t="str">
        <f t="shared" si="217"/>
        <v/>
      </c>
      <c r="CH252" s="123" t="str">
        <f t="shared" si="218"/>
        <v/>
      </c>
      <c r="CI252" s="123" t="str">
        <f t="shared" si="219"/>
        <v/>
      </c>
      <c r="CJ252" s="131" t="str">
        <f t="shared" si="220"/>
        <v/>
      </c>
      <c r="CK252" s="123" t="str" cm="1">
        <f t="array" ref="CK252">IF(AND(AZ252="C_16",
        SUMPRODUCT(--ISNUMBER(SEARCH({"14","34","38","40","41","42","43","46","48","56","64","65"},BB252)))&gt;0),
    O252-IF(ISNUMBER(CL252),CL252,0),
    "")</f>
        <v/>
      </c>
      <c r="CL252" s="123" t="str" cm="1">
        <f t="array" ref="CL252">IF(AND(AZ252="C_16",
        SUMPRODUCT(--ISNUMBER(SEARCH({"01";"02";"03";"04";"05";"06";"07";"08";"09";"10";"11";"12";"13";"15";"16";"17";"19";"20";"21";"22";"23";"24";"25";"26";"27";"28";"29";"30";"31";"32";"33";"35";"36";"37";"39";"44";"45";"47";"49";"50";"51";"52";"53";"54";"55";"57";"58";"59";"60";"61";"62";"63";"66";"67";"68";"69";"70";"71";"72";"73";"74";"75"}, BB252)))&gt;0),
    O252,
    "")</f>
        <v/>
      </c>
      <c r="CM252" s="131" t="str" cm="1">
        <f t="array" ref="CM252">IF(SUMPRODUCT(--ISNUMBER(SEARCH({"32";"35";"36";"44";"45";"47";"50";"51";"52";"53";"54";"55";"57";"58";"59";"60"}, BB252)))&gt;0,
    B252,
    "")</f>
        <v/>
      </c>
      <c r="CN252" s="123" t="str" cm="1">
        <f t="array" ref="CN252">IF(SUMPRODUCT(--ISNUMBER(SEARCH({"61";"62"}, BB252)))&gt;0,
    B252,
    "")</f>
        <v/>
      </c>
      <c r="CO252" s="226" t="str" cm="1">
        <f t="array" ref="CO252">IF(SUMPRODUCT(--ISNUMBER(SEARCH({"68";"69";"70";"71"}, BB252)))&gt;0,
    B252,
    "")</f>
        <v/>
      </c>
      <c r="CP252" s="123" t="str" cm="1">
        <f t="array" ref="CP252">IF(SUMPRODUCT(--ISNUMBER(SEARCH({"72";"73";"74";"75"}, BB252)))&gt;0,
    B252,
    "")</f>
        <v/>
      </c>
      <c r="CQ252" s="123" t="str">
        <f t="shared" si="211"/>
        <v/>
      </c>
      <c r="CR252" s="226" t="str">
        <f t="shared" si="212"/>
        <v>NO</v>
      </c>
      <c r="CS252" s="122" t="str">
        <f t="shared" si="221"/>
        <v/>
      </c>
      <c r="CT252" s="123" t="str">
        <f t="shared" si="222"/>
        <v/>
      </c>
      <c r="CU252" s="123" t="str">
        <f t="shared" si="223"/>
        <v/>
      </c>
      <c r="CV252" s="123" t="str">
        <f t="shared" si="224"/>
        <v/>
      </c>
      <c r="CW252" s="123" t="str">
        <f t="shared" si="225"/>
        <v/>
      </c>
      <c r="CX252" s="123" t="str">
        <f t="shared" si="226"/>
        <v/>
      </c>
      <c r="CY252" s="123" t="str">
        <f t="shared" si="227"/>
        <v/>
      </c>
      <c r="CZ252" s="123" t="str">
        <f t="shared" si="228"/>
        <v/>
      </c>
      <c r="DA252" s="123" t="str">
        <f t="shared" si="229"/>
        <v/>
      </c>
      <c r="DB252" s="124" t="str">
        <f t="shared" si="230"/>
        <v/>
      </c>
      <c r="DC252" s="122" t="str">
        <f t="shared" si="231"/>
        <v/>
      </c>
      <c r="DD252" s="123" t="str">
        <f t="shared" si="232"/>
        <v/>
      </c>
      <c r="DE252" s="123" t="str">
        <f t="shared" si="233"/>
        <v/>
      </c>
      <c r="DF252" s="124" t="str">
        <f t="shared" si="234"/>
        <v/>
      </c>
      <c r="DG252" s="110"/>
    </row>
    <row r="253" spans="2:111" ht="16.2" outlineLevel="2" x14ac:dyDescent="0.4">
      <c r="B253" s="7">
        <v>248</v>
      </c>
      <c r="C253" s="12"/>
      <c r="D253" s="13"/>
      <c r="E253" s="14"/>
      <c r="F253" s="14"/>
      <c r="G253" s="14"/>
      <c r="H253" s="14"/>
      <c r="I253" s="14"/>
      <c r="J253" s="14"/>
      <c r="K253" s="14"/>
      <c r="L253" s="15"/>
      <c r="M253" s="12"/>
      <c r="N253" s="12"/>
      <c r="O253" s="12"/>
      <c r="P253" s="98" t="str">
        <f xml:space="preserve"> IF(ISBLANK(M253),"",VLOOKUP(M253,ComboValue!$D$2:$H$18,5,FALSE))</f>
        <v/>
      </c>
      <c r="Q253" s="12"/>
      <c r="R253" s="252" t="str" cm="1">
        <f t="array" ref="R253">IF(OR(ISNUMBER(SEARCH("SGH05",$D253:$L253)),ISNUMBER(SEARCH("SGH06",$D253:$L253)),ISNUMBER(SEARCH("SGH07",$D253:$L253)),ISNUMBER(SEARCH("SGH08",$D253:$L253)),ISNUMBER(SEARCH("pas de pictogramme",$D253:$L253)),ISNUMBER(SEARCH("SGH09",$D253:$L253)),ISNUMBER(SEARCH("SGH03",$D253:$L253))),"OUI","NON")</f>
        <v>NON</v>
      </c>
      <c r="S253" s="13"/>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212"/>
      <c r="AX253" s="123" t="str" cm="1">
        <f t="array" ref="AX253">_xlfn.TEXTJOIN(",", TRUE, IF(D253:L253="","",VLOOKUP(D253:L253, ComboValue!$A$2:$C$11, 3, FALSE)))</f>
        <v/>
      </c>
      <c r="AY253" s="123" t="str">
        <f t="shared" si="209"/>
        <v>Tous_Fr</v>
      </c>
      <c r="AZ253" s="123" t="str">
        <f>IF(ISBLANK(M253),"",VLOOKUP(M253,ComboValue!$D$2:$F$18,3,FALSE))</f>
        <v/>
      </c>
      <c r="BA253" s="123" t="str">
        <f>IF(ISBLANK(N253),"",VLOOKUP(N253,ComboValue!$J$2:$L$5,3,FALSE))</f>
        <v/>
      </c>
      <c r="BB253" s="130" t="str" cm="1">
        <f t="array" ref="BB253">_xlfn.TEXTJOIN(",", TRUE, IF(S253:AV253="","",VLOOKUP(S253:AV253, ComboValue!$M$2:$O$100, 3, FALSE)))</f>
        <v/>
      </c>
      <c r="BC253" s="124" t="str">
        <f t="shared" si="210"/>
        <v/>
      </c>
      <c r="BD253" s="110"/>
      <c r="BE253" s="122" t="str">
        <f t="shared" si="187"/>
        <v/>
      </c>
      <c r="BF253" s="123" t="str">
        <f t="shared" si="188"/>
        <v/>
      </c>
      <c r="BG253" s="123" t="str">
        <f t="shared" si="189"/>
        <v/>
      </c>
      <c r="BH253" s="123" t="str">
        <f t="shared" si="190"/>
        <v/>
      </c>
      <c r="BI253" s="123" t="str">
        <f t="shared" si="191"/>
        <v/>
      </c>
      <c r="BJ253" s="123" t="str">
        <f t="shared" si="192"/>
        <v/>
      </c>
      <c r="BK253" s="123" t="str">
        <f t="shared" si="193"/>
        <v/>
      </c>
      <c r="BL253" s="123" t="str">
        <f t="shared" si="194"/>
        <v/>
      </c>
      <c r="BM253" s="123" t="str">
        <f t="shared" si="195"/>
        <v/>
      </c>
      <c r="BN253" s="123" t="str">
        <f t="shared" si="196"/>
        <v/>
      </c>
      <c r="BO253" s="123">
        <f t="shared" si="235"/>
        <v>0</v>
      </c>
      <c r="BP253" s="123">
        <f t="shared" si="197"/>
        <v>0</v>
      </c>
      <c r="BQ253" s="123">
        <f t="shared" si="236"/>
        <v>0</v>
      </c>
      <c r="BR253" s="123">
        <f t="shared" si="198"/>
        <v>0</v>
      </c>
      <c r="BS253" s="123">
        <f t="shared" si="199"/>
        <v>0</v>
      </c>
      <c r="BT253" s="123">
        <f t="shared" si="200"/>
        <v>0</v>
      </c>
      <c r="BU253" s="123" t="str">
        <f t="shared" si="213"/>
        <v/>
      </c>
      <c r="BV253" s="123" t="str">
        <f t="shared" si="214"/>
        <v/>
      </c>
      <c r="BW253" s="123" t="str">
        <f t="shared" si="215"/>
        <v/>
      </c>
      <c r="BX253" s="123" t="str">
        <f t="shared" si="201"/>
        <v/>
      </c>
      <c r="BY253" s="123" t="str">
        <f t="shared" si="202"/>
        <v/>
      </c>
      <c r="BZ253" s="123" t="str">
        <f t="shared" si="203"/>
        <v/>
      </c>
      <c r="CA253" s="123" t="str">
        <f t="shared" si="204"/>
        <v/>
      </c>
      <c r="CB253" s="123" t="str">
        <f t="shared" si="205"/>
        <v/>
      </c>
      <c r="CC253" s="123" t="str">
        <f t="shared" si="206"/>
        <v/>
      </c>
      <c r="CD253" s="123" t="str">
        <f t="shared" si="207"/>
        <v/>
      </c>
      <c r="CE253" s="123" t="str">
        <f t="shared" si="208"/>
        <v/>
      </c>
      <c r="CF253" s="123" t="str">
        <f t="shared" si="216"/>
        <v/>
      </c>
      <c r="CG253" s="123" t="str">
        <f t="shared" si="217"/>
        <v/>
      </c>
      <c r="CH253" s="123" t="str">
        <f t="shared" si="218"/>
        <v/>
      </c>
      <c r="CI253" s="123" t="str">
        <f t="shared" si="219"/>
        <v/>
      </c>
      <c r="CJ253" s="131" t="str">
        <f t="shared" si="220"/>
        <v/>
      </c>
      <c r="CK253" s="123" t="str" cm="1">
        <f t="array" ref="CK253">IF(AND(AZ253="C_16",
        SUMPRODUCT(--ISNUMBER(SEARCH({"14","34","38","40","41","42","43","46","48","56","64","65"},BB253)))&gt;0),
    O253-IF(ISNUMBER(CL253),CL253,0),
    "")</f>
        <v/>
      </c>
      <c r="CL253" s="123" t="str" cm="1">
        <f t="array" ref="CL253">IF(AND(AZ253="C_16",
        SUMPRODUCT(--ISNUMBER(SEARCH({"01";"02";"03";"04";"05";"06";"07";"08";"09";"10";"11";"12";"13";"15";"16";"17";"19";"20";"21";"22";"23";"24";"25";"26";"27";"28";"29";"30";"31";"32";"33";"35";"36";"37";"39";"44";"45";"47";"49";"50";"51";"52";"53";"54";"55";"57";"58";"59";"60";"61";"62";"63";"66";"67";"68";"69";"70";"71";"72";"73";"74";"75"}, BB253)))&gt;0),
    O253,
    "")</f>
        <v/>
      </c>
      <c r="CM253" s="131" t="str" cm="1">
        <f t="array" ref="CM253">IF(SUMPRODUCT(--ISNUMBER(SEARCH({"32";"35";"36";"44";"45";"47";"50";"51";"52";"53";"54";"55";"57";"58";"59";"60"}, BB253)))&gt;0,
    B253,
    "")</f>
        <v/>
      </c>
      <c r="CN253" s="123" t="str" cm="1">
        <f t="array" ref="CN253">IF(SUMPRODUCT(--ISNUMBER(SEARCH({"61";"62"}, BB253)))&gt;0,
    B253,
    "")</f>
        <v/>
      </c>
      <c r="CO253" s="226" t="str" cm="1">
        <f t="array" ref="CO253">IF(SUMPRODUCT(--ISNUMBER(SEARCH({"68";"69";"70";"71"}, BB253)))&gt;0,
    B253,
    "")</f>
        <v/>
      </c>
      <c r="CP253" s="123" t="str" cm="1">
        <f t="array" ref="CP253">IF(SUMPRODUCT(--ISNUMBER(SEARCH({"72";"73";"74";"75"}, BB253)))&gt;0,
    B253,
    "")</f>
        <v/>
      </c>
      <c r="CQ253" s="123" t="str">
        <f t="shared" si="211"/>
        <v/>
      </c>
      <c r="CR253" s="226" t="str">
        <f t="shared" si="212"/>
        <v>NO</v>
      </c>
      <c r="CS253" s="122" t="str">
        <f t="shared" si="221"/>
        <v/>
      </c>
      <c r="CT253" s="123" t="str">
        <f t="shared" si="222"/>
        <v/>
      </c>
      <c r="CU253" s="123" t="str">
        <f t="shared" si="223"/>
        <v/>
      </c>
      <c r="CV253" s="123" t="str">
        <f t="shared" si="224"/>
        <v/>
      </c>
      <c r="CW253" s="123" t="str">
        <f t="shared" si="225"/>
        <v/>
      </c>
      <c r="CX253" s="123" t="str">
        <f t="shared" si="226"/>
        <v/>
      </c>
      <c r="CY253" s="123" t="str">
        <f t="shared" si="227"/>
        <v/>
      </c>
      <c r="CZ253" s="123" t="str">
        <f t="shared" si="228"/>
        <v/>
      </c>
      <c r="DA253" s="123" t="str">
        <f t="shared" si="229"/>
        <v/>
      </c>
      <c r="DB253" s="124" t="str">
        <f t="shared" si="230"/>
        <v/>
      </c>
      <c r="DC253" s="122" t="str">
        <f t="shared" si="231"/>
        <v/>
      </c>
      <c r="DD253" s="123" t="str">
        <f t="shared" si="232"/>
        <v/>
      </c>
      <c r="DE253" s="123" t="str">
        <f t="shared" si="233"/>
        <v/>
      </c>
      <c r="DF253" s="124" t="str">
        <f t="shared" si="234"/>
        <v/>
      </c>
      <c r="DG253" s="110"/>
    </row>
    <row r="254" spans="2:111" ht="16.2" outlineLevel="2" x14ac:dyDescent="0.4">
      <c r="B254" s="7">
        <v>249</v>
      </c>
      <c r="C254" s="12"/>
      <c r="D254" s="13"/>
      <c r="E254" s="14"/>
      <c r="F254" s="14"/>
      <c r="G254" s="14"/>
      <c r="H254" s="14"/>
      <c r="I254" s="14"/>
      <c r="J254" s="14"/>
      <c r="K254" s="14"/>
      <c r="L254" s="15"/>
      <c r="M254" s="12"/>
      <c r="N254" s="12"/>
      <c r="O254" s="12"/>
      <c r="P254" s="98" t="str">
        <f xml:space="preserve"> IF(ISBLANK(M254),"",VLOOKUP(M254,ComboValue!$D$2:$H$18,5,FALSE))</f>
        <v/>
      </c>
      <c r="Q254" s="12"/>
      <c r="R254" s="252" t="str" cm="1">
        <f t="array" ref="R254">IF(OR(ISNUMBER(SEARCH("SGH05",$D254:$L254)),ISNUMBER(SEARCH("SGH06",$D254:$L254)),ISNUMBER(SEARCH("SGH07",$D254:$L254)),ISNUMBER(SEARCH("SGH08",$D254:$L254)),ISNUMBER(SEARCH("pas de pictogramme",$D254:$L254)),ISNUMBER(SEARCH("SGH09",$D254:$L254)),ISNUMBER(SEARCH("SGH03",$D254:$L254))),"OUI","NON")</f>
        <v>NON</v>
      </c>
      <c r="S254" s="13"/>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212"/>
      <c r="AX254" s="123" t="str" cm="1">
        <f t="array" ref="AX254">_xlfn.TEXTJOIN(",", TRUE, IF(D254:L254="","",VLOOKUP(D254:L254, ComboValue!$A$2:$C$11, 3, FALSE)))</f>
        <v/>
      </c>
      <c r="AY254" s="123" t="str">
        <f t="shared" si="209"/>
        <v>Tous_Fr</v>
      </c>
      <c r="AZ254" s="123" t="str">
        <f>IF(ISBLANK(M254),"",VLOOKUP(M254,ComboValue!$D$2:$F$18,3,FALSE))</f>
        <v/>
      </c>
      <c r="BA254" s="123" t="str">
        <f>IF(ISBLANK(N254),"",VLOOKUP(N254,ComboValue!$J$2:$L$5,3,FALSE))</f>
        <v/>
      </c>
      <c r="BB254" s="130" t="str" cm="1">
        <f t="array" ref="BB254">_xlfn.TEXTJOIN(",", TRUE, IF(S254:AV254="","",VLOOKUP(S254:AV254, ComboValue!$M$2:$O$100, 3, FALSE)))</f>
        <v/>
      </c>
      <c r="BC254" s="124" t="str">
        <f t="shared" si="210"/>
        <v/>
      </c>
      <c r="BD254" s="110"/>
      <c r="BE254" s="122" t="str">
        <f t="shared" si="187"/>
        <v/>
      </c>
      <c r="BF254" s="123" t="str">
        <f t="shared" si="188"/>
        <v/>
      </c>
      <c r="BG254" s="123" t="str">
        <f t="shared" si="189"/>
        <v/>
      </c>
      <c r="BH254" s="123" t="str">
        <f t="shared" si="190"/>
        <v/>
      </c>
      <c r="BI254" s="123" t="str">
        <f t="shared" si="191"/>
        <v/>
      </c>
      <c r="BJ254" s="123" t="str">
        <f t="shared" si="192"/>
        <v/>
      </c>
      <c r="BK254" s="123" t="str">
        <f t="shared" si="193"/>
        <v/>
      </c>
      <c r="BL254" s="123" t="str">
        <f t="shared" si="194"/>
        <v/>
      </c>
      <c r="BM254" s="123" t="str">
        <f t="shared" si="195"/>
        <v/>
      </c>
      <c r="BN254" s="123" t="str">
        <f t="shared" si="196"/>
        <v/>
      </c>
      <c r="BO254" s="123">
        <f t="shared" si="235"/>
        <v>0</v>
      </c>
      <c r="BP254" s="123">
        <f t="shared" si="197"/>
        <v>0</v>
      </c>
      <c r="BQ254" s="123">
        <f t="shared" si="236"/>
        <v>0</v>
      </c>
      <c r="BR254" s="123">
        <f t="shared" si="198"/>
        <v>0</v>
      </c>
      <c r="BS254" s="123">
        <f t="shared" si="199"/>
        <v>0</v>
      </c>
      <c r="BT254" s="123">
        <f t="shared" si="200"/>
        <v>0</v>
      </c>
      <c r="BU254" s="123" t="str">
        <f t="shared" si="213"/>
        <v/>
      </c>
      <c r="BV254" s="123" t="str">
        <f t="shared" si="214"/>
        <v/>
      </c>
      <c r="BW254" s="123" t="str">
        <f t="shared" si="215"/>
        <v/>
      </c>
      <c r="BX254" s="123" t="str">
        <f t="shared" si="201"/>
        <v/>
      </c>
      <c r="BY254" s="123" t="str">
        <f t="shared" si="202"/>
        <v/>
      </c>
      <c r="BZ254" s="123" t="str">
        <f t="shared" si="203"/>
        <v/>
      </c>
      <c r="CA254" s="123" t="str">
        <f t="shared" si="204"/>
        <v/>
      </c>
      <c r="CB254" s="123" t="str">
        <f t="shared" si="205"/>
        <v/>
      </c>
      <c r="CC254" s="123" t="str">
        <f t="shared" si="206"/>
        <v/>
      </c>
      <c r="CD254" s="123" t="str">
        <f t="shared" si="207"/>
        <v/>
      </c>
      <c r="CE254" s="123" t="str">
        <f t="shared" si="208"/>
        <v/>
      </c>
      <c r="CF254" s="123" t="str">
        <f t="shared" si="216"/>
        <v/>
      </c>
      <c r="CG254" s="123" t="str">
        <f t="shared" si="217"/>
        <v/>
      </c>
      <c r="CH254" s="123" t="str">
        <f t="shared" si="218"/>
        <v/>
      </c>
      <c r="CI254" s="123" t="str">
        <f t="shared" si="219"/>
        <v/>
      </c>
      <c r="CJ254" s="131" t="str">
        <f t="shared" si="220"/>
        <v/>
      </c>
      <c r="CK254" s="123" t="str" cm="1">
        <f t="array" ref="CK254">IF(AND(AZ254="C_16",
        SUMPRODUCT(--ISNUMBER(SEARCH({"14","34","38","40","41","42","43","46","48","56","64","65"},BB254)))&gt;0),
    O254-IF(ISNUMBER(CL254),CL254,0),
    "")</f>
        <v/>
      </c>
      <c r="CL254" s="123" t="str" cm="1">
        <f t="array" ref="CL254">IF(AND(AZ254="C_16",
        SUMPRODUCT(--ISNUMBER(SEARCH({"01";"02";"03";"04";"05";"06";"07";"08";"09";"10";"11";"12";"13";"15";"16";"17";"19";"20";"21";"22";"23";"24";"25";"26";"27";"28";"29";"30";"31";"32";"33";"35";"36";"37";"39";"44";"45";"47";"49";"50";"51";"52";"53";"54";"55";"57";"58";"59";"60";"61";"62";"63";"66";"67";"68";"69";"70";"71";"72";"73";"74";"75"}, BB254)))&gt;0),
    O254,
    "")</f>
        <v/>
      </c>
      <c r="CM254" s="131" t="str" cm="1">
        <f t="array" ref="CM254">IF(SUMPRODUCT(--ISNUMBER(SEARCH({"32";"35";"36";"44";"45";"47";"50";"51";"52";"53";"54";"55";"57";"58";"59";"60"}, BB254)))&gt;0,
    B254,
    "")</f>
        <v/>
      </c>
      <c r="CN254" s="123" t="str" cm="1">
        <f t="array" ref="CN254">IF(SUMPRODUCT(--ISNUMBER(SEARCH({"61";"62"}, BB254)))&gt;0,
    B254,
    "")</f>
        <v/>
      </c>
      <c r="CO254" s="226" t="str" cm="1">
        <f t="array" ref="CO254">IF(SUMPRODUCT(--ISNUMBER(SEARCH({"68";"69";"70";"71"}, BB254)))&gt;0,
    B254,
    "")</f>
        <v/>
      </c>
      <c r="CP254" s="123" t="str" cm="1">
        <f t="array" ref="CP254">IF(SUMPRODUCT(--ISNUMBER(SEARCH({"72";"73";"74";"75"}, BB254)))&gt;0,
    B254,
    "")</f>
        <v/>
      </c>
      <c r="CQ254" s="123" t="str">
        <f t="shared" si="211"/>
        <v/>
      </c>
      <c r="CR254" s="226" t="str">
        <f t="shared" si="212"/>
        <v>NO</v>
      </c>
      <c r="CS254" s="122" t="str">
        <f t="shared" si="221"/>
        <v/>
      </c>
      <c r="CT254" s="123" t="str">
        <f t="shared" si="222"/>
        <v/>
      </c>
      <c r="CU254" s="123" t="str">
        <f t="shared" si="223"/>
        <v/>
      </c>
      <c r="CV254" s="123" t="str">
        <f t="shared" si="224"/>
        <v/>
      </c>
      <c r="CW254" s="123" t="str">
        <f t="shared" si="225"/>
        <v/>
      </c>
      <c r="CX254" s="123" t="str">
        <f t="shared" si="226"/>
        <v/>
      </c>
      <c r="CY254" s="123" t="str">
        <f t="shared" si="227"/>
        <v/>
      </c>
      <c r="CZ254" s="123" t="str">
        <f t="shared" si="228"/>
        <v/>
      </c>
      <c r="DA254" s="123" t="str">
        <f t="shared" si="229"/>
        <v/>
      </c>
      <c r="DB254" s="124" t="str">
        <f t="shared" si="230"/>
        <v/>
      </c>
      <c r="DC254" s="122" t="str">
        <f t="shared" si="231"/>
        <v/>
      </c>
      <c r="DD254" s="123" t="str">
        <f t="shared" si="232"/>
        <v/>
      </c>
      <c r="DE254" s="123" t="str">
        <f t="shared" si="233"/>
        <v/>
      </c>
      <c r="DF254" s="124" t="str">
        <f t="shared" si="234"/>
        <v/>
      </c>
      <c r="DG254" s="110"/>
    </row>
    <row r="255" spans="2:111" ht="16.2" outlineLevel="2" x14ac:dyDescent="0.4">
      <c r="B255" s="7">
        <v>250</v>
      </c>
      <c r="C255" s="12"/>
      <c r="D255" s="13"/>
      <c r="E255" s="14"/>
      <c r="F255" s="14"/>
      <c r="G255" s="14"/>
      <c r="H255" s="14"/>
      <c r="I255" s="14"/>
      <c r="J255" s="14"/>
      <c r="K255" s="14"/>
      <c r="L255" s="15"/>
      <c r="M255" s="12"/>
      <c r="N255" s="12"/>
      <c r="O255" s="12"/>
      <c r="P255" s="98" t="str">
        <f xml:space="preserve"> IF(ISBLANK(M255),"",VLOOKUP(M255,ComboValue!$D$2:$H$18,5,FALSE))</f>
        <v/>
      </c>
      <c r="Q255" s="12"/>
      <c r="R255" s="252" t="str" cm="1">
        <f t="array" ref="R255">IF(OR(ISNUMBER(SEARCH("SGH05",$D255:$L255)),ISNUMBER(SEARCH("SGH06",$D255:$L255)),ISNUMBER(SEARCH("SGH07",$D255:$L255)),ISNUMBER(SEARCH("SGH08",$D255:$L255)),ISNUMBER(SEARCH("pas de pictogramme",$D255:$L255)),ISNUMBER(SEARCH("SGH09",$D255:$L255)),ISNUMBER(SEARCH("SGH03",$D255:$L255))),"OUI","NON")</f>
        <v>NON</v>
      </c>
      <c r="S255" s="13"/>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212"/>
      <c r="AX255" s="123" t="str" cm="1">
        <f t="array" ref="AX255">_xlfn.TEXTJOIN(",", TRUE, IF(D255:L255="","",VLOOKUP(D255:L255, ComboValue!$A$2:$C$11, 3, FALSE)))</f>
        <v/>
      </c>
      <c r="AY255" s="123" t="str">
        <f t="shared" si="209"/>
        <v>Tous_Fr</v>
      </c>
      <c r="AZ255" s="123" t="str">
        <f>IF(ISBLANK(M255),"",VLOOKUP(M255,ComboValue!$D$2:$F$18,3,FALSE))</f>
        <v/>
      </c>
      <c r="BA255" s="123" t="str">
        <f>IF(ISBLANK(N255),"",VLOOKUP(N255,ComboValue!$J$2:$L$5,3,FALSE))</f>
        <v/>
      </c>
      <c r="BB255" s="130" t="str" cm="1">
        <f t="array" ref="BB255">_xlfn.TEXTJOIN(",", TRUE, IF(S255:AV255="","",VLOOKUP(S255:AV255, ComboValue!$M$2:$O$100, 3, FALSE)))</f>
        <v/>
      </c>
      <c r="BC255" s="124" t="str">
        <f t="shared" si="210"/>
        <v/>
      </c>
      <c r="BD255" s="110"/>
      <c r="BE255" s="122" t="str">
        <f t="shared" si="187"/>
        <v/>
      </c>
      <c r="BF255" s="123" t="str">
        <f t="shared" si="188"/>
        <v/>
      </c>
      <c r="BG255" s="123" t="str">
        <f t="shared" si="189"/>
        <v/>
      </c>
      <c r="BH255" s="123" t="str">
        <f t="shared" si="190"/>
        <v/>
      </c>
      <c r="BI255" s="123" t="str">
        <f t="shared" si="191"/>
        <v/>
      </c>
      <c r="BJ255" s="123" t="str">
        <f t="shared" si="192"/>
        <v/>
      </c>
      <c r="BK255" s="123" t="str">
        <f t="shared" si="193"/>
        <v/>
      </c>
      <c r="BL255" s="123" t="str">
        <f t="shared" si="194"/>
        <v/>
      </c>
      <c r="BM255" s="123" t="str">
        <f t="shared" si="195"/>
        <v/>
      </c>
      <c r="BN255" s="123" t="str">
        <f t="shared" si="196"/>
        <v/>
      </c>
      <c r="BO255" s="123">
        <f t="shared" si="235"/>
        <v>0</v>
      </c>
      <c r="BP255" s="123">
        <f t="shared" si="197"/>
        <v>0</v>
      </c>
      <c r="BQ255" s="123">
        <f t="shared" si="236"/>
        <v>0</v>
      </c>
      <c r="BR255" s="123">
        <f t="shared" si="198"/>
        <v>0</v>
      </c>
      <c r="BS255" s="123">
        <f t="shared" si="199"/>
        <v>0</v>
      </c>
      <c r="BT255" s="123">
        <f t="shared" si="200"/>
        <v>0</v>
      </c>
      <c r="BU255" s="123" t="str">
        <f t="shared" si="213"/>
        <v/>
      </c>
      <c r="BV255" s="123" t="str">
        <f t="shared" si="214"/>
        <v/>
      </c>
      <c r="BW255" s="123" t="str">
        <f t="shared" si="215"/>
        <v/>
      </c>
      <c r="BX255" s="123" t="str">
        <f t="shared" si="201"/>
        <v/>
      </c>
      <c r="BY255" s="123" t="str">
        <f t="shared" si="202"/>
        <v/>
      </c>
      <c r="BZ255" s="123" t="str">
        <f t="shared" si="203"/>
        <v/>
      </c>
      <c r="CA255" s="123" t="str">
        <f t="shared" si="204"/>
        <v/>
      </c>
      <c r="CB255" s="123" t="str">
        <f t="shared" si="205"/>
        <v/>
      </c>
      <c r="CC255" s="123" t="str">
        <f t="shared" si="206"/>
        <v/>
      </c>
      <c r="CD255" s="123" t="str">
        <f t="shared" si="207"/>
        <v/>
      </c>
      <c r="CE255" s="123" t="str">
        <f t="shared" si="208"/>
        <v/>
      </c>
      <c r="CF255" s="123" t="str">
        <f t="shared" si="216"/>
        <v/>
      </c>
      <c r="CG255" s="123" t="str">
        <f t="shared" si="217"/>
        <v/>
      </c>
      <c r="CH255" s="123" t="str">
        <f t="shared" si="218"/>
        <v/>
      </c>
      <c r="CI255" s="123" t="str">
        <f t="shared" si="219"/>
        <v/>
      </c>
      <c r="CJ255" s="131" t="str">
        <f t="shared" si="220"/>
        <v/>
      </c>
      <c r="CK255" s="123" t="str" cm="1">
        <f t="array" ref="CK255">IF(AND(AZ255="C_16",
        SUMPRODUCT(--ISNUMBER(SEARCH({"14","34","38","40","41","42","43","46","48","56","64","65"},BB255)))&gt;0),
    O255-IF(ISNUMBER(CL255),CL255,0),
    "")</f>
        <v/>
      </c>
      <c r="CL255" s="123" t="str" cm="1">
        <f t="array" ref="CL255">IF(AND(AZ255="C_16",
        SUMPRODUCT(--ISNUMBER(SEARCH({"01";"02";"03";"04";"05";"06";"07";"08";"09";"10";"11";"12";"13";"15";"16";"17";"19";"20";"21";"22";"23";"24";"25";"26";"27";"28";"29";"30";"31";"32";"33";"35";"36";"37";"39";"44";"45";"47";"49";"50";"51";"52";"53";"54";"55";"57";"58";"59";"60";"61";"62";"63";"66";"67";"68";"69";"70";"71";"72";"73";"74";"75"}, BB255)))&gt;0),
    O255,
    "")</f>
        <v/>
      </c>
      <c r="CM255" s="131" t="str" cm="1">
        <f t="array" ref="CM255">IF(SUMPRODUCT(--ISNUMBER(SEARCH({"32";"35";"36";"44";"45";"47";"50";"51";"52";"53";"54";"55";"57";"58";"59";"60"}, BB255)))&gt;0,
    B255,
    "")</f>
        <v/>
      </c>
      <c r="CN255" s="123" t="str" cm="1">
        <f t="array" ref="CN255">IF(SUMPRODUCT(--ISNUMBER(SEARCH({"61";"62"}, BB255)))&gt;0,
    B255,
    "")</f>
        <v/>
      </c>
      <c r="CO255" s="226" t="str" cm="1">
        <f t="array" ref="CO255">IF(SUMPRODUCT(--ISNUMBER(SEARCH({"68";"69";"70";"71"}, BB255)))&gt;0,
    B255,
    "")</f>
        <v/>
      </c>
      <c r="CP255" s="123" t="str" cm="1">
        <f t="array" ref="CP255">IF(SUMPRODUCT(--ISNUMBER(SEARCH({"72";"73";"74";"75"}, BB255)))&gt;0,
    B255,
    "")</f>
        <v/>
      </c>
      <c r="CQ255" s="123" t="str">
        <f t="shared" si="211"/>
        <v/>
      </c>
      <c r="CR255" s="226" t="str">
        <f t="shared" si="212"/>
        <v>NO</v>
      </c>
      <c r="CS255" s="122" t="str">
        <f t="shared" si="221"/>
        <v/>
      </c>
      <c r="CT255" s="123" t="str">
        <f t="shared" si="222"/>
        <v/>
      </c>
      <c r="CU255" s="123" t="str">
        <f t="shared" si="223"/>
        <v/>
      </c>
      <c r="CV255" s="123" t="str">
        <f t="shared" si="224"/>
        <v/>
      </c>
      <c r="CW255" s="123" t="str">
        <f t="shared" si="225"/>
        <v/>
      </c>
      <c r="CX255" s="123" t="str">
        <f t="shared" si="226"/>
        <v/>
      </c>
      <c r="CY255" s="123" t="str">
        <f t="shared" si="227"/>
        <v/>
      </c>
      <c r="CZ255" s="123" t="str">
        <f t="shared" si="228"/>
        <v/>
      </c>
      <c r="DA255" s="123" t="str">
        <f t="shared" si="229"/>
        <v/>
      </c>
      <c r="DB255" s="124" t="str">
        <f t="shared" si="230"/>
        <v/>
      </c>
      <c r="DC255" s="122" t="str">
        <f t="shared" si="231"/>
        <v/>
      </c>
      <c r="DD255" s="123" t="str">
        <f t="shared" si="232"/>
        <v/>
      </c>
      <c r="DE255" s="123" t="str">
        <f t="shared" si="233"/>
        <v/>
      </c>
      <c r="DF255" s="124" t="str">
        <f t="shared" si="234"/>
        <v/>
      </c>
      <c r="DG255" s="110"/>
    </row>
    <row r="256" spans="2:111" ht="16.2" outlineLevel="2" x14ac:dyDescent="0.4">
      <c r="B256" s="7">
        <v>251</v>
      </c>
      <c r="C256" s="12"/>
      <c r="D256" s="13"/>
      <c r="E256" s="14"/>
      <c r="F256" s="14"/>
      <c r="G256" s="14"/>
      <c r="H256" s="14"/>
      <c r="I256" s="14"/>
      <c r="J256" s="14"/>
      <c r="K256" s="14"/>
      <c r="L256" s="15"/>
      <c r="M256" s="12"/>
      <c r="N256" s="12"/>
      <c r="O256" s="12"/>
      <c r="P256" s="98" t="str">
        <f xml:space="preserve"> IF(ISBLANK(M256),"",VLOOKUP(M256,ComboValue!$D$2:$H$18,5,FALSE))</f>
        <v/>
      </c>
      <c r="Q256" s="12"/>
      <c r="R256" s="252" t="str" cm="1">
        <f t="array" ref="R256">IF(OR(ISNUMBER(SEARCH("SGH05",$D256:$L256)),ISNUMBER(SEARCH("SGH06",$D256:$L256)),ISNUMBER(SEARCH("SGH07",$D256:$L256)),ISNUMBER(SEARCH("SGH08",$D256:$L256)),ISNUMBER(SEARCH("pas de pictogramme",$D256:$L256)),ISNUMBER(SEARCH("SGH09",$D256:$L256)),ISNUMBER(SEARCH("SGH03",$D256:$L256))),"OUI","NON")</f>
        <v>NON</v>
      </c>
      <c r="S256" s="13"/>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212"/>
      <c r="AX256" s="123" t="str" cm="1">
        <f t="array" ref="AX256">_xlfn.TEXTJOIN(",", TRUE, IF(D256:L256="","",VLOOKUP(D256:L256, ComboValue!$A$2:$C$11, 3, FALSE)))</f>
        <v/>
      </c>
      <c r="AY256" s="123" t="str">
        <f t="shared" si="209"/>
        <v>Tous_Fr</v>
      </c>
      <c r="AZ256" s="123" t="str">
        <f>IF(ISBLANK(M256),"",VLOOKUP(M256,ComboValue!$D$2:$F$18,3,FALSE))</f>
        <v/>
      </c>
      <c r="BA256" s="123" t="str">
        <f>IF(ISBLANK(N256),"",VLOOKUP(N256,ComboValue!$J$2:$L$5,3,FALSE))</f>
        <v/>
      </c>
      <c r="BB256" s="130" t="str" cm="1">
        <f t="array" ref="BB256">_xlfn.TEXTJOIN(",", TRUE, IF(S256:AV256="","",VLOOKUP(S256:AV256, ComboValue!$M$2:$O$100, 3, FALSE)))</f>
        <v/>
      </c>
      <c r="BC256" s="124" t="str">
        <f t="shared" si="210"/>
        <v/>
      </c>
      <c r="BD256" s="110"/>
      <c r="BE256" s="122" t="str">
        <f t="shared" si="187"/>
        <v/>
      </c>
      <c r="BF256" s="123" t="str">
        <f t="shared" si="188"/>
        <v/>
      </c>
      <c r="BG256" s="123" t="str">
        <f t="shared" si="189"/>
        <v/>
      </c>
      <c r="BH256" s="123" t="str">
        <f t="shared" si="190"/>
        <v/>
      </c>
      <c r="BI256" s="123" t="str">
        <f t="shared" si="191"/>
        <v/>
      </c>
      <c r="BJ256" s="123" t="str">
        <f t="shared" si="192"/>
        <v/>
      </c>
      <c r="BK256" s="123" t="str">
        <f t="shared" si="193"/>
        <v/>
      </c>
      <c r="BL256" s="123" t="str">
        <f t="shared" si="194"/>
        <v/>
      </c>
      <c r="BM256" s="123" t="str">
        <f t="shared" si="195"/>
        <v/>
      </c>
      <c r="BN256" s="123" t="str">
        <f t="shared" si="196"/>
        <v/>
      </c>
      <c r="BO256" s="123">
        <f t="shared" si="235"/>
        <v>0</v>
      </c>
      <c r="BP256" s="123">
        <f t="shared" si="197"/>
        <v>0</v>
      </c>
      <c r="BQ256" s="123">
        <f t="shared" si="236"/>
        <v>0</v>
      </c>
      <c r="BR256" s="123">
        <f t="shared" si="198"/>
        <v>0</v>
      </c>
      <c r="BS256" s="123">
        <f t="shared" si="199"/>
        <v>0</v>
      </c>
      <c r="BT256" s="123">
        <f t="shared" si="200"/>
        <v>0</v>
      </c>
      <c r="BU256" s="123" t="str">
        <f t="shared" si="213"/>
        <v/>
      </c>
      <c r="BV256" s="123" t="str">
        <f t="shared" si="214"/>
        <v/>
      </c>
      <c r="BW256" s="123" t="str">
        <f t="shared" si="215"/>
        <v/>
      </c>
      <c r="BX256" s="123" t="str">
        <f t="shared" si="201"/>
        <v/>
      </c>
      <c r="BY256" s="123" t="str">
        <f t="shared" si="202"/>
        <v/>
      </c>
      <c r="BZ256" s="123" t="str">
        <f t="shared" si="203"/>
        <v/>
      </c>
      <c r="CA256" s="123" t="str">
        <f t="shared" si="204"/>
        <v/>
      </c>
      <c r="CB256" s="123" t="str">
        <f t="shared" si="205"/>
        <v/>
      </c>
      <c r="CC256" s="123" t="str">
        <f t="shared" si="206"/>
        <v/>
      </c>
      <c r="CD256" s="123" t="str">
        <f t="shared" si="207"/>
        <v/>
      </c>
      <c r="CE256" s="123" t="str">
        <f t="shared" si="208"/>
        <v/>
      </c>
      <c r="CF256" s="123" t="str">
        <f t="shared" si="216"/>
        <v/>
      </c>
      <c r="CG256" s="123" t="str">
        <f t="shared" si="217"/>
        <v/>
      </c>
      <c r="CH256" s="123" t="str">
        <f t="shared" si="218"/>
        <v/>
      </c>
      <c r="CI256" s="123" t="str">
        <f t="shared" si="219"/>
        <v/>
      </c>
      <c r="CJ256" s="131" t="str">
        <f t="shared" si="220"/>
        <v/>
      </c>
      <c r="CK256" s="123" t="str" cm="1">
        <f t="array" ref="CK256">IF(AND(AZ256="C_16",
        SUMPRODUCT(--ISNUMBER(SEARCH({"14","34","38","40","41","42","43","46","48","56","64","65"},BB256)))&gt;0),
    O256-IF(ISNUMBER(CL256),CL256,0),
    "")</f>
        <v/>
      </c>
      <c r="CL256" s="123" t="str" cm="1">
        <f t="array" ref="CL256">IF(AND(AZ256="C_16",
        SUMPRODUCT(--ISNUMBER(SEARCH({"01";"02";"03";"04";"05";"06";"07";"08";"09";"10";"11";"12";"13";"15";"16";"17";"19";"20";"21";"22";"23";"24";"25";"26";"27";"28";"29";"30";"31";"32";"33";"35";"36";"37";"39";"44";"45";"47";"49";"50";"51";"52";"53";"54";"55";"57";"58";"59";"60";"61";"62";"63";"66";"67";"68";"69";"70";"71";"72";"73";"74";"75"}, BB256)))&gt;0),
    O256,
    "")</f>
        <v/>
      </c>
      <c r="CM256" s="131" t="str" cm="1">
        <f t="array" ref="CM256">IF(SUMPRODUCT(--ISNUMBER(SEARCH({"32";"35";"36";"44";"45";"47";"50";"51";"52";"53";"54";"55";"57";"58";"59";"60"}, BB256)))&gt;0,
    B256,
    "")</f>
        <v/>
      </c>
      <c r="CN256" s="123" t="str" cm="1">
        <f t="array" ref="CN256">IF(SUMPRODUCT(--ISNUMBER(SEARCH({"61";"62"}, BB256)))&gt;0,
    B256,
    "")</f>
        <v/>
      </c>
      <c r="CO256" s="226" t="str" cm="1">
        <f t="array" ref="CO256">IF(SUMPRODUCT(--ISNUMBER(SEARCH({"68";"69";"70";"71"}, BB256)))&gt;0,
    B256,
    "")</f>
        <v/>
      </c>
      <c r="CP256" s="123" t="str" cm="1">
        <f t="array" ref="CP256">IF(SUMPRODUCT(--ISNUMBER(SEARCH({"72";"73";"74";"75"}, BB256)))&gt;0,
    B256,
    "")</f>
        <v/>
      </c>
      <c r="CQ256" s="123" t="str">
        <f t="shared" si="211"/>
        <v/>
      </c>
      <c r="CR256" s="226" t="str">
        <f t="shared" si="212"/>
        <v>NO</v>
      </c>
      <c r="CS256" s="122" t="str">
        <f t="shared" si="221"/>
        <v/>
      </c>
      <c r="CT256" s="123" t="str">
        <f t="shared" si="222"/>
        <v/>
      </c>
      <c r="CU256" s="123" t="str">
        <f t="shared" si="223"/>
        <v/>
      </c>
      <c r="CV256" s="123" t="str">
        <f t="shared" si="224"/>
        <v/>
      </c>
      <c r="CW256" s="123" t="str">
        <f t="shared" si="225"/>
        <v/>
      </c>
      <c r="CX256" s="123" t="str">
        <f t="shared" si="226"/>
        <v/>
      </c>
      <c r="CY256" s="123" t="str">
        <f t="shared" si="227"/>
        <v/>
      </c>
      <c r="CZ256" s="123" t="str">
        <f t="shared" si="228"/>
        <v/>
      </c>
      <c r="DA256" s="123" t="str">
        <f t="shared" si="229"/>
        <v/>
      </c>
      <c r="DB256" s="124" t="str">
        <f t="shared" si="230"/>
        <v/>
      </c>
      <c r="DC256" s="122" t="str">
        <f t="shared" si="231"/>
        <v/>
      </c>
      <c r="DD256" s="123" t="str">
        <f t="shared" si="232"/>
        <v/>
      </c>
      <c r="DE256" s="123" t="str">
        <f t="shared" si="233"/>
        <v/>
      </c>
      <c r="DF256" s="124" t="str">
        <f t="shared" si="234"/>
        <v/>
      </c>
      <c r="DG256" s="110"/>
    </row>
    <row r="257" spans="2:111" ht="16.2" outlineLevel="2" x14ac:dyDescent="0.4">
      <c r="B257" s="7">
        <v>252</v>
      </c>
      <c r="C257" s="12"/>
      <c r="D257" s="13"/>
      <c r="E257" s="14"/>
      <c r="F257" s="14"/>
      <c r="G257" s="14"/>
      <c r="H257" s="14"/>
      <c r="I257" s="14"/>
      <c r="J257" s="14"/>
      <c r="K257" s="14"/>
      <c r="L257" s="15"/>
      <c r="M257" s="12"/>
      <c r="N257" s="12"/>
      <c r="O257" s="12"/>
      <c r="P257" s="98" t="str">
        <f xml:space="preserve"> IF(ISBLANK(M257),"",VLOOKUP(M257,ComboValue!$D$2:$H$18,5,FALSE))</f>
        <v/>
      </c>
      <c r="Q257" s="12"/>
      <c r="R257" s="252" t="str" cm="1">
        <f t="array" ref="R257">IF(OR(ISNUMBER(SEARCH("SGH05",$D257:$L257)),ISNUMBER(SEARCH("SGH06",$D257:$L257)),ISNUMBER(SEARCH("SGH07",$D257:$L257)),ISNUMBER(SEARCH("SGH08",$D257:$L257)),ISNUMBER(SEARCH("pas de pictogramme",$D257:$L257)),ISNUMBER(SEARCH("SGH09",$D257:$L257)),ISNUMBER(SEARCH("SGH03",$D257:$L257))),"OUI","NON")</f>
        <v>NON</v>
      </c>
      <c r="S257" s="13"/>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212"/>
      <c r="AX257" s="123" t="str" cm="1">
        <f t="array" ref="AX257">_xlfn.TEXTJOIN(",", TRUE, IF(D257:L257="","",VLOOKUP(D257:L257, ComboValue!$A$2:$C$11, 3, FALSE)))</f>
        <v/>
      </c>
      <c r="AY257" s="123" t="str">
        <f t="shared" si="209"/>
        <v>Tous_Fr</v>
      </c>
      <c r="AZ257" s="123" t="str">
        <f>IF(ISBLANK(M257),"",VLOOKUP(M257,ComboValue!$D$2:$F$18,3,FALSE))</f>
        <v/>
      </c>
      <c r="BA257" s="123" t="str">
        <f>IF(ISBLANK(N257),"",VLOOKUP(N257,ComboValue!$J$2:$L$5,3,FALSE))</f>
        <v/>
      </c>
      <c r="BB257" s="130" t="str" cm="1">
        <f t="array" ref="BB257">_xlfn.TEXTJOIN(",", TRUE, IF(S257:AV257="","",VLOOKUP(S257:AV257, ComboValue!$M$2:$O$100, 3, FALSE)))</f>
        <v/>
      </c>
      <c r="BC257" s="124" t="str">
        <f t="shared" si="210"/>
        <v/>
      </c>
      <c r="BD257" s="110"/>
      <c r="BE257" s="122" t="str">
        <f t="shared" si="187"/>
        <v/>
      </c>
      <c r="BF257" s="123" t="str">
        <f t="shared" si="188"/>
        <v/>
      </c>
      <c r="BG257" s="123" t="str">
        <f t="shared" si="189"/>
        <v/>
      </c>
      <c r="BH257" s="123" t="str">
        <f t="shared" si="190"/>
        <v/>
      </c>
      <c r="BI257" s="123" t="str">
        <f t="shared" si="191"/>
        <v/>
      </c>
      <c r="BJ257" s="123" t="str">
        <f t="shared" si="192"/>
        <v/>
      </c>
      <c r="BK257" s="123" t="str">
        <f t="shared" si="193"/>
        <v/>
      </c>
      <c r="BL257" s="123" t="str">
        <f t="shared" si="194"/>
        <v/>
      </c>
      <c r="BM257" s="123" t="str">
        <f t="shared" si="195"/>
        <v/>
      </c>
      <c r="BN257" s="123" t="str">
        <f t="shared" si="196"/>
        <v/>
      </c>
      <c r="BO257" s="123">
        <f t="shared" si="235"/>
        <v>0</v>
      </c>
      <c r="BP257" s="123">
        <f t="shared" si="197"/>
        <v>0</v>
      </c>
      <c r="BQ257" s="123">
        <f t="shared" si="236"/>
        <v>0</v>
      </c>
      <c r="BR257" s="123">
        <f t="shared" si="198"/>
        <v>0</v>
      </c>
      <c r="BS257" s="123">
        <f t="shared" si="199"/>
        <v>0</v>
      </c>
      <c r="BT257" s="123">
        <f t="shared" si="200"/>
        <v>0</v>
      </c>
      <c r="BU257" s="123" t="str">
        <f t="shared" si="213"/>
        <v/>
      </c>
      <c r="BV257" s="123" t="str">
        <f t="shared" si="214"/>
        <v/>
      </c>
      <c r="BW257" s="123" t="str">
        <f t="shared" si="215"/>
        <v/>
      </c>
      <c r="BX257" s="123" t="str">
        <f t="shared" si="201"/>
        <v/>
      </c>
      <c r="BY257" s="123" t="str">
        <f t="shared" si="202"/>
        <v/>
      </c>
      <c r="BZ257" s="123" t="str">
        <f t="shared" si="203"/>
        <v/>
      </c>
      <c r="CA257" s="123" t="str">
        <f t="shared" si="204"/>
        <v/>
      </c>
      <c r="CB257" s="123" t="str">
        <f t="shared" si="205"/>
        <v/>
      </c>
      <c r="CC257" s="123" t="str">
        <f t="shared" si="206"/>
        <v/>
      </c>
      <c r="CD257" s="123" t="str">
        <f t="shared" si="207"/>
        <v/>
      </c>
      <c r="CE257" s="123" t="str">
        <f t="shared" si="208"/>
        <v/>
      </c>
      <c r="CF257" s="123" t="str">
        <f t="shared" si="216"/>
        <v/>
      </c>
      <c r="CG257" s="123" t="str">
        <f t="shared" si="217"/>
        <v/>
      </c>
      <c r="CH257" s="123" t="str">
        <f t="shared" si="218"/>
        <v/>
      </c>
      <c r="CI257" s="123" t="str">
        <f t="shared" si="219"/>
        <v/>
      </c>
      <c r="CJ257" s="131" t="str">
        <f t="shared" si="220"/>
        <v/>
      </c>
      <c r="CK257" s="123" t="str" cm="1">
        <f t="array" ref="CK257">IF(AND(AZ257="C_16",
        SUMPRODUCT(--ISNUMBER(SEARCH({"14","34","38","40","41","42","43","46","48","56","64","65"},BB257)))&gt;0),
    O257-IF(ISNUMBER(CL257),CL257,0),
    "")</f>
        <v/>
      </c>
      <c r="CL257" s="123" t="str" cm="1">
        <f t="array" ref="CL257">IF(AND(AZ257="C_16",
        SUMPRODUCT(--ISNUMBER(SEARCH({"01";"02";"03";"04";"05";"06";"07";"08";"09";"10";"11";"12";"13";"15";"16";"17";"19";"20";"21";"22";"23";"24";"25";"26";"27";"28";"29";"30";"31";"32";"33";"35";"36";"37";"39";"44";"45";"47";"49";"50";"51";"52";"53";"54";"55";"57";"58";"59";"60";"61";"62";"63";"66";"67";"68";"69";"70";"71";"72";"73";"74";"75"}, BB257)))&gt;0),
    O257,
    "")</f>
        <v/>
      </c>
      <c r="CM257" s="131" t="str" cm="1">
        <f t="array" ref="CM257">IF(SUMPRODUCT(--ISNUMBER(SEARCH({"32";"35";"36";"44";"45";"47";"50";"51";"52";"53";"54";"55";"57";"58";"59";"60"}, BB257)))&gt;0,
    B257,
    "")</f>
        <v/>
      </c>
      <c r="CN257" s="123" t="str" cm="1">
        <f t="array" ref="CN257">IF(SUMPRODUCT(--ISNUMBER(SEARCH({"61";"62"}, BB257)))&gt;0,
    B257,
    "")</f>
        <v/>
      </c>
      <c r="CO257" s="226" t="str" cm="1">
        <f t="array" ref="CO257">IF(SUMPRODUCT(--ISNUMBER(SEARCH({"68";"69";"70";"71"}, BB257)))&gt;0,
    B257,
    "")</f>
        <v/>
      </c>
      <c r="CP257" s="123" t="str" cm="1">
        <f t="array" ref="CP257">IF(SUMPRODUCT(--ISNUMBER(SEARCH({"72";"73";"74";"75"}, BB257)))&gt;0,
    B257,
    "")</f>
        <v/>
      </c>
      <c r="CQ257" s="123" t="str">
        <f t="shared" si="211"/>
        <v/>
      </c>
      <c r="CR257" s="226" t="str">
        <f t="shared" si="212"/>
        <v>NO</v>
      </c>
      <c r="CS257" s="122" t="str">
        <f t="shared" si="221"/>
        <v/>
      </c>
      <c r="CT257" s="123" t="str">
        <f t="shared" si="222"/>
        <v/>
      </c>
      <c r="CU257" s="123" t="str">
        <f t="shared" si="223"/>
        <v/>
      </c>
      <c r="CV257" s="123" t="str">
        <f t="shared" si="224"/>
        <v/>
      </c>
      <c r="CW257" s="123" t="str">
        <f t="shared" si="225"/>
        <v/>
      </c>
      <c r="CX257" s="123" t="str">
        <f t="shared" si="226"/>
        <v/>
      </c>
      <c r="CY257" s="123" t="str">
        <f t="shared" si="227"/>
        <v/>
      </c>
      <c r="CZ257" s="123" t="str">
        <f t="shared" si="228"/>
        <v/>
      </c>
      <c r="DA257" s="123" t="str">
        <f t="shared" si="229"/>
        <v/>
      </c>
      <c r="DB257" s="124" t="str">
        <f t="shared" si="230"/>
        <v/>
      </c>
      <c r="DC257" s="122" t="str">
        <f t="shared" si="231"/>
        <v/>
      </c>
      <c r="DD257" s="123" t="str">
        <f t="shared" si="232"/>
        <v/>
      </c>
      <c r="DE257" s="123" t="str">
        <f t="shared" si="233"/>
        <v/>
      </c>
      <c r="DF257" s="124" t="str">
        <f t="shared" si="234"/>
        <v/>
      </c>
      <c r="DG257" s="110"/>
    </row>
    <row r="258" spans="2:111" ht="16.2" outlineLevel="2" x14ac:dyDescent="0.4">
      <c r="B258" s="7">
        <v>253</v>
      </c>
      <c r="C258" s="12"/>
      <c r="D258" s="13"/>
      <c r="E258" s="14"/>
      <c r="F258" s="14"/>
      <c r="G258" s="14"/>
      <c r="H258" s="14"/>
      <c r="I258" s="14"/>
      <c r="J258" s="14"/>
      <c r="K258" s="14"/>
      <c r="L258" s="15"/>
      <c r="M258" s="12"/>
      <c r="N258" s="12"/>
      <c r="O258" s="12"/>
      <c r="P258" s="98" t="str">
        <f xml:space="preserve"> IF(ISBLANK(M258),"",VLOOKUP(M258,ComboValue!$D$2:$H$18,5,FALSE))</f>
        <v/>
      </c>
      <c r="Q258" s="12"/>
      <c r="R258" s="252" t="str" cm="1">
        <f t="array" ref="R258">IF(OR(ISNUMBER(SEARCH("SGH05",$D258:$L258)),ISNUMBER(SEARCH("SGH06",$D258:$L258)),ISNUMBER(SEARCH("SGH07",$D258:$L258)),ISNUMBER(SEARCH("SGH08",$D258:$L258)),ISNUMBER(SEARCH("pas de pictogramme",$D258:$L258)),ISNUMBER(SEARCH("SGH09",$D258:$L258)),ISNUMBER(SEARCH("SGH03",$D258:$L258))),"OUI","NON")</f>
        <v>NON</v>
      </c>
      <c r="S258" s="13"/>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212"/>
      <c r="AX258" s="123" t="str" cm="1">
        <f t="array" ref="AX258">_xlfn.TEXTJOIN(",", TRUE, IF(D258:L258="","",VLOOKUP(D258:L258, ComboValue!$A$2:$C$11, 3, FALSE)))</f>
        <v/>
      </c>
      <c r="AY258" s="123" t="str">
        <f t="shared" si="209"/>
        <v>Tous_Fr</v>
      </c>
      <c r="AZ258" s="123" t="str">
        <f>IF(ISBLANK(M258),"",VLOOKUP(M258,ComboValue!$D$2:$F$18,3,FALSE))</f>
        <v/>
      </c>
      <c r="BA258" s="123" t="str">
        <f>IF(ISBLANK(N258),"",VLOOKUP(N258,ComboValue!$J$2:$L$5,3,FALSE))</f>
        <v/>
      </c>
      <c r="BB258" s="130" t="str" cm="1">
        <f t="array" ref="BB258">_xlfn.TEXTJOIN(",", TRUE, IF(S258:AV258="","",VLOOKUP(S258:AV258, ComboValue!$M$2:$O$100, 3, FALSE)))</f>
        <v/>
      </c>
      <c r="BC258" s="124" t="str">
        <f t="shared" si="210"/>
        <v/>
      </c>
      <c r="BD258" s="110"/>
      <c r="BE258" s="122" t="str">
        <f t="shared" si="187"/>
        <v/>
      </c>
      <c r="BF258" s="123" t="str">
        <f t="shared" si="188"/>
        <v/>
      </c>
      <c r="BG258" s="123" t="str">
        <f t="shared" si="189"/>
        <v/>
      </c>
      <c r="BH258" s="123" t="str">
        <f t="shared" si="190"/>
        <v/>
      </c>
      <c r="BI258" s="123" t="str">
        <f t="shared" si="191"/>
        <v/>
      </c>
      <c r="BJ258" s="123" t="str">
        <f t="shared" si="192"/>
        <v/>
      </c>
      <c r="BK258" s="123" t="str">
        <f t="shared" si="193"/>
        <v/>
      </c>
      <c r="BL258" s="123" t="str">
        <f t="shared" si="194"/>
        <v/>
      </c>
      <c r="BM258" s="123" t="str">
        <f t="shared" si="195"/>
        <v/>
      </c>
      <c r="BN258" s="123" t="str">
        <f t="shared" si="196"/>
        <v/>
      </c>
      <c r="BO258" s="123">
        <f t="shared" si="235"/>
        <v>0</v>
      </c>
      <c r="BP258" s="123">
        <f t="shared" si="197"/>
        <v>0</v>
      </c>
      <c r="BQ258" s="123">
        <f t="shared" si="236"/>
        <v>0</v>
      </c>
      <c r="BR258" s="123">
        <f t="shared" si="198"/>
        <v>0</v>
      </c>
      <c r="BS258" s="123">
        <f t="shared" si="199"/>
        <v>0</v>
      </c>
      <c r="BT258" s="123">
        <f t="shared" si="200"/>
        <v>0</v>
      </c>
      <c r="BU258" s="123" t="str">
        <f t="shared" si="213"/>
        <v/>
      </c>
      <c r="BV258" s="123" t="str">
        <f t="shared" si="214"/>
        <v/>
      </c>
      <c r="BW258" s="123" t="str">
        <f t="shared" si="215"/>
        <v/>
      </c>
      <c r="BX258" s="123" t="str">
        <f t="shared" si="201"/>
        <v/>
      </c>
      <c r="BY258" s="123" t="str">
        <f t="shared" si="202"/>
        <v/>
      </c>
      <c r="BZ258" s="123" t="str">
        <f t="shared" si="203"/>
        <v/>
      </c>
      <c r="CA258" s="123" t="str">
        <f t="shared" si="204"/>
        <v/>
      </c>
      <c r="CB258" s="123" t="str">
        <f t="shared" si="205"/>
        <v/>
      </c>
      <c r="CC258" s="123" t="str">
        <f t="shared" si="206"/>
        <v/>
      </c>
      <c r="CD258" s="123" t="str">
        <f t="shared" si="207"/>
        <v/>
      </c>
      <c r="CE258" s="123" t="str">
        <f t="shared" si="208"/>
        <v/>
      </c>
      <c r="CF258" s="123" t="str">
        <f t="shared" si="216"/>
        <v/>
      </c>
      <c r="CG258" s="123" t="str">
        <f t="shared" si="217"/>
        <v/>
      </c>
      <c r="CH258" s="123" t="str">
        <f t="shared" si="218"/>
        <v/>
      </c>
      <c r="CI258" s="123" t="str">
        <f t="shared" si="219"/>
        <v/>
      </c>
      <c r="CJ258" s="131" t="str">
        <f t="shared" si="220"/>
        <v/>
      </c>
      <c r="CK258" s="123" t="str" cm="1">
        <f t="array" ref="CK258">IF(AND(AZ258="C_16",
        SUMPRODUCT(--ISNUMBER(SEARCH({"14","34","38","40","41","42","43","46","48","56","64","65"},BB258)))&gt;0),
    O258-IF(ISNUMBER(CL258),CL258,0),
    "")</f>
        <v/>
      </c>
      <c r="CL258" s="123" t="str" cm="1">
        <f t="array" ref="CL258">IF(AND(AZ258="C_16",
        SUMPRODUCT(--ISNUMBER(SEARCH({"01";"02";"03";"04";"05";"06";"07";"08";"09";"10";"11";"12";"13";"15";"16";"17";"19";"20";"21";"22";"23";"24";"25";"26";"27";"28";"29";"30";"31";"32";"33";"35";"36";"37";"39";"44";"45";"47";"49";"50";"51";"52";"53";"54";"55";"57";"58";"59";"60";"61";"62";"63";"66";"67";"68";"69";"70";"71";"72";"73";"74";"75"}, BB258)))&gt;0),
    O258,
    "")</f>
        <v/>
      </c>
      <c r="CM258" s="131" t="str" cm="1">
        <f t="array" ref="CM258">IF(SUMPRODUCT(--ISNUMBER(SEARCH({"32";"35";"36";"44";"45";"47";"50";"51";"52";"53";"54";"55";"57";"58";"59";"60"}, BB258)))&gt;0,
    B258,
    "")</f>
        <v/>
      </c>
      <c r="CN258" s="123" t="str" cm="1">
        <f t="array" ref="CN258">IF(SUMPRODUCT(--ISNUMBER(SEARCH({"61";"62"}, BB258)))&gt;0,
    B258,
    "")</f>
        <v/>
      </c>
      <c r="CO258" s="226" t="str" cm="1">
        <f t="array" ref="CO258">IF(SUMPRODUCT(--ISNUMBER(SEARCH({"68";"69";"70";"71"}, BB258)))&gt;0,
    B258,
    "")</f>
        <v/>
      </c>
      <c r="CP258" s="123" t="str" cm="1">
        <f t="array" ref="CP258">IF(SUMPRODUCT(--ISNUMBER(SEARCH({"72";"73";"74";"75"}, BB258)))&gt;0,
    B258,
    "")</f>
        <v/>
      </c>
      <c r="CQ258" s="123" t="str">
        <f t="shared" si="211"/>
        <v/>
      </c>
      <c r="CR258" s="226" t="str">
        <f t="shared" si="212"/>
        <v>NO</v>
      </c>
      <c r="CS258" s="122" t="str">
        <f t="shared" si="221"/>
        <v/>
      </c>
      <c r="CT258" s="123" t="str">
        <f t="shared" si="222"/>
        <v/>
      </c>
      <c r="CU258" s="123" t="str">
        <f t="shared" si="223"/>
        <v/>
      </c>
      <c r="CV258" s="123" t="str">
        <f t="shared" si="224"/>
        <v/>
      </c>
      <c r="CW258" s="123" t="str">
        <f t="shared" si="225"/>
        <v/>
      </c>
      <c r="CX258" s="123" t="str">
        <f t="shared" si="226"/>
        <v/>
      </c>
      <c r="CY258" s="123" t="str">
        <f t="shared" si="227"/>
        <v/>
      </c>
      <c r="CZ258" s="123" t="str">
        <f t="shared" si="228"/>
        <v/>
      </c>
      <c r="DA258" s="123" t="str">
        <f t="shared" si="229"/>
        <v/>
      </c>
      <c r="DB258" s="124" t="str">
        <f t="shared" si="230"/>
        <v/>
      </c>
      <c r="DC258" s="122" t="str">
        <f t="shared" si="231"/>
        <v/>
      </c>
      <c r="DD258" s="123" t="str">
        <f t="shared" si="232"/>
        <v/>
      </c>
      <c r="DE258" s="123" t="str">
        <f t="shared" si="233"/>
        <v/>
      </c>
      <c r="DF258" s="124" t="str">
        <f t="shared" si="234"/>
        <v/>
      </c>
      <c r="DG258" s="110"/>
    </row>
    <row r="259" spans="2:111" ht="16.2" outlineLevel="2" x14ac:dyDescent="0.4">
      <c r="B259" s="7">
        <v>254</v>
      </c>
      <c r="C259" s="12"/>
      <c r="D259" s="13"/>
      <c r="E259" s="14"/>
      <c r="F259" s="14"/>
      <c r="G259" s="14"/>
      <c r="H259" s="14"/>
      <c r="I259" s="14"/>
      <c r="J259" s="14"/>
      <c r="K259" s="14"/>
      <c r="L259" s="15"/>
      <c r="M259" s="12"/>
      <c r="N259" s="12"/>
      <c r="O259" s="12"/>
      <c r="P259" s="98" t="str">
        <f xml:space="preserve"> IF(ISBLANK(M259),"",VLOOKUP(M259,ComboValue!$D$2:$H$18,5,FALSE))</f>
        <v/>
      </c>
      <c r="Q259" s="12"/>
      <c r="R259" s="252" t="str" cm="1">
        <f t="array" ref="R259">IF(OR(ISNUMBER(SEARCH("SGH05",$D259:$L259)),ISNUMBER(SEARCH("SGH06",$D259:$L259)),ISNUMBER(SEARCH("SGH07",$D259:$L259)),ISNUMBER(SEARCH("SGH08",$D259:$L259)),ISNUMBER(SEARCH("pas de pictogramme",$D259:$L259)),ISNUMBER(SEARCH("SGH09",$D259:$L259)),ISNUMBER(SEARCH("SGH03",$D259:$L259))),"OUI","NON")</f>
        <v>NON</v>
      </c>
      <c r="S259" s="13"/>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212"/>
      <c r="AX259" s="123" t="str" cm="1">
        <f t="array" ref="AX259">_xlfn.TEXTJOIN(",", TRUE, IF(D259:L259="","",VLOOKUP(D259:L259, ComboValue!$A$2:$C$11, 3, FALSE)))</f>
        <v/>
      </c>
      <c r="AY259" s="123" t="str">
        <f t="shared" si="209"/>
        <v>Tous_Fr</v>
      </c>
      <c r="AZ259" s="123" t="str">
        <f>IF(ISBLANK(M259),"",VLOOKUP(M259,ComboValue!$D$2:$F$18,3,FALSE))</f>
        <v/>
      </c>
      <c r="BA259" s="123" t="str">
        <f>IF(ISBLANK(N259),"",VLOOKUP(N259,ComboValue!$J$2:$L$5,3,FALSE))</f>
        <v/>
      </c>
      <c r="BB259" s="130" t="str" cm="1">
        <f t="array" ref="BB259">_xlfn.TEXTJOIN(",", TRUE, IF(S259:AV259="","",VLOOKUP(S259:AV259, ComboValue!$M$2:$O$100, 3, FALSE)))</f>
        <v/>
      </c>
      <c r="BC259" s="124" t="str">
        <f t="shared" si="210"/>
        <v/>
      </c>
      <c r="BD259" s="110"/>
      <c r="BE259" s="122" t="str">
        <f t="shared" si="187"/>
        <v/>
      </c>
      <c r="BF259" s="123" t="str">
        <f t="shared" si="188"/>
        <v/>
      </c>
      <c r="BG259" s="123" t="str">
        <f t="shared" si="189"/>
        <v/>
      </c>
      <c r="BH259" s="123" t="str">
        <f t="shared" si="190"/>
        <v/>
      </c>
      <c r="BI259" s="123" t="str">
        <f t="shared" si="191"/>
        <v/>
      </c>
      <c r="BJ259" s="123" t="str">
        <f t="shared" si="192"/>
        <v/>
      </c>
      <c r="BK259" s="123" t="str">
        <f t="shared" si="193"/>
        <v/>
      </c>
      <c r="BL259" s="123" t="str">
        <f t="shared" si="194"/>
        <v/>
      </c>
      <c r="BM259" s="123" t="str">
        <f t="shared" si="195"/>
        <v/>
      </c>
      <c r="BN259" s="123" t="str">
        <f t="shared" si="196"/>
        <v/>
      </c>
      <c r="BO259" s="123">
        <f t="shared" si="235"/>
        <v>0</v>
      </c>
      <c r="BP259" s="123">
        <f t="shared" si="197"/>
        <v>0</v>
      </c>
      <c r="BQ259" s="123">
        <f t="shared" si="236"/>
        <v>0</v>
      </c>
      <c r="BR259" s="123">
        <f t="shared" si="198"/>
        <v>0</v>
      </c>
      <c r="BS259" s="123">
        <f t="shared" si="199"/>
        <v>0</v>
      </c>
      <c r="BT259" s="123">
        <f t="shared" si="200"/>
        <v>0</v>
      </c>
      <c r="BU259" s="123" t="str">
        <f t="shared" si="213"/>
        <v/>
      </c>
      <c r="BV259" s="123" t="str">
        <f t="shared" si="214"/>
        <v/>
      </c>
      <c r="BW259" s="123" t="str">
        <f t="shared" si="215"/>
        <v/>
      </c>
      <c r="BX259" s="123" t="str">
        <f t="shared" si="201"/>
        <v/>
      </c>
      <c r="BY259" s="123" t="str">
        <f t="shared" si="202"/>
        <v/>
      </c>
      <c r="BZ259" s="123" t="str">
        <f t="shared" si="203"/>
        <v/>
      </c>
      <c r="CA259" s="123" t="str">
        <f t="shared" si="204"/>
        <v/>
      </c>
      <c r="CB259" s="123" t="str">
        <f t="shared" si="205"/>
        <v/>
      </c>
      <c r="CC259" s="123" t="str">
        <f t="shared" si="206"/>
        <v/>
      </c>
      <c r="CD259" s="123" t="str">
        <f t="shared" si="207"/>
        <v/>
      </c>
      <c r="CE259" s="123" t="str">
        <f t="shared" si="208"/>
        <v/>
      </c>
      <c r="CF259" s="123" t="str">
        <f t="shared" si="216"/>
        <v/>
      </c>
      <c r="CG259" s="123" t="str">
        <f t="shared" si="217"/>
        <v/>
      </c>
      <c r="CH259" s="123" t="str">
        <f t="shared" si="218"/>
        <v/>
      </c>
      <c r="CI259" s="123" t="str">
        <f t="shared" si="219"/>
        <v/>
      </c>
      <c r="CJ259" s="131" t="str">
        <f t="shared" si="220"/>
        <v/>
      </c>
      <c r="CK259" s="123" t="str" cm="1">
        <f t="array" ref="CK259">IF(AND(AZ259="C_16",
        SUMPRODUCT(--ISNUMBER(SEARCH({"14","34","38","40","41","42","43","46","48","56","64","65"},BB259)))&gt;0),
    O259-IF(ISNUMBER(CL259),CL259,0),
    "")</f>
        <v/>
      </c>
      <c r="CL259" s="123" t="str" cm="1">
        <f t="array" ref="CL259">IF(AND(AZ259="C_16",
        SUMPRODUCT(--ISNUMBER(SEARCH({"01";"02";"03";"04";"05";"06";"07";"08";"09";"10";"11";"12";"13";"15";"16";"17";"19";"20";"21";"22";"23";"24";"25";"26";"27";"28";"29";"30";"31";"32";"33";"35";"36";"37";"39";"44";"45";"47";"49";"50";"51";"52";"53";"54";"55";"57";"58";"59";"60";"61";"62";"63";"66";"67";"68";"69";"70";"71";"72";"73";"74";"75"}, BB259)))&gt;0),
    O259,
    "")</f>
        <v/>
      </c>
      <c r="CM259" s="131" t="str" cm="1">
        <f t="array" ref="CM259">IF(SUMPRODUCT(--ISNUMBER(SEARCH({"32";"35";"36";"44";"45";"47";"50";"51";"52";"53";"54";"55";"57";"58";"59";"60"}, BB259)))&gt;0,
    B259,
    "")</f>
        <v/>
      </c>
      <c r="CN259" s="123" t="str" cm="1">
        <f t="array" ref="CN259">IF(SUMPRODUCT(--ISNUMBER(SEARCH({"61";"62"}, BB259)))&gt;0,
    B259,
    "")</f>
        <v/>
      </c>
      <c r="CO259" s="226" t="str" cm="1">
        <f t="array" ref="CO259">IF(SUMPRODUCT(--ISNUMBER(SEARCH({"68";"69";"70";"71"}, BB259)))&gt;0,
    B259,
    "")</f>
        <v/>
      </c>
      <c r="CP259" s="123" t="str" cm="1">
        <f t="array" ref="CP259">IF(SUMPRODUCT(--ISNUMBER(SEARCH({"72";"73";"74";"75"}, BB259)))&gt;0,
    B259,
    "")</f>
        <v/>
      </c>
      <c r="CQ259" s="123" t="str">
        <f t="shared" si="211"/>
        <v/>
      </c>
      <c r="CR259" s="226" t="str">
        <f t="shared" si="212"/>
        <v>NO</v>
      </c>
      <c r="CS259" s="122" t="str">
        <f t="shared" si="221"/>
        <v/>
      </c>
      <c r="CT259" s="123" t="str">
        <f t="shared" si="222"/>
        <v/>
      </c>
      <c r="CU259" s="123" t="str">
        <f t="shared" si="223"/>
        <v/>
      </c>
      <c r="CV259" s="123" t="str">
        <f t="shared" si="224"/>
        <v/>
      </c>
      <c r="CW259" s="123" t="str">
        <f t="shared" si="225"/>
        <v/>
      </c>
      <c r="CX259" s="123" t="str">
        <f t="shared" si="226"/>
        <v/>
      </c>
      <c r="CY259" s="123" t="str">
        <f t="shared" si="227"/>
        <v/>
      </c>
      <c r="CZ259" s="123" t="str">
        <f t="shared" si="228"/>
        <v/>
      </c>
      <c r="DA259" s="123" t="str">
        <f t="shared" si="229"/>
        <v/>
      </c>
      <c r="DB259" s="124" t="str">
        <f t="shared" si="230"/>
        <v/>
      </c>
      <c r="DC259" s="122" t="str">
        <f t="shared" si="231"/>
        <v/>
      </c>
      <c r="DD259" s="123" t="str">
        <f t="shared" si="232"/>
        <v/>
      </c>
      <c r="DE259" s="123" t="str">
        <f t="shared" si="233"/>
        <v/>
      </c>
      <c r="DF259" s="124" t="str">
        <f t="shared" si="234"/>
        <v/>
      </c>
      <c r="DG259" s="110"/>
    </row>
    <row r="260" spans="2:111" ht="16.2" outlineLevel="2" x14ac:dyDescent="0.4">
      <c r="B260" s="7">
        <v>255</v>
      </c>
      <c r="C260" s="12"/>
      <c r="D260" s="13"/>
      <c r="E260" s="14"/>
      <c r="F260" s="14"/>
      <c r="G260" s="14"/>
      <c r="H260" s="14"/>
      <c r="I260" s="14"/>
      <c r="J260" s="14"/>
      <c r="K260" s="14"/>
      <c r="L260" s="15"/>
      <c r="M260" s="12"/>
      <c r="N260" s="12"/>
      <c r="O260" s="12"/>
      <c r="P260" s="98" t="str">
        <f xml:space="preserve"> IF(ISBLANK(M260),"",VLOOKUP(M260,ComboValue!$D$2:$H$18,5,FALSE))</f>
        <v/>
      </c>
      <c r="Q260" s="12"/>
      <c r="R260" s="252" t="str" cm="1">
        <f t="array" ref="R260">IF(OR(ISNUMBER(SEARCH("SGH05",$D260:$L260)),ISNUMBER(SEARCH("SGH06",$D260:$L260)),ISNUMBER(SEARCH("SGH07",$D260:$L260)),ISNUMBER(SEARCH("SGH08",$D260:$L260)),ISNUMBER(SEARCH("pas de pictogramme",$D260:$L260)),ISNUMBER(SEARCH("SGH09",$D260:$L260)),ISNUMBER(SEARCH("SGH03",$D260:$L260))),"OUI","NON")</f>
        <v>NON</v>
      </c>
      <c r="S260" s="13"/>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212"/>
      <c r="AX260" s="123" t="str" cm="1">
        <f t="array" ref="AX260">_xlfn.TEXTJOIN(",", TRUE, IF(D260:L260="","",VLOOKUP(D260:L260, ComboValue!$A$2:$C$11, 3, FALSE)))</f>
        <v/>
      </c>
      <c r="AY260" s="123" t="str">
        <f t="shared" si="209"/>
        <v>Tous_Fr</v>
      </c>
      <c r="AZ260" s="123" t="str">
        <f>IF(ISBLANK(M260),"",VLOOKUP(M260,ComboValue!$D$2:$F$18,3,FALSE))</f>
        <v/>
      </c>
      <c r="BA260" s="123" t="str">
        <f>IF(ISBLANK(N260),"",VLOOKUP(N260,ComboValue!$J$2:$L$5,3,FALSE))</f>
        <v/>
      </c>
      <c r="BB260" s="130" t="str" cm="1">
        <f t="array" ref="BB260">_xlfn.TEXTJOIN(",", TRUE, IF(S260:AV260="","",VLOOKUP(S260:AV260, ComboValue!$M$2:$O$100, 3, FALSE)))</f>
        <v/>
      </c>
      <c r="BC260" s="124" t="str">
        <f t="shared" si="210"/>
        <v/>
      </c>
      <c r="BD260" s="110"/>
      <c r="BE260" s="122" t="str">
        <f t="shared" si="187"/>
        <v/>
      </c>
      <c r="BF260" s="123" t="str">
        <f t="shared" si="188"/>
        <v/>
      </c>
      <c r="BG260" s="123" t="str">
        <f t="shared" si="189"/>
        <v/>
      </c>
      <c r="BH260" s="123" t="str">
        <f t="shared" si="190"/>
        <v/>
      </c>
      <c r="BI260" s="123" t="str">
        <f t="shared" si="191"/>
        <v/>
      </c>
      <c r="BJ260" s="123" t="str">
        <f t="shared" si="192"/>
        <v/>
      </c>
      <c r="BK260" s="123" t="str">
        <f t="shared" si="193"/>
        <v/>
      </c>
      <c r="BL260" s="123" t="str">
        <f t="shared" si="194"/>
        <v/>
      </c>
      <c r="BM260" s="123" t="str">
        <f t="shared" si="195"/>
        <v/>
      </c>
      <c r="BN260" s="123" t="str">
        <f t="shared" si="196"/>
        <v/>
      </c>
      <c r="BO260" s="123">
        <f t="shared" si="235"/>
        <v>0</v>
      </c>
      <c r="BP260" s="123">
        <f t="shared" si="197"/>
        <v>0</v>
      </c>
      <c r="BQ260" s="123">
        <f t="shared" si="236"/>
        <v>0</v>
      </c>
      <c r="BR260" s="123">
        <f t="shared" si="198"/>
        <v>0</v>
      </c>
      <c r="BS260" s="123">
        <f t="shared" si="199"/>
        <v>0</v>
      </c>
      <c r="BT260" s="123">
        <f t="shared" si="200"/>
        <v>0</v>
      </c>
      <c r="BU260" s="123" t="str">
        <f t="shared" si="213"/>
        <v/>
      </c>
      <c r="BV260" s="123" t="str">
        <f t="shared" si="214"/>
        <v/>
      </c>
      <c r="BW260" s="123" t="str">
        <f t="shared" si="215"/>
        <v/>
      </c>
      <c r="BX260" s="123" t="str">
        <f t="shared" si="201"/>
        <v/>
      </c>
      <c r="BY260" s="123" t="str">
        <f t="shared" si="202"/>
        <v/>
      </c>
      <c r="BZ260" s="123" t="str">
        <f t="shared" si="203"/>
        <v/>
      </c>
      <c r="CA260" s="123" t="str">
        <f t="shared" si="204"/>
        <v/>
      </c>
      <c r="CB260" s="123" t="str">
        <f t="shared" si="205"/>
        <v/>
      </c>
      <c r="CC260" s="123" t="str">
        <f t="shared" si="206"/>
        <v/>
      </c>
      <c r="CD260" s="123" t="str">
        <f t="shared" si="207"/>
        <v/>
      </c>
      <c r="CE260" s="123" t="str">
        <f t="shared" si="208"/>
        <v/>
      </c>
      <c r="CF260" s="123" t="str">
        <f t="shared" si="216"/>
        <v/>
      </c>
      <c r="CG260" s="123" t="str">
        <f t="shared" si="217"/>
        <v/>
      </c>
      <c r="CH260" s="123" t="str">
        <f t="shared" si="218"/>
        <v/>
      </c>
      <c r="CI260" s="123" t="str">
        <f t="shared" si="219"/>
        <v/>
      </c>
      <c r="CJ260" s="131" t="str">
        <f t="shared" si="220"/>
        <v/>
      </c>
      <c r="CK260" s="123" t="str" cm="1">
        <f t="array" ref="CK260">IF(AND(AZ260="C_16",
        SUMPRODUCT(--ISNUMBER(SEARCH({"14","34","38","40","41","42","43","46","48","56","64","65"},BB260)))&gt;0),
    O260-IF(ISNUMBER(CL260),CL260,0),
    "")</f>
        <v/>
      </c>
      <c r="CL260" s="123" t="str" cm="1">
        <f t="array" ref="CL260">IF(AND(AZ260="C_16",
        SUMPRODUCT(--ISNUMBER(SEARCH({"01";"02";"03";"04";"05";"06";"07";"08";"09";"10";"11";"12";"13";"15";"16";"17";"19";"20";"21";"22";"23";"24";"25";"26";"27";"28";"29";"30";"31";"32";"33";"35";"36";"37";"39";"44";"45";"47";"49";"50";"51";"52";"53";"54";"55";"57";"58";"59";"60";"61";"62";"63";"66";"67";"68";"69";"70";"71";"72";"73";"74";"75"}, BB260)))&gt;0),
    O260,
    "")</f>
        <v/>
      </c>
      <c r="CM260" s="131" t="str" cm="1">
        <f t="array" ref="CM260">IF(SUMPRODUCT(--ISNUMBER(SEARCH({"32";"35";"36";"44";"45";"47";"50";"51";"52";"53";"54";"55";"57";"58";"59";"60"}, BB260)))&gt;0,
    B260,
    "")</f>
        <v/>
      </c>
      <c r="CN260" s="123" t="str" cm="1">
        <f t="array" ref="CN260">IF(SUMPRODUCT(--ISNUMBER(SEARCH({"61";"62"}, BB260)))&gt;0,
    B260,
    "")</f>
        <v/>
      </c>
      <c r="CO260" s="226" t="str" cm="1">
        <f t="array" ref="CO260">IF(SUMPRODUCT(--ISNUMBER(SEARCH({"68";"69";"70";"71"}, BB260)))&gt;0,
    B260,
    "")</f>
        <v/>
      </c>
      <c r="CP260" s="123" t="str" cm="1">
        <f t="array" ref="CP260">IF(SUMPRODUCT(--ISNUMBER(SEARCH({"72";"73";"74";"75"}, BB260)))&gt;0,
    B260,
    "")</f>
        <v/>
      </c>
      <c r="CQ260" s="123" t="str">
        <f t="shared" si="211"/>
        <v/>
      </c>
      <c r="CR260" s="226" t="str">
        <f t="shared" si="212"/>
        <v>NO</v>
      </c>
      <c r="CS260" s="122" t="str">
        <f t="shared" si="221"/>
        <v/>
      </c>
      <c r="CT260" s="123" t="str">
        <f t="shared" si="222"/>
        <v/>
      </c>
      <c r="CU260" s="123" t="str">
        <f t="shared" si="223"/>
        <v/>
      </c>
      <c r="CV260" s="123" t="str">
        <f t="shared" si="224"/>
        <v/>
      </c>
      <c r="CW260" s="123" t="str">
        <f t="shared" si="225"/>
        <v/>
      </c>
      <c r="CX260" s="123" t="str">
        <f t="shared" si="226"/>
        <v/>
      </c>
      <c r="CY260" s="123" t="str">
        <f t="shared" si="227"/>
        <v/>
      </c>
      <c r="CZ260" s="123" t="str">
        <f t="shared" si="228"/>
        <v/>
      </c>
      <c r="DA260" s="123" t="str">
        <f t="shared" si="229"/>
        <v/>
      </c>
      <c r="DB260" s="124" t="str">
        <f t="shared" si="230"/>
        <v/>
      </c>
      <c r="DC260" s="122" t="str">
        <f t="shared" si="231"/>
        <v/>
      </c>
      <c r="DD260" s="123" t="str">
        <f t="shared" si="232"/>
        <v/>
      </c>
      <c r="DE260" s="123" t="str">
        <f t="shared" si="233"/>
        <v/>
      </c>
      <c r="DF260" s="124" t="str">
        <f t="shared" si="234"/>
        <v/>
      </c>
      <c r="DG260" s="110"/>
    </row>
    <row r="261" spans="2:111" ht="16.2" outlineLevel="2" x14ac:dyDescent="0.4">
      <c r="B261" s="7">
        <v>256</v>
      </c>
      <c r="C261" s="12"/>
      <c r="D261" s="13"/>
      <c r="E261" s="14"/>
      <c r="F261" s="14"/>
      <c r="G261" s="14"/>
      <c r="H261" s="14"/>
      <c r="I261" s="14"/>
      <c r="J261" s="14"/>
      <c r="K261" s="14"/>
      <c r="L261" s="15"/>
      <c r="M261" s="12"/>
      <c r="N261" s="12"/>
      <c r="O261" s="12"/>
      <c r="P261" s="98" t="str">
        <f xml:space="preserve"> IF(ISBLANK(M261),"",VLOOKUP(M261,ComboValue!$D$2:$H$18,5,FALSE))</f>
        <v/>
      </c>
      <c r="Q261" s="12"/>
      <c r="R261" s="252" t="str" cm="1">
        <f t="array" ref="R261">IF(OR(ISNUMBER(SEARCH("SGH05",$D261:$L261)),ISNUMBER(SEARCH("SGH06",$D261:$L261)),ISNUMBER(SEARCH("SGH07",$D261:$L261)),ISNUMBER(SEARCH("SGH08",$D261:$L261)),ISNUMBER(SEARCH("pas de pictogramme",$D261:$L261)),ISNUMBER(SEARCH("SGH09",$D261:$L261)),ISNUMBER(SEARCH("SGH03",$D261:$L261))),"OUI","NON")</f>
        <v>NON</v>
      </c>
      <c r="S261" s="13"/>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212"/>
      <c r="AX261" s="123" t="str" cm="1">
        <f t="array" ref="AX261">_xlfn.TEXTJOIN(",", TRUE, IF(D261:L261="","",VLOOKUP(D261:L261, ComboValue!$A$2:$C$11, 3, FALSE)))</f>
        <v/>
      </c>
      <c r="AY261" s="123" t="str">
        <f t="shared" si="209"/>
        <v>Tous_Fr</v>
      </c>
      <c r="AZ261" s="123" t="str">
        <f>IF(ISBLANK(M261),"",VLOOKUP(M261,ComboValue!$D$2:$F$18,3,FALSE))</f>
        <v/>
      </c>
      <c r="BA261" s="123" t="str">
        <f>IF(ISBLANK(N261),"",VLOOKUP(N261,ComboValue!$J$2:$L$5,3,FALSE))</f>
        <v/>
      </c>
      <c r="BB261" s="130" t="str" cm="1">
        <f t="array" ref="BB261">_xlfn.TEXTJOIN(",", TRUE, IF(S261:AV261="","",VLOOKUP(S261:AV261, ComboValue!$M$2:$O$100, 3, FALSE)))</f>
        <v/>
      </c>
      <c r="BC261" s="124" t="str">
        <f t="shared" si="210"/>
        <v/>
      </c>
      <c r="BD261" s="110"/>
      <c r="BE261" s="122" t="str">
        <f t="shared" si="187"/>
        <v/>
      </c>
      <c r="BF261" s="123" t="str">
        <f t="shared" si="188"/>
        <v/>
      </c>
      <c r="BG261" s="123" t="str">
        <f t="shared" si="189"/>
        <v/>
      </c>
      <c r="BH261" s="123" t="str">
        <f t="shared" si="190"/>
        <v/>
      </c>
      <c r="BI261" s="123" t="str">
        <f t="shared" si="191"/>
        <v/>
      </c>
      <c r="BJ261" s="123" t="str">
        <f t="shared" si="192"/>
        <v/>
      </c>
      <c r="BK261" s="123" t="str">
        <f t="shared" si="193"/>
        <v/>
      </c>
      <c r="BL261" s="123" t="str">
        <f t="shared" si="194"/>
        <v/>
      </c>
      <c r="BM261" s="123" t="str">
        <f t="shared" si="195"/>
        <v/>
      </c>
      <c r="BN261" s="123" t="str">
        <f t="shared" si="196"/>
        <v/>
      </c>
      <c r="BO261" s="123">
        <f t="shared" si="235"/>
        <v>0</v>
      </c>
      <c r="BP261" s="123">
        <f t="shared" si="197"/>
        <v>0</v>
      </c>
      <c r="BQ261" s="123">
        <f t="shared" si="236"/>
        <v>0</v>
      </c>
      <c r="BR261" s="123">
        <f t="shared" si="198"/>
        <v>0</v>
      </c>
      <c r="BS261" s="123">
        <f t="shared" si="199"/>
        <v>0</v>
      </c>
      <c r="BT261" s="123">
        <f t="shared" si="200"/>
        <v>0</v>
      </c>
      <c r="BU261" s="123" t="str">
        <f t="shared" si="213"/>
        <v/>
      </c>
      <c r="BV261" s="123" t="str">
        <f t="shared" si="214"/>
        <v/>
      </c>
      <c r="BW261" s="123" t="str">
        <f t="shared" si="215"/>
        <v/>
      </c>
      <c r="BX261" s="123" t="str">
        <f t="shared" si="201"/>
        <v/>
      </c>
      <c r="BY261" s="123" t="str">
        <f t="shared" si="202"/>
        <v/>
      </c>
      <c r="BZ261" s="123" t="str">
        <f t="shared" si="203"/>
        <v/>
      </c>
      <c r="CA261" s="123" t="str">
        <f t="shared" si="204"/>
        <v/>
      </c>
      <c r="CB261" s="123" t="str">
        <f t="shared" si="205"/>
        <v/>
      </c>
      <c r="CC261" s="123" t="str">
        <f t="shared" si="206"/>
        <v/>
      </c>
      <c r="CD261" s="123" t="str">
        <f t="shared" si="207"/>
        <v/>
      </c>
      <c r="CE261" s="123" t="str">
        <f t="shared" si="208"/>
        <v/>
      </c>
      <c r="CF261" s="123" t="str">
        <f t="shared" si="216"/>
        <v/>
      </c>
      <c r="CG261" s="123" t="str">
        <f t="shared" si="217"/>
        <v/>
      </c>
      <c r="CH261" s="123" t="str">
        <f t="shared" si="218"/>
        <v/>
      </c>
      <c r="CI261" s="123" t="str">
        <f t="shared" si="219"/>
        <v/>
      </c>
      <c r="CJ261" s="131" t="str">
        <f t="shared" si="220"/>
        <v/>
      </c>
      <c r="CK261" s="123" t="str" cm="1">
        <f t="array" ref="CK261">IF(AND(AZ261="C_16",
        SUMPRODUCT(--ISNUMBER(SEARCH({"14","34","38","40","41","42","43","46","48","56","64","65"},BB261)))&gt;0),
    O261-IF(ISNUMBER(CL261),CL261,0),
    "")</f>
        <v/>
      </c>
      <c r="CL261" s="123" t="str" cm="1">
        <f t="array" ref="CL261">IF(AND(AZ261="C_16",
        SUMPRODUCT(--ISNUMBER(SEARCH({"01";"02";"03";"04";"05";"06";"07";"08";"09";"10";"11";"12";"13";"15";"16";"17";"19";"20";"21";"22";"23";"24";"25";"26";"27";"28";"29";"30";"31";"32";"33";"35";"36";"37";"39";"44";"45";"47";"49";"50";"51";"52";"53";"54";"55";"57";"58";"59";"60";"61";"62";"63";"66";"67";"68";"69";"70";"71";"72";"73";"74";"75"}, BB261)))&gt;0),
    O261,
    "")</f>
        <v/>
      </c>
      <c r="CM261" s="131" t="str" cm="1">
        <f t="array" ref="CM261">IF(SUMPRODUCT(--ISNUMBER(SEARCH({"32";"35";"36";"44";"45";"47";"50";"51";"52";"53";"54";"55";"57";"58";"59";"60"}, BB261)))&gt;0,
    B261,
    "")</f>
        <v/>
      </c>
      <c r="CN261" s="123" t="str" cm="1">
        <f t="array" ref="CN261">IF(SUMPRODUCT(--ISNUMBER(SEARCH({"61";"62"}, BB261)))&gt;0,
    B261,
    "")</f>
        <v/>
      </c>
      <c r="CO261" s="226" t="str" cm="1">
        <f t="array" ref="CO261">IF(SUMPRODUCT(--ISNUMBER(SEARCH({"68";"69";"70";"71"}, BB261)))&gt;0,
    B261,
    "")</f>
        <v/>
      </c>
      <c r="CP261" s="123" t="str" cm="1">
        <f t="array" ref="CP261">IF(SUMPRODUCT(--ISNUMBER(SEARCH({"72";"73";"74";"75"}, BB261)))&gt;0,
    B261,
    "")</f>
        <v/>
      </c>
      <c r="CQ261" s="123" t="str">
        <f t="shared" si="211"/>
        <v/>
      </c>
      <c r="CR261" s="226" t="str">
        <f t="shared" si="212"/>
        <v>NO</v>
      </c>
      <c r="CS261" s="122" t="str">
        <f t="shared" si="221"/>
        <v/>
      </c>
      <c r="CT261" s="123" t="str">
        <f t="shared" si="222"/>
        <v/>
      </c>
      <c r="CU261" s="123" t="str">
        <f t="shared" si="223"/>
        <v/>
      </c>
      <c r="CV261" s="123" t="str">
        <f t="shared" si="224"/>
        <v/>
      </c>
      <c r="CW261" s="123" t="str">
        <f t="shared" si="225"/>
        <v/>
      </c>
      <c r="CX261" s="123" t="str">
        <f t="shared" si="226"/>
        <v/>
      </c>
      <c r="CY261" s="123" t="str">
        <f t="shared" si="227"/>
        <v/>
      </c>
      <c r="CZ261" s="123" t="str">
        <f t="shared" si="228"/>
        <v/>
      </c>
      <c r="DA261" s="123" t="str">
        <f t="shared" si="229"/>
        <v/>
      </c>
      <c r="DB261" s="124" t="str">
        <f t="shared" si="230"/>
        <v/>
      </c>
      <c r="DC261" s="122" t="str">
        <f t="shared" si="231"/>
        <v/>
      </c>
      <c r="DD261" s="123" t="str">
        <f t="shared" si="232"/>
        <v/>
      </c>
      <c r="DE261" s="123" t="str">
        <f t="shared" si="233"/>
        <v/>
      </c>
      <c r="DF261" s="124" t="str">
        <f t="shared" si="234"/>
        <v/>
      </c>
      <c r="DG261" s="110"/>
    </row>
    <row r="262" spans="2:111" ht="16.2" outlineLevel="2" x14ac:dyDescent="0.4">
      <c r="B262" s="7">
        <v>257</v>
      </c>
      <c r="C262" s="12"/>
      <c r="D262" s="13"/>
      <c r="E262" s="14"/>
      <c r="F262" s="14"/>
      <c r="G262" s="14"/>
      <c r="H262" s="14"/>
      <c r="I262" s="14"/>
      <c r="J262" s="14"/>
      <c r="K262" s="14"/>
      <c r="L262" s="15"/>
      <c r="M262" s="12"/>
      <c r="N262" s="12"/>
      <c r="O262" s="12"/>
      <c r="P262" s="98" t="str">
        <f xml:space="preserve"> IF(ISBLANK(M262),"",VLOOKUP(M262,ComboValue!$D$2:$H$18,5,FALSE))</f>
        <v/>
      </c>
      <c r="Q262" s="12"/>
      <c r="R262" s="252" t="str" cm="1">
        <f t="array" ref="R262">IF(OR(ISNUMBER(SEARCH("SGH05",$D262:$L262)),ISNUMBER(SEARCH("SGH06",$D262:$L262)),ISNUMBER(SEARCH("SGH07",$D262:$L262)),ISNUMBER(SEARCH("SGH08",$D262:$L262)),ISNUMBER(SEARCH("pas de pictogramme",$D262:$L262)),ISNUMBER(SEARCH("SGH09",$D262:$L262)),ISNUMBER(SEARCH("SGH03",$D262:$L262))),"OUI","NON")</f>
        <v>NON</v>
      </c>
      <c r="S262" s="13"/>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212"/>
      <c r="AX262" s="123" t="str" cm="1">
        <f t="array" ref="AX262">_xlfn.TEXTJOIN(",", TRUE, IF(D262:L262="","",VLOOKUP(D262:L262, ComboValue!$A$2:$C$11, 3, FALSE)))</f>
        <v/>
      </c>
      <c r="AY262" s="123" t="str">
        <f t="shared" si="209"/>
        <v>Tous_Fr</v>
      </c>
      <c r="AZ262" s="123" t="str">
        <f>IF(ISBLANK(M262),"",VLOOKUP(M262,ComboValue!$D$2:$F$18,3,FALSE))</f>
        <v/>
      </c>
      <c r="BA262" s="123" t="str">
        <f>IF(ISBLANK(N262),"",VLOOKUP(N262,ComboValue!$J$2:$L$5,3,FALSE))</f>
        <v/>
      </c>
      <c r="BB262" s="130" t="str" cm="1">
        <f t="array" ref="BB262">_xlfn.TEXTJOIN(",", TRUE, IF(S262:AV262="","",VLOOKUP(S262:AV262, ComboValue!$M$2:$O$100, 3, FALSE)))</f>
        <v/>
      </c>
      <c r="BC262" s="124" t="str">
        <f t="shared" si="210"/>
        <v/>
      </c>
      <c r="BD262" s="110"/>
      <c r="BE262" s="122" t="str">
        <f t="shared" ref="BE262:BE325" si="237">IF(ISNUMBER(SEARCH("01",AX262)),O262,"")</f>
        <v/>
      </c>
      <c r="BF262" s="123" t="str">
        <f t="shared" ref="BF262:BF325" si="238">IF(ISNUMBER(SEARCH("02",AX262)),O262,"")</f>
        <v/>
      </c>
      <c r="BG262" s="123" t="str">
        <f t="shared" ref="BG262:BG325" si="239">IF(ISNUMBER(SEARCH("03",AX262)),O262,"")</f>
        <v/>
      </c>
      <c r="BH262" s="123" t="str">
        <f t="shared" ref="BH262:BH325" si="240">IF(ISNUMBER(SEARCH("04",AX262)),O262,"")</f>
        <v/>
      </c>
      <c r="BI262" s="123" t="str">
        <f t="shared" ref="BI262:BI325" si="241">IF(ISNUMBER(SEARCH("05",AX262)),O262,"")</f>
        <v/>
      </c>
      <c r="BJ262" s="123" t="str">
        <f t="shared" ref="BJ262:BJ325" si="242">IF(ISNUMBER(SEARCH("06",AX262)),O262,"")</f>
        <v/>
      </c>
      <c r="BK262" s="123" t="str">
        <f t="shared" ref="BK262:BK325" si="243">IF(ISNUMBER(SEARCH("07",AX262)),O262,"")</f>
        <v/>
      </c>
      <c r="BL262" s="123" t="str">
        <f t="shared" ref="BL262:BL325" si="244">IF(ISNUMBER(SEARCH("08",AX262)),O262,"")</f>
        <v/>
      </c>
      <c r="BM262" s="123" t="str">
        <f t="shared" ref="BM262:BM325" si="245">IF(ISNUMBER(SEARCH("09",AX262)),O262,"")</f>
        <v/>
      </c>
      <c r="BN262" s="123" t="str">
        <f t="shared" ref="BN262:BN325" si="246">IF(ISNUMBER(SEARCH("10",AX262)),O262,"")</f>
        <v/>
      </c>
      <c r="BO262" s="123">
        <f t="shared" si="235"/>
        <v>0</v>
      </c>
      <c r="BP262" s="123">
        <f t="shared" ref="BP262:BP325" si="247">IF(BI262="",0,BI262-BQ262-BO262)</f>
        <v>0</v>
      </c>
      <c r="BQ262" s="123">
        <f t="shared" si="236"/>
        <v>0</v>
      </c>
      <c r="BR262" s="123">
        <f t="shared" ref="BR262:BR325" si="248">IF(BK262="",0,BK262-BS262-BP262-BQ262-BO262)</f>
        <v>0</v>
      </c>
      <c r="BS262" s="123">
        <f t="shared" ref="BS262:BS325" si="249">IF(BK262="",0,BK262-BP262-BQ262-BO262)</f>
        <v>0</v>
      </c>
      <c r="BT262" s="123">
        <f t="shared" ref="BT262:BT325" si="250">IF(BL262="",0,BL262-BR262-BS262-BP262-BQ262-BO262)</f>
        <v>0</v>
      </c>
      <c r="BU262" s="123" t="str">
        <f t="shared" si="213"/>
        <v/>
      </c>
      <c r="BV262" s="123" t="str">
        <f t="shared" si="214"/>
        <v/>
      </c>
      <c r="BW262" s="123" t="str">
        <f t="shared" si="215"/>
        <v/>
      </c>
      <c r="BX262" s="123" t="str">
        <f t="shared" ref="BX262:BX325" si="251">IF(AZ262="C_03",O262,"")</f>
        <v/>
      </c>
      <c r="BY262" s="123" t="str">
        <f t="shared" ref="BY262:BY325" si="252">IF(AND(OR(AZ262="C_04",AZ262="C_06"),BA262="01"),O262,"")</f>
        <v/>
      </c>
      <c r="BZ262" s="123" t="str">
        <f t="shared" ref="BZ262:BZ325" si="253">IF(AND(OR(AZ262="C_05",AZ262="C_07"),BA262="01"),O262,"")</f>
        <v/>
      </c>
      <c r="CA262" s="123" t="str">
        <f t="shared" ref="CA262:CA325" si="254">IF(AND(AZ262="C_06",BA262="02"),O262,"")</f>
        <v/>
      </c>
      <c r="CB262" s="123" t="str">
        <f t="shared" ref="CB262:CB325" si="255">IF(AND(AZ262="C_07",BA262="02"),O262,"")</f>
        <v/>
      </c>
      <c r="CC262" s="123" t="str">
        <f t="shared" ref="CC262:CC325" si="256">IF(AND(OR(AZ262="C_06",AZ262="C_08"),BA262="03"),O262,"")</f>
        <v/>
      </c>
      <c r="CD262" s="123" t="str">
        <f t="shared" ref="CD262:CD325" si="257">IF(AND(OR(AZ262="C_07",AZ262="C_09"),BA262="03"),O262,"")</f>
        <v/>
      </c>
      <c r="CE262" s="123" t="str">
        <f t="shared" ref="CE262:CE325" si="258">IF(AZ262="C_10",O262,"")</f>
        <v/>
      </c>
      <c r="CF262" s="123" t="str">
        <f t="shared" si="216"/>
        <v/>
      </c>
      <c r="CG262" s="123" t="str">
        <f t="shared" si="217"/>
        <v/>
      </c>
      <c r="CH262" s="123" t="str">
        <f t="shared" si="218"/>
        <v/>
      </c>
      <c r="CI262" s="123" t="str">
        <f t="shared" si="219"/>
        <v/>
      </c>
      <c r="CJ262" s="131" t="str">
        <f t="shared" si="220"/>
        <v/>
      </c>
      <c r="CK262" s="123" t="str" cm="1">
        <f t="array" ref="CK262">IF(AND(AZ262="C_16",
        SUMPRODUCT(--ISNUMBER(SEARCH({"14","34","38","40","41","42","43","46","48","56","64","65"},BB262)))&gt;0),
    O262-IF(ISNUMBER(CL262),CL262,0),
    "")</f>
        <v/>
      </c>
      <c r="CL262" s="123" t="str" cm="1">
        <f t="array" ref="CL262">IF(AND(AZ262="C_16",
        SUMPRODUCT(--ISNUMBER(SEARCH({"01";"02";"03";"04";"05";"06";"07";"08";"09";"10";"11";"12";"13";"15";"16";"17";"19";"20";"21";"22";"23";"24";"25";"26";"27";"28";"29";"30";"31";"32";"33";"35";"36";"37";"39";"44";"45";"47";"49";"50";"51";"52";"53";"54";"55";"57";"58";"59";"60";"61";"62";"63";"66";"67";"68";"69";"70";"71";"72";"73";"74";"75"}, BB262)))&gt;0),
    O262,
    "")</f>
        <v/>
      </c>
      <c r="CM262" s="131" t="str" cm="1">
        <f t="array" ref="CM262">IF(SUMPRODUCT(--ISNUMBER(SEARCH({"32";"35";"36";"44";"45";"47";"50";"51";"52";"53";"54";"55";"57";"58";"59";"60"}, BB262)))&gt;0,
    B262,
    "")</f>
        <v/>
      </c>
      <c r="CN262" s="123" t="str" cm="1">
        <f t="array" ref="CN262">IF(SUMPRODUCT(--ISNUMBER(SEARCH({"61";"62"}, BB262)))&gt;0,
    B262,
    "")</f>
        <v/>
      </c>
      <c r="CO262" s="226" t="str" cm="1">
        <f t="array" ref="CO262">IF(SUMPRODUCT(--ISNUMBER(SEARCH({"68";"69";"70";"71"}, BB262)))&gt;0,
    B262,
    "")</f>
        <v/>
      </c>
      <c r="CP262" s="123" t="str" cm="1">
        <f t="array" ref="CP262">IF(SUMPRODUCT(--ISNUMBER(SEARCH({"72";"73";"74";"75"}, BB262)))&gt;0,
    B262,
    "")</f>
        <v/>
      </c>
      <c r="CQ262" s="123" t="str">
        <f t="shared" si="211"/>
        <v/>
      </c>
      <c r="CR262" s="226" t="str">
        <f t="shared" si="212"/>
        <v>NO</v>
      </c>
      <c r="CS262" s="122" t="str">
        <f t="shared" si="221"/>
        <v/>
      </c>
      <c r="CT262" s="123" t="str">
        <f t="shared" si="222"/>
        <v/>
      </c>
      <c r="CU262" s="123" t="str">
        <f t="shared" si="223"/>
        <v/>
      </c>
      <c r="CV262" s="123" t="str">
        <f t="shared" si="224"/>
        <v/>
      </c>
      <c r="CW262" s="123" t="str">
        <f t="shared" si="225"/>
        <v/>
      </c>
      <c r="CX262" s="123" t="str">
        <f t="shared" si="226"/>
        <v/>
      </c>
      <c r="CY262" s="123" t="str">
        <f t="shared" si="227"/>
        <v/>
      </c>
      <c r="CZ262" s="123" t="str">
        <f t="shared" si="228"/>
        <v/>
      </c>
      <c r="DA262" s="123" t="str">
        <f t="shared" si="229"/>
        <v/>
      </c>
      <c r="DB262" s="124" t="str">
        <f t="shared" si="230"/>
        <v/>
      </c>
      <c r="DC262" s="122" t="str">
        <f t="shared" si="231"/>
        <v/>
      </c>
      <c r="DD262" s="123" t="str">
        <f t="shared" si="232"/>
        <v/>
      </c>
      <c r="DE262" s="123" t="str">
        <f t="shared" si="233"/>
        <v/>
      </c>
      <c r="DF262" s="124" t="str">
        <f t="shared" si="234"/>
        <v/>
      </c>
      <c r="DG262" s="110"/>
    </row>
    <row r="263" spans="2:111" ht="16.2" outlineLevel="2" x14ac:dyDescent="0.4">
      <c r="B263" s="7">
        <v>258</v>
      </c>
      <c r="C263" s="12"/>
      <c r="D263" s="13"/>
      <c r="E263" s="14"/>
      <c r="F263" s="14"/>
      <c r="G263" s="14"/>
      <c r="H263" s="14"/>
      <c r="I263" s="14"/>
      <c r="J263" s="14"/>
      <c r="K263" s="14"/>
      <c r="L263" s="15"/>
      <c r="M263" s="12"/>
      <c r="N263" s="12"/>
      <c r="O263" s="12"/>
      <c r="P263" s="98" t="str">
        <f xml:space="preserve"> IF(ISBLANK(M263),"",VLOOKUP(M263,ComboValue!$D$2:$H$18,5,FALSE))</f>
        <v/>
      </c>
      <c r="Q263" s="12"/>
      <c r="R263" s="252" t="str" cm="1">
        <f t="array" ref="R263">IF(OR(ISNUMBER(SEARCH("SGH05",$D263:$L263)),ISNUMBER(SEARCH("SGH06",$D263:$L263)),ISNUMBER(SEARCH("SGH07",$D263:$L263)),ISNUMBER(SEARCH("SGH08",$D263:$L263)),ISNUMBER(SEARCH("pas de pictogramme",$D263:$L263)),ISNUMBER(SEARCH("SGH09",$D263:$L263)),ISNUMBER(SEARCH("SGH03",$D263:$L263))),"OUI","NON")</f>
        <v>NON</v>
      </c>
      <c r="S263" s="13"/>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212"/>
      <c r="AX263" s="123" t="str" cm="1">
        <f t="array" ref="AX263">_xlfn.TEXTJOIN(",", TRUE, IF(D263:L263="","",VLOOKUP(D263:L263, ComboValue!$A$2:$C$11, 3, FALSE)))</f>
        <v/>
      </c>
      <c r="AY263" s="123" t="str">
        <f t="shared" ref="AY263:AY326" si="259">IF(ISNUMBER(SEARCH("04",AX263)),"Gaz_Fr","Tous_Fr")</f>
        <v>Tous_Fr</v>
      </c>
      <c r="AZ263" s="123" t="str">
        <f>IF(ISBLANK(M263),"",VLOOKUP(M263,ComboValue!$D$2:$F$18,3,FALSE))</f>
        <v/>
      </c>
      <c r="BA263" s="123" t="str">
        <f>IF(ISBLANK(N263),"",VLOOKUP(N263,ComboValue!$J$2:$L$5,3,FALSE))</f>
        <v/>
      </c>
      <c r="BB263" s="130" t="str" cm="1">
        <f t="array" ref="BB263">_xlfn.TEXTJOIN(",", TRUE, IF(S263:AV263="","",VLOOKUP(S263:AV263, ComboValue!$M$2:$O$100, 3, FALSE)))</f>
        <v/>
      </c>
      <c r="BC263" s="124" t="str">
        <f t="shared" ref="BC263:BC326" si="260">IF(AND(ISNUMBER(SEARCH("04",AX263)),NOT(OR("C_01"=AZ263,"C_01b"=AZ263,"C_02"=AZ263,"C_03"=AZ263))),"01,","") &amp; IF(OR(AND("C_01"=AZ263,NOT("04"=BA263)),AND("C_02"=AZ263,NOT("04"=BA263)),AND("C_03"=AZ263,NOT("04"=BA263)),AND("C_04"=AZ263,NOT("01"=BA263)),AND("C_05"=AZ263,NOT("01"=BA263)),AND("C_06"=AZ263,OR("04"=BA263,BA263="")),AND("C_07"=AZ263,OR("04"=BA263,BA263="")),AND("C_08"=AZ263,NOT("03"=BA263)),AND("C_09"=AZ263,NOT("03"=BA263)),AND("C_10"=AZ263,NOT("04"=BA263)),AND("C_11"=AZ263,NOT("04"=BA263)),AND("C_12"=AZ263,NOT("04"=BA263)),AND("C_13"=AZ263,NOT("04"=BA263)),AND("C_14"=AZ263,NOT("04"=BA263))),"02,","") &amp; IF(AND(OR(ISNUMBER(SEARCH("11",BB263)),ISNUMBER(SEARCH("12",BB263))),NOT("01"=BA263)),"03,","") &amp; IF(AND(ISNUMBER(SEARCH("13",BB263)),NOT("02"=BA263)),"04,","")</f>
        <v/>
      </c>
      <c r="BD263" s="110"/>
      <c r="BE263" s="122" t="str">
        <f t="shared" si="237"/>
        <v/>
      </c>
      <c r="BF263" s="123" t="str">
        <f t="shared" si="238"/>
        <v/>
      </c>
      <c r="BG263" s="123" t="str">
        <f t="shared" si="239"/>
        <v/>
      </c>
      <c r="BH263" s="123" t="str">
        <f t="shared" si="240"/>
        <v/>
      </c>
      <c r="BI263" s="123" t="str">
        <f t="shared" si="241"/>
        <v/>
      </c>
      <c r="BJ263" s="123" t="str">
        <f t="shared" si="242"/>
        <v/>
      </c>
      <c r="BK263" s="123" t="str">
        <f t="shared" si="243"/>
        <v/>
      </c>
      <c r="BL263" s="123" t="str">
        <f t="shared" si="244"/>
        <v/>
      </c>
      <c r="BM263" s="123" t="str">
        <f t="shared" si="245"/>
        <v/>
      </c>
      <c r="BN263" s="123" t="str">
        <f t="shared" si="246"/>
        <v/>
      </c>
      <c r="BO263" s="123">
        <f t="shared" si="235"/>
        <v>0</v>
      </c>
      <c r="BP263" s="123">
        <f t="shared" si="247"/>
        <v>0</v>
      </c>
      <c r="BQ263" s="123">
        <f t="shared" si="236"/>
        <v>0</v>
      </c>
      <c r="BR263" s="123">
        <f t="shared" si="248"/>
        <v>0</v>
      </c>
      <c r="BS263" s="123">
        <f t="shared" si="249"/>
        <v>0</v>
      </c>
      <c r="BT263" s="123">
        <f t="shared" si="250"/>
        <v>0</v>
      </c>
      <c r="BU263" s="123" t="str">
        <f t="shared" si="213"/>
        <v/>
      </c>
      <c r="BV263" s="123" t="str">
        <f t="shared" si="214"/>
        <v/>
      </c>
      <c r="BW263" s="123" t="str">
        <f t="shared" si="215"/>
        <v/>
      </c>
      <c r="BX263" s="123" t="str">
        <f t="shared" si="251"/>
        <v/>
      </c>
      <c r="BY263" s="123" t="str">
        <f t="shared" si="252"/>
        <v/>
      </c>
      <c r="BZ263" s="123" t="str">
        <f t="shared" si="253"/>
        <v/>
      </c>
      <c r="CA263" s="123" t="str">
        <f t="shared" si="254"/>
        <v/>
      </c>
      <c r="CB263" s="123" t="str">
        <f t="shared" si="255"/>
        <v/>
      </c>
      <c r="CC263" s="123" t="str">
        <f t="shared" si="256"/>
        <v/>
      </c>
      <c r="CD263" s="123" t="str">
        <f t="shared" si="257"/>
        <v/>
      </c>
      <c r="CE263" s="123" t="str">
        <f t="shared" si="258"/>
        <v/>
      </c>
      <c r="CF263" s="123" t="str">
        <f t="shared" si="216"/>
        <v/>
      </c>
      <c r="CG263" s="123" t="str">
        <f t="shared" si="217"/>
        <v/>
      </c>
      <c r="CH263" s="123" t="str">
        <f t="shared" si="218"/>
        <v/>
      </c>
      <c r="CI263" s="123" t="str">
        <f t="shared" si="219"/>
        <v/>
      </c>
      <c r="CJ263" s="131" t="str">
        <f t="shared" si="220"/>
        <v/>
      </c>
      <c r="CK263" s="123" t="str" cm="1">
        <f t="array" ref="CK263">IF(AND(AZ263="C_16",
        SUMPRODUCT(--ISNUMBER(SEARCH({"14","34","38","40","41","42","43","46","48","56","64","65"},BB263)))&gt;0),
    O263-IF(ISNUMBER(CL263),CL263,0),
    "")</f>
        <v/>
      </c>
      <c r="CL263" s="123" t="str" cm="1">
        <f t="array" ref="CL263">IF(AND(AZ263="C_16",
        SUMPRODUCT(--ISNUMBER(SEARCH({"01";"02";"03";"04";"05";"06";"07";"08";"09";"10";"11";"12";"13";"15";"16";"17";"19";"20";"21";"22";"23";"24";"25";"26";"27";"28";"29";"30";"31";"32";"33";"35";"36";"37";"39";"44";"45";"47";"49";"50";"51";"52";"53";"54";"55";"57";"58";"59";"60";"61";"62";"63";"66";"67";"68";"69";"70";"71";"72";"73";"74";"75"}, BB263)))&gt;0),
    O263,
    "")</f>
        <v/>
      </c>
      <c r="CM263" s="131" t="str" cm="1">
        <f t="array" ref="CM263">IF(SUMPRODUCT(--ISNUMBER(SEARCH({"32";"35";"36";"44";"45";"47";"50";"51";"52";"53";"54";"55";"57";"58";"59";"60"}, BB263)))&gt;0,
    B263,
    "")</f>
        <v/>
      </c>
      <c r="CN263" s="123" t="str" cm="1">
        <f t="array" ref="CN263">IF(SUMPRODUCT(--ISNUMBER(SEARCH({"61";"62"}, BB263)))&gt;0,
    B263,
    "")</f>
        <v/>
      </c>
      <c r="CO263" s="226" t="str" cm="1">
        <f t="array" ref="CO263">IF(SUMPRODUCT(--ISNUMBER(SEARCH({"68";"69";"70";"71"}, BB263)))&gt;0,
    B263,
    "")</f>
        <v/>
      </c>
      <c r="CP263" s="123" t="str" cm="1">
        <f t="array" ref="CP263">IF(SUMPRODUCT(--ISNUMBER(SEARCH({"72";"73";"74";"75"}, BB263)))&gt;0,
    B263,
    "")</f>
        <v/>
      </c>
      <c r="CQ263" s="123" t="str">
        <f t="shared" ref="CQ263:CQ326" si="261">IF(ISNUMBER(SEARCH("REACH",M263)),B263,"")</f>
        <v/>
      </c>
      <c r="CR263" s="226" t="str">
        <f t="shared" ref="CR263:CR326" si="262">IF(OR(AZ263="C_15", CM263&lt;&gt;"",CN263&lt;&gt;"",CO263&lt;&gt;"",CP263&lt;&gt;""), "YES", "NO")</f>
        <v>NO</v>
      </c>
      <c r="CS263" s="122" t="str">
        <f t="shared" si="221"/>
        <v/>
      </c>
      <c r="CT263" s="123" t="str">
        <f t="shared" si="222"/>
        <v/>
      </c>
      <c r="CU263" s="123" t="str">
        <f t="shared" si="223"/>
        <v/>
      </c>
      <c r="CV263" s="123" t="str">
        <f t="shared" si="224"/>
        <v/>
      </c>
      <c r="CW263" s="123" t="str">
        <f t="shared" si="225"/>
        <v/>
      </c>
      <c r="CX263" s="123" t="str">
        <f t="shared" si="226"/>
        <v/>
      </c>
      <c r="CY263" s="123" t="str">
        <f t="shared" si="227"/>
        <v/>
      </c>
      <c r="CZ263" s="123" t="str">
        <f t="shared" si="228"/>
        <v/>
      </c>
      <c r="DA263" s="123" t="str">
        <f t="shared" si="229"/>
        <v/>
      </c>
      <c r="DB263" s="124" t="str">
        <f t="shared" si="230"/>
        <v/>
      </c>
      <c r="DC263" s="122" t="str">
        <f t="shared" si="231"/>
        <v/>
      </c>
      <c r="DD263" s="123" t="str">
        <f t="shared" si="232"/>
        <v/>
      </c>
      <c r="DE263" s="123" t="str">
        <f t="shared" si="233"/>
        <v/>
      </c>
      <c r="DF263" s="124" t="str">
        <f t="shared" si="234"/>
        <v/>
      </c>
      <c r="DG263" s="110"/>
    </row>
    <row r="264" spans="2:111" ht="16.2" outlineLevel="2" x14ac:dyDescent="0.4">
      <c r="B264" s="7">
        <v>259</v>
      </c>
      <c r="C264" s="12"/>
      <c r="D264" s="13"/>
      <c r="E264" s="14"/>
      <c r="F264" s="14"/>
      <c r="G264" s="14"/>
      <c r="H264" s="14"/>
      <c r="I264" s="14"/>
      <c r="J264" s="14"/>
      <c r="K264" s="14"/>
      <c r="L264" s="15"/>
      <c r="M264" s="12"/>
      <c r="N264" s="12"/>
      <c r="O264" s="12"/>
      <c r="P264" s="98" t="str">
        <f xml:space="preserve"> IF(ISBLANK(M264),"",VLOOKUP(M264,ComboValue!$D$2:$H$18,5,FALSE))</f>
        <v/>
      </c>
      <c r="Q264" s="12"/>
      <c r="R264" s="252" t="str" cm="1">
        <f t="array" ref="R264">IF(OR(ISNUMBER(SEARCH("SGH05",$D264:$L264)),ISNUMBER(SEARCH("SGH06",$D264:$L264)),ISNUMBER(SEARCH("SGH07",$D264:$L264)),ISNUMBER(SEARCH("SGH08",$D264:$L264)),ISNUMBER(SEARCH("pas de pictogramme",$D264:$L264)),ISNUMBER(SEARCH("SGH09",$D264:$L264)),ISNUMBER(SEARCH("SGH03",$D264:$L264))),"OUI","NON")</f>
        <v>NON</v>
      </c>
      <c r="S264" s="13"/>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212"/>
      <c r="AX264" s="123" t="str" cm="1">
        <f t="array" ref="AX264">_xlfn.TEXTJOIN(",", TRUE, IF(D264:L264="","",VLOOKUP(D264:L264, ComboValue!$A$2:$C$11, 3, FALSE)))</f>
        <v/>
      </c>
      <c r="AY264" s="123" t="str">
        <f t="shared" si="259"/>
        <v>Tous_Fr</v>
      </c>
      <c r="AZ264" s="123" t="str">
        <f>IF(ISBLANK(M264),"",VLOOKUP(M264,ComboValue!$D$2:$F$18,3,FALSE))</f>
        <v/>
      </c>
      <c r="BA264" s="123" t="str">
        <f>IF(ISBLANK(N264),"",VLOOKUP(N264,ComboValue!$J$2:$L$5,3,FALSE))</f>
        <v/>
      </c>
      <c r="BB264" s="130" t="str" cm="1">
        <f t="array" ref="BB264">_xlfn.TEXTJOIN(",", TRUE, IF(S264:AV264="","",VLOOKUP(S264:AV264, ComboValue!$M$2:$O$100, 3, FALSE)))</f>
        <v/>
      </c>
      <c r="BC264" s="124" t="str">
        <f t="shared" si="260"/>
        <v/>
      </c>
      <c r="BD264" s="110"/>
      <c r="BE264" s="122" t="str">
        <f t="shared" si="237"/>
        <v/>
      </c>
      <c r="BF264" s="123" t="str">
        <f t="shared" si="238"/>
        <v/>
      </c>
      <c r="BG264" s="123" t="str">
        <f t="shared" si="239"/>
        <v/>
      </c>
      <c r="BH264" s="123" t="str">
        <f t="shared" si="240"/>
        <v/>
      </c>
      <c r="BI264" s="123" t="str">
        <f t="shared" si="241"/>
        <v/>
      </c>
      <c r="BJ264" s="123" t="str">
        <f t="shared" si="242"/>
        <v/>
      </c>
      <c r="BK264" s="123" t="str">
        <f t="shared" si="243"/>
        <v/>
      </c>
      <c r="BL264" s="123" t="str">
        <f t="shared" si="244"/>
        <v/>
      </c>
      <c r="BM264" s="123" t="str">
        <f t="shared" si="245"/>
        <v/>
      </c>
      <c r="BN264" s="123" t="str">
        <f t="shared" si="246"/>
        <v/>
      </c>
      <c r="BO264" s="123">
        <f t="shared" si="235"/>
        <v>0</v>
      </c>
      <c r="BP264" s="123">
        <f t="shared" si="247"/>
        <v>0</v>
      </c>
      <c r="BQ264" s="123">
        <f t="shared" si="236"/>
        <v>0</v>
      </c>
      <c r="BR264" s="123">
        <f t="shared" si="248"/>
        <v>0</v>
      </c>
      <c r="BS264" s="123">
        <f t="shared" si="249"/>
        <v>0</v>
      </c>
      <c r="BT264" s="123">
        <f t="shared" si="250"/>
        <v>0</v>
      </c>
      <c r="BU264" s="123" t="str">
        <f t="shared" ref="BU264:BU327" si="263">IF(AZ264="C_01",O264,"")</f>
        <v/>
      </c>
      <c r="BV264" s="123" t="str">
        <f t="shared" ref="BV264:BV327" si="264">IF(AZ264="C_01b",O264,"")</f>
        <v/>
      </c>
      <c r="BW264" s="123" t="str">
        <f t="shared" ref="BW264:BW327" si="265">IF(AZ264="C_02",O264,"")</f>
        <v/>
      </c>
      <c r="BX264" s="123" t="str">
        <f t="shared" si="251"/>
        <v/>
      </c>
      <c r="BY264" s="123" t="str">
        <f t="shared" si="252"/>
        <v/>
      </c>
      <c r="BZ264" s="123" t="str">
        <f t="shared" si="253"/>
        <v/>
      </c>
      <c r="CA264" s="123" t="str">
        <f t="shared" si="254"/>
        <v/>
      </c>
      <c r="CB264" s="123" t="str">
        <f t="shared" si="255"/>
        <v/>
      </c>
      <c r="CC264" s="123" t="str">
        <f t="shared" si="256"/>
        <v/>
      </c>
      <c r="CD264" s="123" t="str">
        <f t="shared" si="257"/>
        <v/>
      </c>
      <c r="CE264" s="123" t="str">
        <f t="shared" si="258"/>
        <v/>
      </c>
      <c r="CF264" s="123" t="str">
        <f t="shared" ref="CF264:CF327" si="266">IF(AZ264="C_11",O264,"")</f>
        <v/>
      </c>
      <c r="CG264" s="123" t="str">
        <f t="shared" ref="CG264:CG327" si="267">IF(AZ264="C_12",O264,"")</f>
        <v/>
      </c>
      <c r="CH264" s="123" t="str">
        <f t="shared" ref="CH264:CH327" si="268">IF(AZ264="C_13",O264,"")</f>
        <v/>
      </c>
      <c r="CI264" s="123" t="str">
        <f t="shared" ref="CI264:CI327" si="269">IF(AZ264="C_14",O264,"")</f>
        <v/>
      </c>
      <c r="CJ264" s="131" t="str">
        <f t="shared" ref="CJ264:CJ327" si="270">IF(AZ264="C_15",O264,"")</f>
        <v/>
      </c>
      <c r="CK264" s="123" t="str" cm="1">
        <f t="array" ref="CK264">IF(AND(AZ264="C_16",
        SUMPRODUCT(--ISNUMBER(SEARCH({"14","34","38","40","41","42","43","46","48","56","64","65"},BB264)))&gt;0),
    O264-IF(ISNUMBER(CL264),CL264,0),
    "")</f>
        <v/>
      </c>
      <c r="CL264" s="123" t="str" cm="1">
        <f t="array" ref="CL264">IF(AND(AZ264="C_16",
        SUMPRODUCT(--ISNUMBER(SEARCH({"01";"02";"03";"04";"05";"06";"07";"08";"09";"10";"11";"12";"13";"15";"16";"17";"19";"20";"21";"22";"23";"24";"25";"26";"27";"28";"29";"30";"31";"32";"33";"35";"36";"37";"39";"44";"45";"47";"49";"50";"51";"52";"53";"54";"55";"57";"58";"59";"60";"61";"62";"63";"66";"67";"68";"69";"70";"71";"72";"73";"74";"75"}, BB264)))&gt;0),
    O264,
    "")</f>
        <v/>
      </c>
      <c r="CM264" s="131" t="str" cm="1">
        <f t="array" ref="CM264">IF(SUMPRODUCT(--ISNUMBER(SEARCH({"32";"35";"36";"44";"45";"47";"50";"51";"52";"53";"54";"55";"57";"58";"59";"60"}, BB264)))&gt;0,
    B264,
    "")</f>
        <v/>
      </c>
      <c r="CN264" s="123" t="str" cm="1">
        <f t="array" ref="CN264">IF(SUMPRODUCT(--ISNUMBER(SEARCH({"61";"62"}, BB264)))&gt;0,
    B264,
    "")</f>
        <v/>
      </c>
      <c r="CO264" s="226" t="str" cm="1">
        <f t="array" ref="CO264">IF(SUMPRODUCT(--ISNUMBER(SEARCH({"68";"69";"70";"71"}, BB264)))&gt;0,
    B264,
    "")</f>
        <v/>
      </c>
      <c r="CP264" s="123" t="str" cm="1">
        <f t="array" ref="CP264">IF(SUMPRODUCT(--ISNUMBER(SEARCH({"72";"73";"74";"75"}, BB264)))&gt;0,
    B264,
    "")</f>
        <v/>
      </c>
      <c r="CQ264" s="123" t="str">
        <f t="shared" si="261"/>
        <v/>
      </c>
      <c r="CR264" s="226" t="str">
        <f t="shared" si="262"/>
        <v>NO</v>
      </c>
      <c r="CS264" s="122" t="str">
        <f t="shared" ref="CS264:CS327" si="271">IF(ISNUMBER(SEARCH("01",AX264)),B264,"")</f>
        <v/>
      </c>
      <c r="CT264" s="123" t="str">
        <f t="shared" ref="CT264:CT327" si="272">IF(ISNUMBER(SEARCH("02",AX264)),B264,"")</f>
        <v/>
      </c>
      <c r="CU264" s="123" t="str">
        <f t="shared" ref="CU264:CU327" si="273">IF(ISNUMBER(SEARCH("03",AX264)),B264,"")</f>
        <v/>
      </c>
      <c r="CV264" s="123" t="str">
        <f t="shared" ref="CV264:CV327" si="274">IF(ISNUMBER(SEARCH("04",AX264)),B264,"")</f>
        <v/>
      </c>
      <c r="CW264" s="123" t="str">
        <f t="shared" ref="CW264:CW327" si="275">IF(ISNUMBER(SEARCH("05",AX264)),B264,"")</f>
        <v/>
      </c>
      <c r="CX264" s="123" t="str">
        <f t="shared" ref="CX264:CX327" si="276">IF(ISNUMBER(SEARCH("06",AX264)),B264,"")</f>
        <v/>
      </c>
      <c r="CY264" s="123" t="str">
        <f t="shared" ref="CY264:CY327" si="277">IF(ISNUMBER(SEARCH("07",AX264)),B264,"")</f>
        <v/>
      </c>
      <c r="CZ264" s="123" t="str">
        <f t="shared" ref="CZ264:CZ327" si="278">IF(ISNUMBER(SEARCH("08",AX264)),B264,"")</f>
        <v/>
      </c>
      <c r="DA264" s="123" t="str">
        <f t="shared" ref="DA264:DA327" si="279">IF(ISNUMBER(SEARCH("09",AX264)),B264,"")</f>
        <v/>
      </c>
      <c r="DB264" s="124" t="str">
        <f t="shared" ref="DB264:DB327" si="280">IF(ISNUMBER(SEARCH("10",AX264)),B264,"")</f>
        <v/>
      </c>
      <c r="DC264" s="122" t="str">
        <f t="shared" ref="DC264:DC327" si="281">IF(ISNUMBER(SEARCH("01",BC264)),B264,"")</f>
        <v/>
      </c>
      <c r="DD264" s="123" t="str">
        <f t="shared" ref="DD264:DD327" si="282">IF(ISNUMBER(SEARCH("02",BC264)),B264,"")</f>
        <v/>
      </c>
      <c r="DE264" s="123" t="str">
        <f t="shared" ref="DE264:DE327" si="283">IF(ISNUMBER(SEARCH("03",BC264)),B264,"")</f>
        <v/>
      </c>
      <c r="DF264" s="124" t="str">
        <f t="shared" ref="DF264:DF327" si="284">IF(ISNUMBER(SEARCH("04",BC264)),B264,"")</f>
        <v/>
      </c>
      <c r="DG264" s="110"/>
    </row>
    <row r="265" spans="2:111" ht="16.2" outlineLevel="2" x14ac:dyDescent="0.4">
      <c r="B265" s="7">
        <v>260</v>
      </c>
      <c r="C265" s="12"/>
      <c r="D265" s="13"/>
      <c r="E265" s="14"/>
      <c r="F265" s="14"/>
      <c r="G265" s="14"/>
      <c r="H265" s="14"/>
      <c r="I265" s="14"/>
      <c r="J265" s="14"/>
      <c r="K265" s="14"/>
      <c r="L265" s="15"/>
      <c r="M265" s="12"/>
      <c r="N265" s="12"/>
      <c r="O265" s="12"/>
      <c r="P265" s="98" t="str">
        <f xml:space="preserve"> IF(ISBLANK(M265),"",VLOOKUP(M265,ComboValue!$D$2:$H$18,5,FALSE))</f>
        <v/>
      </c>
      <c r="Q265" s="12"/>
      <c r="R265" s="252" t="str" cm="1">
        <f t="array" ref="R265">IF(OR(ISNUMBER(SEARCH("SGH05",$D265:$L265)),ISNUMBER(SEARCH("SGH06",$D265:$L265)),ISNUMBER(SEARCH("SGH07",$D265:$L265)),ISNUMBER(SEARCH("SGH08",$D265:$L265)),ISNUMBER(SEARCH("pas de pictogramme",$D265:$L265)),ISNUMBER(SEARCH("SGH09",$D265:$L265)),ISNUMBER(SEARCH("SGH03",$D265:$L265))),"OUI","NON")</f>
        <v>NON</v>
      </c>
      <c r="S265" s="13"/>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212"/>
      <c r="AX265" s="123" t="str" cm="1">
        <f t="array" ref="AX265">_xlfn.TEXTJOIN(",", TRUE, IF(D265:L265="","",VLOOKUP(D265:L265, ComboValue!$A$2:$C$11, 3, FALSE)))</f>
        <v/>
      </c>
      <c r="AY265" s="123" t="str">
        <f t="shared" si="259"/>
        <v>Tous_Fr</v>
      </c>
      <c r="AZ265" s="123" t="str">
        <f>IF(ISBLANK(M265),"",VLOOKUP(M265,ComboValue!$D$2:$F$18,3,FALSE))</f>
        <v/>
      </c>
      <c r="BA265" s="123" t="str">
        <f>IF(ISBLANK(N265),"",VLOOKUP(N265,ComboValue!$J$2:$L$5,3,FALSE))</f>
        <v/>
      </c>
      <c r="BB265" s="130" t="str" cm="1">
        <f t="array" ref="BB265">_xlfn.TEXTJOIN(",", TRUE, IF(S265:AV265="","",VLOOKUP(S265:AV265, ComboValue!$M$2:$O$100, 3, FALSE)))</f>
        <v/>
      </c>
      <c r="BC265" s="124" t="str">
        <f t="shared" si="260"/>
        <v/>
      </c>
      <c r="BD265" s="110"/>
      <c r="BE265" s="122" t="str">
        <f t="shared" si="237"/>
        <v/>
      </c>
      <c r="BF265" s="123" t="str">
        <f t="shared" si="238"/>
        <v/>
      </c>
      <c r="BG265" s="123" t="str">
        <f t="shared" si="239"/>
        <v/>
      </c>
      <c r="BH265" s="123" t="str">
        <f t="shared" si="240"/>
        <v/>
      </c>
      <c r="BI265" s="123" t="str">
        <f t="shared" si="241"/>
        <v/>
      </c>
      <c r="BJ265" s="123" t="str">
        <f t="shared" si="242"/>
        <v/>
      </c>
      <c r="BK265" s="123" t="str">
        <f t="shared" si="243"/>
        <v/>
      </c>
      <c r="BL265" s="123" t="str">
        <f t="shared" si="244"/>
        <v/>
      </c>
      <c r="BM265" s="123" t="str">
        <f t="shared" si="245"/>
        <v/>
      </c>
      <c r="BN265" s="123" t="str">
        <f t="shared" si="246"/>
        <v/>
      </c>
      <c r="BO265" s="123">
        <f t="shared" si="235"/>
        <v>0</v>
      </c>
      <c r="BP265" s="123">
        <f t="shared" si="247"/>
        <v>0</v>
      </c>
      <c r="BQ265" s="123">
        <f t="shared" si="236"/>
        <v>0</v>
      </c>
      <c r="BR265" s="123">
        <f t="shared" si="248"/>
        <v>0</v>
      </c>
      <c r="BS265" s="123">
        <f t="shared" si="249"/>
        <v>0</v>
      </c>
      <c r="BT265" s="123">
        <f t="shared" si="250"/>
        <v>0</v>
      </c>
      <c r="BU265" s="123" t="str">
        <f t="shared" si="263"/>
        <v/>
      </c>
      <c r="BV265" s="123" t="str">
        <f t="shared" si="264"/>
        <v/>
      </c>
      <c r="BW265" s="123" t="str">
        <f t="shared" si="265"/>
        <v/>
      </c>
      <c r="BX265" s="123" t="str">
        <f t="shared" si="251"/>
        <v/>
      </c>
      <c r="BY265" s="123" t="str">
        <f t="shared" si="252"/>
        <v/>
      </c>
      <c r="BZ265" s="123" t="str">
        <f t="shared" si="253"/>
        <v/>
      </c>
      <c r="CA265" s="123" t="str">
        <f t="shared" si="254"/>
        <v/>
      </c>
      <c r="CB265" s="123" t="str">
        <f t="shared" si="255"/>
        <v/>
      </c>
      <c r="CC265" s="123" t="str">
        <f t="shared" si="256"/>
        <v/>
      </c>
      <c r="CD265" s="123" t="str">
        <f t="shared" si="257"/>
        <v/>
      </c>
      <c r="CE265" s="123" t="str">
        <f t="shared" si="258"/>
        <v/>
      </c>
      <c r="CF265" s="123" t="str">
        <f t="shared" si="266"/>
        <v/>
      </c>
      <c r="CG265" s="123" t="str">
        <f t="shared" si="267"/>
        <v/>
      </c>
      <c r="CH265" s="123" t="str">
        <f t="shared" si="268"/>
        <v/>
      </c>
      <c r="CI265" s="123" t="str">
        <f t="shared" si="269"/>
        <v/>
      </c>
      <c r="CJ265" s="131" t="str">
        <f t="shared" si="270"/>
        <v/>
      </c>
      <c r="CK265" s="123" t="str" cm="1">
        <f t="array" ref="CK265">IF(AND(AZ265="C_16",
        SUMPRODUCT(--ISNUMBER(SEARCH({"14","34","38","40","41","42","43","46","48","56","64","65"},BB265)))&gt;0),
    O265-IF(ISNUMBER(CL265),CL265,0),
    "")</f>
        <v/>
      </c>
      <c r="CL265" s="123" t="str" cm="1">
        <f t="array" ref="CL265">IF(AND(AZ265="C_16",
        SUMPRODUCT(--ISNUMBER(SEARCH({"01";"02";"03";"04";"05";"06";"07";"08";"09";"10";"11";"12";"13";"15";"16";"17";"19";"20";"21";"22";"23";"24";"25";"26";"27";"28";"29";"30";"31";"32";"33";"35";"36";"37";"39";"44";"45";"47";"49";"50";"51";"52";"53";"54";"55";"57";"58";"59";"60";"61";"62";"63";"66";"67";"68";"69";"70";"71";"72";"73";"74";"75"}, BB265)))&gt;0),
    O265,
    "")</f>
        <v/>
      </c>
      <c r="CM265" s="131" t="str" cm="1">
        <f t="array" ref="CM265">IF(SUMPRODUCT(--ISNUMBER(SEARCH({"32";"35";"36";"44";"45";"47";"50";"51";"52";"53";"54";"55";"57";"58";"59";"60"}, BB265)))&gt;0,
    B265,
    "")</f>
        <v/>
      </c>
      <c r="CN265" s="123" t="str" cm="1">
        <f t="array" ref="CN265">IF(SUMPRODUCT(--ISNUMBER(SEARCH({"61";"62"}, BB265)))&gt;0,
    B265,
    "")</f>
        <v/>
      </c>
      <c r="CO265" s="226" t="str" cm="1">
        <f t="array" ref="CO265">IF(SUMPRODUCT(--ISNUMBER(SEARCH({"68";"69";"70";"71"}, BB265)))&gt;0,
    B265,
    "")</f>
        <v/>
      </c>
      <c r="CP265" s="123" t="str" cm="1">
        <f t="array" ref="CP265">IF(SUMPRODUCT(--ISNUMBER(SEARCH({"72";"73";"74";"75"}, BB265)))&gt;0,
    B265,
    "")</f>
        <v/>
      </c>
      <c r="CQ265" s="123" t="str">
        <f t="shared" si="261"/>
        <v/>
      </c>
      <c r="CR265" s="226" t="str">
        <f t="shared" si="262"/>
        <v>NO</v>
      </c>
      <c r="CS265" s="122" t="str">
        <f t="shared" si="271"/>
        <v/>
      </c>
      <c r="CT265" s="123" t="str">
        <f t="shared" si="272"/>
        <v/>
      </c>
      <c r="CU265" s="123" t="str">
        <f t="shared" si="273"/>
        <v/>
      </c>
      <c r="CV265" s="123" t="str">
        <f t="shared" si="274"/>
        <v/>
      </c>
      <c r="CW265" s="123" t="str">
        <f t="shared" si="275"/>
        <v/>
      </c>
      <c r="CX265" s="123" t="str">
        <f t="shared" si="276"/>
        <v/>
      </c>
      <c r="CY265" s="123" t="str">
        <f t="shared" si="277"/>
        <v/>
      </c>
      <c r="CZ265" s="123" t="str">
        <f t="shared" si="278"/>
        <v/>
      </c>
      <c r="DA265" s="123" t="str">
        <f t="shared" si="279"/>
        <v/>
      </c>
      <c r="DB265" s="124" t="str">
        <f t="shared" si="280"/>
        <v/>
      </c>
      <c r="DC265" s="122" t="str">
        <f t="shared" si="281"/>
        <v/>
      </c>
      <c r="DD265" s="123" t="str">
        <f t="shared" si="282"/>
        <v/>
      </c>
      <c r="DE265" s="123" t="str">
        <f t="shared" si="283"/>
        <v/>
      </c>
      <c r="DF265" s="124" t="str">
        <f t="shared" si="284"/>
        <v/>
      </c>
      <c r="DG265" s="110"/>
    </row>
    <row r="266" spans="2:111" ht="16.2" outlineLevel="2" x14ac:dyDescent="0.4">
      <c r="B266" s="7">
        <v>261</v>
      </c>
      <c r="C266" s="12"/>
      <c r="D266" s="13"/>
      <c r="E266" s="14"/>
      <c r="F266" s="14"/>
      <c r="G266" s="14"/>
      <c r="H266" s="14"/>
      <c r="I266" s="14"/>
      <c r="J266" s="14"/>
      <c r="K266" s="14"/>
      <c r="L266" s="15"/>
      <c r="M266" s="12"/>
      <c r="N266" s="12"/>
      <c r="O266" s="12"/>
      <c r="P266" s="98" t="str">
        <f xml:space="preserve"> IF(ISBLANK(M266),"",VLOOKUP(M266,ComboValue!$D$2:$H$18,5,FALSE))</f>
        <v/>
      </c>
      <c r="Q266" s="12"/>
      <c r="R266" s="252" t="str" cm="1">
        <f t="array" ref="R266">IF(OR(ISNUMBER(SEARCH("SGH05",$D266:$L266)),ISNUMBER(SEARCH("SGH06",$D266:$L266)),ISNUMBER(SEARCH("SGH07",$D266:$L266)),ISNUMBER(SEARCH("SGH08",$D266:$L266)),ISNUMBER(SEARCH("pas de pictogramme",$D266:$L266)),ISNUMBER(SEARCH("SGH09",$D266:$L266)),ISNUMBER(SEARCH("SGH03",$D266:$L266))),"OUI","NON")</f>
        <v>NON</v>
      </c>
      <c r="S266" s="13"/>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212"/>
      <c r="AX266" s="123" t="str" cm="1">
        <f t="array" ref="AX266">_xlfn.TEXTJOIN(",", TRUE, IF(D266:L266="","",VLOOKUP(D266:L266, ComboValue!$A$2:$C$11, 3, FALSE)))</f>
        <v/>
      </c>
      <c r="AY266" s="123" t="str">
        <f t="shared" si="259"/>
        <v>Tous_Fr</v>
      </c>
      <c r="AZ266" s="123" t="str">
        <f>IF(ISBLANK(M266),"",VLOOKUP(M266,ComboValue!$D$2:$F$18,3,FALSE))</f>
        <v/>
      </c>
      <c r="BA266" s="123" t="str">
        <f>IF(ISBLANK(N266),"",VLOOKUP(N266,ComboValue!$J$2:$L$5,3,FALSE))</f>
        <v/>
      </c>
      <c r="BB266" s="130" t="str" cm="1">
        <f t="array" ref="BB266">_xlfn.TEXTJOIN(",", TRUE, IF(S266:AV266="","",VLOOKUP(S266:AV266, ComboValue!$M$2:$O$100, 3, FALSE)))</f>
        <v/>
      </c>
      <c r="BC266" s="124" t="str">
        <f t="shared" si="260"/>
        <v/>
      </c>
      <c r="BD266" s="110"/>
      <c r="BE266" s="122" t="str">
        <f t="shared" si="237"/>
        <v/>
      </c>
      <c r="BF266" s="123" t="str">
        <f t="shared" si="238"/>
        <v/>
      </c>
      <c r="BG266" s="123" t="str">
        <f t="shared" si="239"/>
        <v/>
      </c>
      <c r="BH266" s="123" t="str">
        <f t="shared" si="240"/>
        <v/>
      </c>
      <c r="BI266" s="123" t="str">
        <f t="shared" si="241"/>
        <v/>
      </c>
      <c r="BJ266" s="123" t="str">
        <f t="shared" si="242"/>
        <v/>
      </c>
      <c r="BK266" s="123" t="str">
        <f t="shared" si="243"/>
        <v/>
      </c>
      <c r="BL266" s="123" t="str">
        <f t="shared" si="244"/>
        <v/>
      </c>
      <c r="BM266" s="123" t="str">
        <f t="shared" si="245"/>
        <v/>
      </c>
      <c r="BN266" s="123" t="str">
        <f t="shared" si="246"/>
        <v/>
      </c>
      <c r="BO266" s="123">
        <f t="shared" si="235"/>
        <v>0</v>
      </c>
      <c r="BP266" s="123">
        <f t="shared" si="247"/>
        <v>0</v>
      </c>
      <c r="BQ266" s="123">
        <f t="shared" si="236"/>
        <v>0</v>
      </c>
      <c r="BR266" s="123">
        <f t="shared" si="248"/>
        <v>0</v>
      </c>
      <c r="BS266" s="123">
        <f t="shared" si="249"/>
        <v>0</v>
      </c>
      <c r="BT266" s="123">
        <f t="shared" si="250"/>
        <v>0</v>
      </c>
      <c r="BU266" s="123" t="str">
        <f t="shared" si="263"/>
        <v/>
      </c>
      <c r="BV266" s="123" t="str">
        <f t="shared" si="264"/>
        <v/>
      </c>
      <c r="BW266" s="123" t="str">
        <f t="shared" si="265"/>
        <v/>
      </c>
      <c r="BX266" s="123" t="str">
        <f t="shared" si="251"/>
        <v/>
      </c>
      <c r="BY266" s="123" t="str">
        <f t="shared" si="252"/>
        <v/>
      </c>
      <c r="BZ266" s="123" t="str">
        <f t="shared" si="253"/>
        <v/>
      </c>
      <c r="CA266" s="123" t="str">
        <f t="shared" si="254"/>
        <v/>
      </c>
      <c r="CB266" s="123" t="str">
        <f t="shared" si="255"/>
        <v/>
      </c>
      <c r="CC266" s="123" t="str">
        <f t="shared" si="256"/>
        <v/>
      </c>
      <c r="CD266" s="123" t="str">
        <f t="shared" si="257"/>
        <v/>
      </c>
      <c r="CE266" s="123" t="str">
        <f t="shared" si="258"/>
        <v/>
      </c>
      <c r="CF266" s="123" t="str">
        <f t="shared" si="266"/>
        <v/>
      </c>
      <c r="CG266" s="123" t="str">
        <f t="shared" si="267"/>
        <v/>
      </c>
      <c r="CH266" s="123" t="str">
        <f t="shared" si="268"/>
        <v/>
      </c>
      <c r="CI266" s="123" t="str">
        <f t="shared" si="269"/>
        <v/>
      </c>
      <c r="CJ266" s="131" t="str">
        <f t="shared" si="270"/>
        <v/>
      </c>
      <c r="CK266" s="123" t="str" cm="1">
        <f t="array" ref="CK266">IF(AND(AZ266="C_16",
        SUMPRODUCT(--ISNUMBER(SEARCH({"14","34","38","40","41","42","43","46","48","56","64","65"},BB266)))&gt;0),
    O266-IF(ISNUMBER(CL266),CL266,0),
    "")</f>
        <v/>
      </c>
      <c r="CL266" s="123" t="str" cm="1">
        <f t="array" ref="CL266">IF(AND(AZ266="C_16",
        SUMPRODUCT(--ISNUMBER(SEARCH({"01";"02";"03";"04";"05";"06";"07";"08";"09";"10";"11";"12";"13";"15";"16";"17";"19";"20";"21";"22";"23";"24";"25";"26";"27";"28";"29";"30";"31";"32";"33";"35";"36";"37";"39";"44";"45";"47";"49";"50";"51";"52";"53";"54";"55";"57";"58";"59";"60";"61";"62";"63";"66";"67";"68";"69";"70";"71";"72";"73";"74";"75"}, BB266)))&gt;0),
    O266,
    "")</f>
        <v/>
      </c>
      <c r="CM266" s="131" t="str" cm="1">
        <f t="array" ref="CM266">IF(SUMPRODUCT(--ISNUMBER(SEARCH({"32";"35";"36";"44";"45";"47";"50";"51";"52";"53";"54";"55";"57";"58";"59";"60"}, BB266)))&gt;0,
    B266,
    "")</f>
        <v/>
      </c>
      <c r="CN266" s="123" t="str" cm="1">
        <f t="array" ref="CN266">IF(SUMPRODUCT(--ISNUMBER(SEARCH({"61";"62"}, BB266)))&gt;0,
    B266,
    "")</f>
        <v/>
      </c>
      <c r="CO266" s="226" t="str" cm="1">
        <f t="array" ref="CO266">IF(SUMPRODUCT(--ISNUMBER(SEARCH({"68";"69";"70";"71"}, BB266)))&gt;0,
    B266,
    "")</f>
        <v/>
      </c>
      <c r="CP266" s="123" t="str" cm="1">
        <f t="array" ref="CP266">IF(SUMPRODUCT(--ISNUMBER(SEARCH({"72";"73";"74";"75"}, BB266)))&gt;0,
    B266,
    "")</f>
        <v/>
      </c>
      <c r="CQ266" s="123" t="str">
        <f t="shared" si="261"/>
        <v/>
      </c>
      <c r="CR266" s="226" t="str">
        <f t="shared" si="262"/>
        <v>NO</v>
      </c>
      <c r="CS266" s="122" t="str">
        <f t="shared" si="271"/>
        <v/>
      </c>
      <c r="CT266" s="123" t="str">
        <f t="shared" si="272"/>
        <v/>
      </c>
      <c r="CU266" s="123" t="str">
        <f t="shared" si="273"/>
        <v/>
      </c>
      <c r="CV266" s="123" t="str">
        <f t="shared" si="274"/>
        <v/>
      </c>
      <c r="CW266" s="123" t="str">
        <f t="shared" si="275"/>
        <v/>
      </c>
      <c r="CX266" s="123" t="str">
        <f t="shared" si="276"/>
        <v/>
      </c>
      <c r="CY266" s="123" t="str">
        <f t="shared" si="277"/>
        <v/>
      </c>
      <c r="CZ266" s="123" t="str">
        <f t="shared" si="278"/>
        <v/>
      </c>
      <c r="DA266" s="123" t="str">
        <f t="shared" si="279"/>
        <v/>
      </c>
      <c r="DB266" s="124" t="str">
        <f t="shared" si="280"/>
        <v/>
      </c>
      <c r="DC266" s="122" t="str">
        <f t="shared" si="281"/>
        <v/>
      </c>
      <c r="DD266" s="123" t="str">
        <f t="shared" si="282"/>
        <v/>
      </c>
      <c r="DE266" s="123" t="str">
        <f t="shared" si="283"/>
        <v/>
      </c>
      <c r="DF266" s="124" t="str">
        <f t="shared" si="284"/>
        <v/>
      </c>
      <c r="DG266" s="110"/>
    </row>
    <row r="267" spans="2:111" ht="16.2" outlineLevel="2" x14ac:dyDescent="0.4">
      <c r="B267" s="7">
        <v>262</v>
      </c>
      <c r="C267" s="12"/>
      <c r="D267" s="13"/>
      <c r="E267" s="14"/>
      <c r="F267" s="14"/>
      <c r="G267" s="14"/>
      <c r="H267" s="14"/>
      <c r="I267" s="14"/>
      <c r="J267" s="14"/>
      <c r="K267" s="14"/>
      <c r="L267" s="15"/>
      <c r="M267" s="12"/>
      <c r="N267" s="12"/>
      <c r="O267" s="12"/>
      <c r="P267" s="98" t="str">
        <f xml:space="preserve"> IF(ISBLANK(M267),"",VLOOKUP(M267,ComboValue!$D$2:$H$18,5,FALSE))</f>
        <v/>
      </c>
      <c r="Q267" s="12"/>
      <c r="R267" s="252" t="str" cm="1">
        <f t="array" ref="R267">IF(OR(ISNUMBER(SEARCH("SGH05",$D267:$L267)),ISNUMBER(SEARCH("SGH06",$D267:$L267)),ISNUMBER(SEARCH("SGH07",$D267:$L267)),ISNUMBER(SEARCH("SGH08",$D267:$L267)),ISNUMBER(SEARCH("pas de pictogramme",$D267:$L267)),ISNUMBER(SEARCH("SGH09",$D267:$L267)),ISNUMBER(SEARCH("SGH03",$D267:$L267))),"OUI","NON")</f>
        <v>NON</v>
      </c>
      <c r="S267" s="13"/>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212"/>
      <c r="AX267" s="123" t="str" cm="1">
        <f t="array" ref="AX267">_xlfn.TEXTJOIN(",", TRUE, IF(D267:L267="","",VLOOKUP(D267:L267, ComboValue!$A$2:$C$11, 3, FALSE)))</f>
        <v/>
      </c>
      <c r="AY267" s="123" t="str">
        <f t="shared" si="259"/>
        <v>Tous_Fr</v>
      </c>
      <c r="AZ267" s="123" t="str">
        <f>IF(ISBLANK(M267),"",VLOOKUP(M267,ComboValue!$D$2:$F$18,3,FALSE))</f>
        <v/>
      </c>
      <c r="BA267" s="123" t="str">
        <f>IF(ISBLANK(N267),"",VLOOKUP(N267,ComboValue!$J$2:$L$5,3,FALSE))</f>
        <v/>
      </c>
      <c r="BB267" s="130" t="str" cm="1">
        <f t="array" ref="BB267">_xlfn.TEXTJOIN(",", TRUE, IF(S267:AV267="","",VLOOKUP(S267:AV267, ComboValue!$M$2:$O$100, 3, FALSE)))</f>
        <v/>
      </c>
      <c r="BC267" s="124" t="str">
        <f t="shared" si="260"/>
        <v/>
      </c>
      <c r="BD267" s="110"/>
      <c r="BE267" s="122" t="str">
        <f t="shared" si="237"/>
        <v/>
      </c>
      <c r="BF267" s="123" t="str">
        <f t="shared" si="238"/>
        <v/>
      </c>
      <c r="BG267" s="123" t="str">
        <f t="shared" si="239"/>
        <v/>
      </c>
      <c r="BH267" s="123" t="str">
        <f t="shared" si="240"/>
        <v/>
      </c>
      <c r="BI267" s="123" t="str">
        <f t="shared" si="241"/>
        <v/>
      </c>
      <c r="BJ267" s="123" t="str">
        <f t="shared" si="242"/>
        <v/>
      </c>
      <c r="BK267" s="123" t="str">
        <f t="shared" si="243"/>
        <v/>
      </c>
      <c r="BL267" s="123" t="str">
        <f t="shared" si="244"/>
        <v/>
      </c>
      <c r="BM267" s="123" t="str">
        <f t="shared" si="245"/>
        <v/>
      </c>
      <c r="BN267" s="123" t="str">
        <f t="shared" si="246"/>
        <v/>
      </c>
      <c r="BO267" s="123">
        <f t="shared" si="235"/>
        <v>0</v>
      </c>
      <c r="BP267" s="123">
        <f t="shared" si="247"/>
        <v>0</v>
      </c>
      <c r="BQ267" s="123">
        <f t="shared" si="236"/>
        <v>0</v>
      </c>
      <c r="BR267" s="123">
        <f t="shared" si="248"/>
        <v>0</v>
      </c>
      <c r="BS267" s="123">
        <f t="shared" si="249"/>
        <v>0</v>
      </c>
      <c r="BT267" s="123">
        <f t="shared" si="250"/>
        <v>0</v>
      </c>
      <c r="BU267" s="123" t="str">
        <f t="shared" si="263"/>
        <v/>
      </c>
      <c r="BV267" s="123" t="str">
        <f t="shared" si="264"/>
        <v/>
      </c>
      <c r="BW267" s="123" t="str">
        <f t="shared" si="265"/>
        <v/>
      </c>
      <c r="BX267" s="123" t="str">
        <f t="shared" si="251"/>
        <v/>
      </c>
      <c r="BY267" s="123" t="str">
        <f t="shared" si="252"/>
        <v/>
      </c>
      <c r="BZ267" s="123" t="str">
        <f t="shared" si="253"/>
        <v/>
      </c>
      <c r="CA267" s="123" t="str">
        <f t="shared" si="254"/>
        <v/>
      </c>
      <c r="CB267" s="123" t="str">
        <f t="shared" si="255"/>
        <v/>
      </c>
      <c r="CC267" s="123" t="str">
        <f t="shared" si="256"/>
        <v/>
      </c>
      <c r="CD267" s="123" t="str">
        <f t="shared" si="257"/>
        <v/>
      </c>
      <c r="CE267" s="123" t="str">
        <f t="shared" si="258"/>
        <v/>
      </c>
      <c r="CF267" s="123" t="str">
        <f t="shared" si="266"/>
        <v/>
      </c>
      <c r="CG267" s="123" t="str">
        <f t="shared" si="267"/>
        <v/>
      </c>
      <c r="CH267" s="123" t="str">
        <f t="shared" si="268"/>
        <v/>
      </c>
      <c r="CI267" s="123" t="str">
        <f t="shared" si="269"/>
        <v/>
      </c>
      <c r="CJ267" s="131" t="str">
        <f t="shared" si="270"/>
        <v/>
      </c>
      <c r="CK267" s="123" t="str" cm="1">
        <f t="array" ref="CK267">IF(AND(AZ267="C_16",
        SUMPRODUCT(--ISNUMBER(SEARCH({"14","34","38","40","41","42","43","46","48","56","64","65"},BB267)))&gt;0),
    O267-IF(ISNUMBER(CL267),CL267,0),
    "")</f>
        <v/>
      </c>
      <c r="CL267" s="123" t="str" cm="1">
        <f t="array" ref="CL267">IF(AND(AZ267="C_16",
        SUMPRODUCT(--ISNUMBER(SEARCH({"01";"02";"03";"04";"05";"06";"07";"08";"09";"10";"11";"12";"13";"15";"16";"17";"19";"20";"21";"22";"23";"24";"25";"26";"27";"28";"29";"30";"31";"32";"33";"35";"36";"37";"39";"44";"45";"47";"49";"50";"51";"52";"53";"54";"55";"57";"58";"59";"60";"61";"62";"63";"66";"67";"68";"69";"70";"71";"72";"73";"74";"75"}, BB267)))&gt;0),
    O267,
    "")</f>
        <v/>
      </c>
      <c r="CM267" s="131" t="str" cm="1">
        <f t="array" ref="CM267">IF(SUMPRODUCT(--ISNUMBER(SEARCH({"32";"35";"36";"44";"45";"47";"50";"51";"52";"53";"54";"55";"57";"58";"59";"60"}, BB267)))&gt;0,
    B267,
    "")</f>
        <v/>
      </c>
      <c r="CN267" s="123" t="str" cm="1">
        <f t="array" ref="CN267">IF(SUMPRODUCT(--ISNUMBER(SEARCH({"61";"62"}, BB267)))&gt;0,
    B267,
    "")</f>
        <v/>
      </c>
      <c r="CO267" s="226" t="str" cm="1">
        <f t="array" ref="CO267">IF(SUMPRODUCT(--ISNUMBER(SEARCH({"68";"69";"70";"71"}, BB267)))&gt;0,
    B267,
    "")</f>
        <v/>
      </c>
      <c r="CP267" s="123" t="str" cm="1">
        <f t="array" ref="CP267">IF(SUMPRODUCT(--ISNUMBER(SEARCH({"72";"73";"74";"75"}, BB267)))&gt;0,
    B267,
    "")</f>
        <v/>
      </c>
      <c r="CQ267" s="123" t="str">
        <f t="shared" si="261"/>
        <v/>
      </c>
      <c r="CR267" s="226" t="str">
        <f t="shared" si="262"/>
        <v>NO</v>
      </c>
      <c r="CS267" s="122" t="str">
        <f t="shared" si="271"/>
        <v/>
      </c>
      <c r="CT267" s="123" t="str">
        <f t="shared" si="272"/>
        <v/>
      </c>
      <c r="CU267" s="123" t="str">
        <f t="shared" si="273"/>
        <v/>
      </c>
      <c r="CV267" s="123" t="str">
        <f t="shared" si="274"/>
        <v/>
      </c>
      <c r="CW267" s="123" t="str">
        <f t="shared" si="275"/>
        <v/>
      </c>
      <c r="CX267" s="123" t="str">
        <f t="shared" si="276"/>
        <v/>
      </c>
      <c r="CY267" s="123" t="str">
        <f t="shared" si="277"/>
        <v/>
      </c>
      <c r="CZ267" s="123" t="str">
        <f t="shared" si="278"/>
        <v/>
      </c>
      <c r="DA267" s="123" t="str">
        <f t="shared" si="279"/>
        <v/>
      </c>
      <c r="DB267" s="124" t="str">
        <f t="shared" si="280"/>
        <v/>
      </c>
      <c r="DC267" s="122" t="str">
        <f t="shared" si="281"/>
        <v/>
      </c>
      <c r="DD267" s="123" t="str">
        <f t="shared" si="282"/>
        <v/>
      </c>
      <c r="DE267" s="123" t="str">
        <f t="shared" si="283"/>
        <v/>
      </c>
      <c r="DF267" s="124" t="str">
        <f t="shared" si="284"/>
        <v/>
      </c>
      <c r="DG267" s="110"/>
    </row>
    <row r="268" spans="2:111" ht="16.2" outlineLevel="2" x14ac:dyDescent="0.4">
      <c r="B268" s="7">
        <v>263</v>
      </c>
      <c r="C268" s="12"/>
      <c r="D268" s="13"/>
      <c r="E268" s="14"/>
      <c r="F268" s="14"/>
      <c r="G268" s="14"/>
      <c r="H268" s="14"/>
      <c r="I268" s="14"/>
      <c r="J268" s="14"/>
      <c r="K268" s="14"/>
      <c r="L268" s="15"/>
      <c r="M268" s="12"/>
      <c r="N268" s="12"/>
      <c r="O268" s="12"/>
      <c r="P268" s="98" t="str">
        <f xml:space="preserve"> IF(ISBLANK(M268),"",VLOOKUP(M268,ComboValue!$D$2:$H$18,5,FALSE))</f>
        <v/>
      </c>
      <c r="Q268" s="12"/>
      <c r="R268" s="252" t="str" cm="1">
        <f t="array" ref="R268">IF(OR(ISNUMBER(SEARCH("SGH05",$D268:$L268)),ISNUMBER(SEARCH("SGH06",$D268:$L268)),ISNUMBER(SEARCH("SGH07",$D268:$L268)),ISNUMBER(SEARCH("SGH08",$D268:$L268)),ISNUMBER(SEARCH("pas de pictogramme",$D268:$L268)),ISNUMBER(SEARCH("SGH09",$D268:$L268)),ISNUMBER(SEARCH("SGH03",$D268:$L268))),"OUI","NON")</f>
        <v>NON</v>
      </c>
      <c r="S268" s="13"/>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212"/>
      <c r="AX268" s="123" t="str" cm="1">
        <f t="array" ref="AX268">_xlfn.TEXTJOIN(",", TRUE, IF(D268:L268="","",VLOOKUP(D268:L268, ComboValue!$A$2:$C$11, 3, FALSE)))</f>
        <v/>
      </c>
      <c r="AY268" s="123" t="str">
        <f t="shared" si="259"/>
        <v>Tous_Fr</v>
      </c>
      <c r="AZ268" s="123" t="str">
        <f>IF(ISBLANK(M268),"",VLOOKUP(M268,ComboValue!$D$2:$F$18,3,FALSE))</f>
        <v/>
      </c>
      <c r="BA268" s="123" t="str">
        <f>IF(ISBLANK(N268),"",VLOOKUP(N268,ComboValue!$J$2:$L$5,3,FALSE))</f>
        <v/>
      </c>
      <c r="BB268" s="130" t="str" cm="1">
        <f t="array" ref="BB268">_xlfn.TEXTJOIN(",", TRUE, IF(S268:AV268="","",VLOOKUP(S268:AV268, ComboValue!$M$2:$O$100, 3, FALSE)))</f>
        <v/>
      </c>
      <c r="BC268" s="124" t="str">
        <f t="shared" si="260"/>
        <v/>
      </c>
      <c r="BD268" s="110"/>
      <c r="BE268" s="122" t="str">
        <f t="shared" si="237"/>
        <v/>
      </c>
      <c r="BF268" s="123" t="str">
        <f t="shared" si="238"/>
        <v/>
      </c>
      <c r="BG268" s="123" t="str">
        <f t="shared" si="239"/>
        <v/>
      </c>
      <c r="BH268" s="123" t="str">
        <f t="shared" si="240"/>
        <v/>
      </c>
      <c r="BI268" s="123" t="str">
        <f t="shared" si="241"/>
        <v/>
      </c>
      <c r="BJ268" s="123" t="str">
        <f t="shared" si="242"/>
        <v/>
      </c>
      <c r="BK268" s="123" t="str">
        <f t="shared" si="243"/>
        <v/>
      </c>
      <c r="BL268" s="123" t="str">
        <f t="shared" si="244"/>
        <v/>
      </c>
      <c r="BM268" s="123" t="str">
        <f t="shared" si="245"/>
        <v/>
      </c>
      <c r="BN268" s="123" t="str">
        <f t="shared" si="246"/>
        <v/>
      </c>
      <c r="BO268" s="123">
        <f t="shared" si="235"/>
        <v>0</v>
      </c>
      <c r="BP268" s="123">
        <f t="shared" si="247"/>
        <v>0</v>
      </c>
      <c r="BQ268" s="123">
        <f t="shared" si="236"/>
        <v>0</v>
      </c>
      <c r="BR268" s="123">
        <f t="shared" si="248"/>
        <v>0</v>
      </c>
      <c r="BS268" s="123">
        <f t="shared" si="249"/>
        <v>0</v>
      </c>
      <c r="BT268" s="123">
        <f t="shared" si="250"/>
        <v>0</v>
      </c>
      <c r="BU268" s="123" t="str">
        <f t="shared" si="263"/>
        <v/>
      </c>
      <c r="BV268" s="123" t="str">
        <f t="shared" si="264"/>
        <v/>
      </c>
      <c r="BW268" s="123" t="str">
        <f t="shared" si="265"/>
        <v/>
      </c>
      <c r="BX268" s="123" t="str">
        <f t="shared" si="251"/>
        <v/>
      </c>
      <c r="BY268" s="123" t="str">
        <f t="shared" si="252"/>
        <v/>
      </c>
      <c r="BZ268" s="123" t="str">
        <f t="shared" si="253"/>
        <v/>
      </c>
      <c r="CA268" s="123" t="str">
        <f t="shared" si="254"/>
        <v/>
      </c>
      <c r="CB268" s="123" t="str">
        <f t="shared" si="255"/>
        <v/>
      </c>
      <c r="CC268" s="123" t="str">
        <f t="shared" si="256"/>
        <v/>
      </c>
      <c r="CD268" s="123" t="str">
        <f t="shared" si="257"/>
        <v/>
      </c>
      <c r="CE268" s="123" t="str">
        <f t="shared" si="258"/>
        <v/>
      </c>
      <c r="CF268" s="123" t="str">
        <f t="shared" si="266"/>
        <v/>
      </c>
      <c r="CG268" s="123" t="str">
        <f t="shared" si="267"/>
        <v/>
      </c>
      <c r="CH268" s="123" t="str">
        <f t="shared" si="268"/>
        <v/>
      </c>
      <c r="CI268" s="123" t="str">
        <f t="shared" si="269"/>
        <v/>
      </c>
      <c r="CJ268" s="131" t="str">
        <f t="shared" si="270"/>
        <v/>
      </c>
      <c r="CK268" s="123" t="str" cm="1">
        <f t="array" ref="CK268">IF(AND(AZ268="C_16",
        SUMPRODUCT(--ISNUMBER(SEARCH({"14","34","38","40","41","42","43","46","48","56","64","65"},BB268)))&gt;0),
    O268-IF(ISNUMBER(CL268),CL268,0),
    "")</f>
        <v/>
      </c>
      <c r="CL268" s="123" t="str" cm="1">
        <f t="array" ref="CL268">IF(AND(AZ268="C_16",
        SUMPRODUCT(--ISNUMBER(SEARCH({"01";"02";"03";"04";"05";"06";"07";"08";"09";"10";"11";"12";"13";"15";"16";"17";"19";"20";"21";"22";"23";"24";"25";"26";"27";"28";"29";"30";"31";"32";"33";"35";"36";"37";"39";"44";"45";"47";"49";"50";"51";"52";"53";"54";"55";"57";"58";"59";"60";"61";"62";"63";"66";"67";"68";"69";"70";"71";"72";"73";"74";"75"}, BB268)))&gt;0),
    O268,
    "")</f>
        <v/>
      </c>
      <c r="CM268" s="131" t="str" cm="1">
        <f t="array" ref="CM268">IF(SUMPRODUCT(--ISNUMBER(SEARCH({"32";"35";"36";"44";"45";"47";"50";"51";"52";"53";"54";"55";"57";"58";"59";"60"}, BB268)))&gt;0,
    B268,
    "")</f>
        <v/>
      </c>
      <c r="CN268" s="123" t="str" cm="1">
        <f t="array" ref="CN268">IF(SUMPRODUCT(--ISNUMBER(SEARCH({"61";"62"}, BB268)))&gt;0,
    B268,
    "")</f>
        <v/>
      </c>
      <c r="CO268" s="226" t="str" cm="1">
        <f t="array" ref="CO268">IF(SUMPRODUCT(--ISNUMBER(SEARCH({"68";"69";"70";"71"}, BB268)))&gt;0,
    B268,
    "")</f>
        <v/>
      </c>
      <c r="CP268" s="123" t="str" cm="1">
        <f t="array" ref="CP268">IF(SUMPRODUCT(--ISNUMBER(SEARCH({"72";"73";"74";"75"}, BB268)))&gt;0,
    B268,
    "")</f>
        <v/>
      </c>
      <c r="CQ268" s="123" t="str">
        <f t="shared" si="261"/>
        <v/>
      </c>
      <c r="CR268" s="226" t="str">
        <f t="shared" si="262"/>
        <v>NO</v>
      </c>
      <c r="CS268" s="122" t="str">
        <f t="shared" si="271"/>
        <v/>
      </c>
      <c r="CT268" s="123" t="str">
        <f t="shared" si="272"/>
        <v/>
      </c>
      <c r="CU268" s="123" t="str">
        <f t="shared" si="273"/>
        <v/>
      </c>
      <c r="CV268" s="123" t="str">
        <f t="shared" si="274"/>
        <v/>
      </c>
      <c r="CW268" s="123" t="str">
        <f t="shared" si="275"/>
        <v/>
      </c>
      <c r="CX268" s="123" t="str">
        <f t="shared" si="276"/>
        <v/>
      </c>
      <c r="CY268" s="123" t="str">
        <f t="shared" si="277"/>
        <v/>
      </c>
      <c r="CZ268" s="123" t="str">
        <f t="shared" si="278"/>
        <v/>
      </c>
      <c r="DA268" s="123" t="str">
        <f t="shared" si="279"/>
        <v/>
      </c>
      <c r="DB268" s="124" t="str">
        <f t="shared" si="280"/>
        <v/>
      </c>
      <c r="DC268" s="122" t="str">
        <f t="shared" si="281"/>
        <v/>
      </c>
      <c r="DD268" s="123" t="str">
        <f t="shared" si="282"/>
        <v/>
      </c>
      <c r="DE268" s="123" t="str">
        <f t="shared" si="283"/>
        <v/>
      </c>
      <c r="DF268" s="124" t="str">
        <f t="shared" si="284"/>
        <v/>
      </c>
      <c r="DG268" s="110"/>
    </row>
    <row r="269" spans="2:111" ht="16.2" outlineLevel="2" x14ac:dyDescent="0.4">
      <c r="B269" s="7">
        <v>264</v>
      </c>
      <c r="C269" s="12"/>
      <c r="D269" s="13"/>
      <c r="E269" s="14"/>
      <c r="F269" s="14"/>
      <c r="G269" s="14"/>
      <c r="H269" s="14"/>
      <c r="I269" s="14"/>
      <c r="J269" s="14"/>
      <c r="K269" s="14"/>
      <c r="L269" s="15"/>
      <c r="M269" s="12"/>
      <c r="N269" s="12"/>
      <c r="O269" s="12"/>
      <c r="P269" s="98" t="str">
        <f xml:space="preserve"> IF(ISBLANK(M269),"",VLOOKUP(M269,ComboValue!$D$2:$H$18,5,FALSE))</f>
        <v/>
      </c>
      <c r="Q269" s="12"/>
      <c r="R269" s="252" t="str" cm="1">
        <f t="array" ref="R269">IF(OR(ISNUMBER(SEARCH("SGH05",$D269:$L269)),ISNUMBER(SEARCH("SGH06",$D269:$L269)),ISNUMBER(SEARCH("SGH07",$D269:$L269)),ISNUMBER(SEARCH("SGH08",$D269:$L269)),ISNUMBER(SEARCH("pas de pictogramme",$D269:$L269)),ISNUMBER(SEARCH("SGH09",$D269:$L269)),ISNUMBER(SEARCH("SGH03",$D269:$L269))),"OUI","NON")</f>
        <v>NON</v>
      </c>
      <c r="S269" s="13"/>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212"/>
      <c r="AX269" s="123" t="str" cm="1">
        <f t="array" ref="AX269">_xlfn.TEXTJOIN(",", TRUE, IF(D269:L269="","",VLOOKUP(D269:L269, ComboValue!$A$2:$C$11, 3, FALSE)))</f>
        <v/>
      </c>
      <c r="AY269" s="123" t="str">
        <f t="shared" si="259"/>
        <v>Tous_Fr</v>
      </c>
      <c r="AZ269" s="123" t="str">
        <f>IF(ISBLANK(M269),"",VLOOKUP(M269,ComboValue!$D$2:$F$18,3,FALSE))</f>
        <v/>
      </c>
      <c r="BA269" s="123" t="str">
        <f>IF(ISBLANK(N269),"",VLOOKUP(N269,ComboValue!$J$2:$L$5,3,FALSE))</f>
        <v/>
      </c>
      <c r="BB269" s="130" t="str" cm="1">
        <f t="array" ref="BB269">_xlfn.TEXTJOIN(",", TRUE, IF(S269:AV269="","",VLOOKUP(S269:AV269, ComboValue!$M$2:$O$100, 3, FALSE)))</f>
        <v/>
      </c>
      <c r="BC269" s="124" t="str">
        <f t="shared" si="260"/>
        <v/>
      </c>
      <c r="BD269" s="110"/>
      <c r="BE269" s="122" t="str">
        <f t="shared" si="237"/>
        <v/>
      </c>
      <c r="BF269" s="123" t="str">
        <f t="shared" si="238"/>
        <v/>
      </c>
      <c r="BG269" s="123" t="str">
        <f t="shared" si="239"/>
        <v/>
      </c>
      <c r="BH269" s="123" t="str">
        <f t="shared" si="240"/>
        <v/>
      </c>
      <c r="BI269" s="123" t="str">
        <f t="shared" si="241"/>
        <v/>
      </c>
      <c r="BJ269" s="123" t="str">
        <f t="shared" si="242"/>
        <v/>
      </c>
      <c r="BK269" s="123" t="str">
        <f t="shared" si="243"/>
        <v/>
      </c>
      <c r="BL269" s="123" t="str">
        <f t="shared" si="244"/>
        <v/>
      </c>
      <c r="BM269" s="123" t="str">
        <f t="shared" si="245"/>
        <v/>
      </c>
      <c r="BN269" s="123" t="str">
        <f t="shared" si="246"/>
        <v/>
      </c>
      <c r="BO269" s="123">
        <f t="shared" si="235"/>
        <v>0</v>
      </c>
      <c r="BP269" s="123">
        <f t="shared" si="247"/>
        <v>0</v>
      </c>
      <c r="BQ269" s="123">
        <f t="shared" si="236"/>
        <v>0</v>
      </c>
      <c r="BR269" s="123">
        <f t="shared" si="248"/>
        <v>0</v>
      </c>
      <c r="BS269" s="123">
        <f t="shared" si="249"/>
        <v>0</v>
      </c>
      <c r="BT269" s="123">
        <f t="shared" si="250"/>
        <v>0</v>
      </c>
      <c r="BU269" s="123" t="str">
        <f t="shared" si="263"/>
        <v/>
      </c>
      <c r="BV269" s="123" t="str">
        <f t="shared" si="264"/>
        <v/>
      </c>
      <c r="BW269" s="123" t="str">
        <f t="shared" si="265"/>
        <v/>
      </c>
      <c r="BX269" s="123" t="str">
        <f t="shared" si="251"/>
        <v/>
      </c>
      <c r="BY269" s="123" t="str">
        <f t="shared" si="252"/>
        <v/>
      </c>
      <c r="BZ269" s="123" t="str">
        <f t="shared" si="253"/>
        <v/>
      </c>
      <c r="CA269" s="123" t="str">
        <f t="shared" si="254"/>
        <v/>
      </c>
      <c r="CB269" s="123" t="str">
        <f t="shared" si="255"/>
        <v/>
      </c>
      <c r="CC269" s="123" t="str">
        <f t="shared" si="256"/>
        <v/>
      </c>
      <c r="CD269" s="123" t="str">
        <f t="shared" si="257"/>
        <v/>
      </c>
      <c r="CE269" s="123" t="str">
        <f t="shared" si="258"/>
        <v/>
      </c>
      <c r="CF269" s="123" t="str">
        <f t="shared" si="266"/>
        <v/>
      </c>
      <c r="CG269" s="123" t="str">
        <f t="shared" si="267"/>
        <v/>
      </c>
      <c r="CH269" s="123" t="str">
        <f t="shared" si="268"/>
        <v/>
      </c>
      <c r="CI269" s="123" t="str">
        <f t="shared" si="269"/>
        <v/>
      </c>
      <c r="CJ269" s="131" t="str">
        <f t="shared" si="270"/>
        <v/>
      </c>
      <c r="CK269" s="123" t="str" cm="1">
        <f t="array" ref="CK269">IF(AND(AZ269="C_16",
        SUMPRODUCT(--ISNUMBER(SEARCH({"14","34","38","40","41","42","43","46","48","56","64","65"},BB269)))&gt;0),
    O269-IF(ISNUMBER(CL269),CL269,0),
    "")</f>
        <v/>
      </c>
      <c r="CL269" s="123" t="str" cm="1">
        <f t="array" ref="CL269">IF(AND(AZ269="C_16",
        SUMPRODUCT(--ISNUMBER(SEARCH({"01";"02";"03";"04";"05";"06";"07";"08";"09";"10";"11";"12";"13";"15";"16";"17";"19";"20";"21";"22";"23";"24";"25";"26";"27";"28";"29";"30";"31";"32";"33";"35";"36";"37";"39";"44";"45";"47";"49";"50";"51";"52";"53";"54";"55";"57";"58";"59";"60";"61";"62";"63";"66";"67";"68";"69";"70";"71";"72";"73";"74";"75"}, BB269)))&gt;0),
    O269,
    "")</f>
        <v/>
      </c>
      <c r="CM269" s="131" t="str" cm="1">
        <f t="array" ref="CM269">IF(SUMPRODUCT(--ISNUMBER(SEARCH({"32";"35";"36";"44";"45";"47";"50";"51";"52";"53";"54";"55";"57";"58";"59";"60"}, BB269)))&gt;0,
    B269,
    "")</f>
        <v/>
      </c>
      <c r="CN269" s="123" t="str" cm="1">
        <f t="array" ref="CN269">IF(SUMPRODUCT(--ISNUMBER(SEARCH({"61";"62"}, BB269)))&gt;0,
    B269,
    "")</f>
        <v/>
      </c>
      <c r="CO269" s="226" t="str" cm="1">
        <f t="array" ref="CO269">IF(SUMPRODUCT(--ISNUMBER(SEARCH({"68";"69";"70";"71"}, BB269)))&gt;0,
    B269,
    "")</f>
        <v/>
      </c>
      <c r="CP269" s="123" t="str" cm="1">
        <f t="array" ref="CP269">IF(SUMPRODUCT(--ISNUMBER(SEARCH({"72";"73";"74";"75"}, BB269)))&gt;0,
    B269,
    "")</f>
        <v/>
      </c>
      <c r="CQ269" s="123" t="str">
        <f t="shared" si="261"/>
        <v/>
      </c>
      <c r="CR269" s="226" t="str">
        <f t="shared" si="262"/>
        <v>NO</v>
      </c>
      <c r="CS269" s="122" t="str">
        <f t="shared" si="271"/>
        <v/>
      </c>
      <c r="CT269" s="123" t="str">
        <f t="shared" si="272"/>
        <v/>
      </c>
      <c r="CU269" s="123" t="str">
        <f t="shared" si="273"/>
        <v/>
      </c>
      <c r="CV269" s="123" t="str">
        <f t="shared" si="274"/>
        <v/>
      </c>
      <c r="CW269" s="123" t="str">
        <f t="shared" si="275"/>
        <v/>
      </c>
      <c r="CX269" s="123" t="str">
        <f t="shared" si="276"/>
        <v/>
      </c>
      <c r="CY269" s="123" t="str">
        <f t="shared" si="277"/>
        <v/>
      </c>
      <c r="CZ269" s="123" t="str">
        <f t="shared" si="278"/>
        <v/>
      </c>
      <c r="DA269" s="123" t="str">
        <f t="shared" si="279"/>
        <v/>
      </c>
      <c r="DB269" s="124" t="str">
        <f t="shared" si="280"/>
        <v/>
      </c>
      <c r="DC269" s="122" t="str">
        <f t="shared" si="281"/>
        <v/>
      </c>
      <c r="DD269" s="123" t="str">
        <f t="shared" si="282"/>
        <v/>
      </c>
      <c r="DE269" s="123" t="str">
        <f t="shared" si="283"/>
        <v/>
      </c>
      <c r="DF269" s="124" t="str">
        <f t="shared" si="284"/>
        <v/>
      </c>
      <c r="DG269" s="110"/>
    </row>
    <row r="270" spans="2:111" ht="16.2" outlineLevel="2" x14ac:dyDescent="0.4">
      <c r="B270" s="7">
        <v>265</v>
      </c>
      <c r="C270" s="12"/>
      <c r="D270" s="13"/>
      <c r="E270" s="14"/>
      <c r="F270" s="14"/>
      <c r="G270" s="14"/>
      <c r="H270" s="14"/>
      <c r="I270" s="14"/>
      <c r="J270" s="14"/>
      <c r="K270" s="14"/>
      <c r="L270" s="15"/>
      <c r="M270" s="12"/>
      <c r="N270" s="12"/>
      <c r="O270" s="12"/>
      <c r="P270" s="98" t="str">
        <f xml:space="preserve"> IF(ISBLANK(M270),"",VLOOKUP(M270,ComboValue!$D$2:$H$18,5,FALSE))</f>
        <v/>
      </c>
      <c r="Q270" s="12"/>
      <c r="R270" s="252" t="str" cm="1">
        <f t="array" ref="R270">IF(OR(ISNUMBER(SEARCH("SGH05",$D270:$L270)),ISNUMBER(SEARCH("SGH06",$D270:$L270)),ISNUMBER(SEARCH("SGH07",$D270:$L270)),ISNUMBER(SEARCH("SGH08",$D270:$L270)),ISNUMBER(SEARCH("pas de pictogramme",$D270:$L270)),ISNUMBER(SEARCH("SGH09",$D270:$L270)),ISNUMBER(SEARCH("SGH03",$D270:$L270))),"OUI","NON")</f>
        <v>NON</v>
      </c>
      <c r="S270" s="13"/>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212"/>
      <c r="AX270" s="123" t="str" cm="1">
        <f t="array" ref="AX270">_xlfn.TEXTJOIN(",", TRUE, IF(D270:L270="","",VLOOKUP(D270:L270, ComboValue!$A$2:$C$11, 3, FALSE)))</f>
        <v/>
      </c>
      <c r="AY270" s="123" t="str">
        <f t="shared" si="259"/>
        <v>Tous_Fr</v>
      </c>
      <c r="AZ270" s="123" t="str">
        <f>IF(ISBLANK(M270),"",VLOOKUP(M270,ComboValue!$D$2:$F$18,3,FALSE))</f>
        <v/>
      </c>
      <c r="BA270" s="123" t="str">
        <f>IF(ISBLANK(N270),"",VLOOKUP(N270,ComboValue!$J$2:$L$5,3,FALSE))</f>
        <v/>
      </c>
      <c r="BB270" s="130" t="str" cm="1">
        <f t="array" ref="BB270">_xlfn.TEXTJOIN(",", TRUE, IF(S270:AV270="","",VLOOKUP(S270:AV270, ComboValue!$M$2:$O$100, 3, FALSE)))</f>
        <v/>
      </c>
      <c r="BC270" s="124" t="str">
        <f t="shared" si="260"/>
        <v/>
      </c>
      <c r="BD270" s="110"/>
      <c r="BE270" s="122" t="str">
        <f t="shared" si="237"/>
        <v/>
      </c>
      <c r="BF270" s="123" t="str">
        <f t="shared" si="238"/>
        <v/>
      </c>
      <c r="BG270" s="123" t="str">
        <f t="shared" si="239"/>
        <v/>
      </c>
      <c r="BH270" s="123" t="str">
        <f t="shared" si="240"/>
        <v/>
      </c>
      <c r="BI270" s="123" t="str">
        <f t="shared" si="241"/>
        <v/>
      </c>
      <c r="BJ270" s="123" t="str">
        <f t="shared" si="242"/>
        <v/>
      </c>
      <c r="BK270" s="123" t="str">
        <f t="shared" si="243"/>
        <v/>
      </c>
      <c r="BL270" s="123" t="str">
        <f t="shared" si="244"/>
        <v/>
      </c>
      <c r="BM270" s="123" t="str">
        <f t="shared" si="245"/>
        <v/>
      </c>
      <c r="BN270" s="123" t="str">
        <f t="shared" si="246"/>
        <v/>
      </c>
      <c r="BO270" s="123">
        <f t="shared" si="235"/>
        <v>0</v>
      </c>
      <c r="BP270" s="123">
        <f t="shared" si="247"/>
        <v>0</v>
      </c>
      <c r="BQ270" s="123">
        <f t="shared" si="236"/>
        <v>0</v>
      </c>
      <c r="BR270" s="123">
        <f t="shared" si="248"/>
        <v>0</v>
      </c>
      <c r="BS270" s="123">
        <f t="shared" si="249"/>
        <v>0</v>
      </c>
      <c r="BT270" s="123">
        <f t="shared" si="250"/>
        <v>0</v>
      </c>
      <c r="BU270" s="123" t="str">
        <f t="shared" si="263"/>
        <v/>
      </c>
      <c r="BV270" s="123" t="str">
        <f t="shared" si="264"/>
        <v/>
      </c>
      <c r="BW270" s="123" t="str">
        <f t="shared" si="265"/>
        <v/>
      </c>
      <c r="BX270" s="123" t="str">
        <f t="shared" si="251"/>
        <v/>
      </c>
      <c r="BY270" s="123" t="str">
        <f t="shared" si="252"/>
        <v/>
      </c>
      <c r="BZ270" s="123" t="str">
        <f t="shared" si="253"/>
        <v/>
      </c>
      <c r="CA270" s="123" t="str">
        <f t="shared" si="254"/>
        <v/>
      </c>
      <c r="CB270" s="123" t="str">
        <f t="shared" si="255"/>
        <v/>
      </c>
      <c r="CC270" s="123" t="str">
        <f t="shared" si="256"/>
        <v/>
      </c>
      <c r="CD270" s="123" t="str">
        <f t="shared" si="257"/>
        <v/>
      </c>
      <c r="CE270" s="123" t="str">
        <f t="shared" si="258"/>
        <v/>
      </c>
      <c r="CF270" s="123" t="str">
        <f t="shared" si="266"/>
        <v/>
      </c>
      <c r="CG270" s="123" t="str">
        <f t="shared" si="267"/>
        <v/>
      </c>
      <c r="CH270" s="123" t="str">
        <f t="shared" si="268"/>
        <v/>
      </c>
      <c r="CI270" s="123" t="str">
        <f t="shared" si="269"/>
        <v/>
      </c>
      <c r="CJ270" s="131" t="str">
        <f t="shared" si="270"/>
        <v/>
      </c>
      <c r="CK270" s="123" t="str" cm="1">
        <f t="array" ref="CK270">IF(AND(AZ270="C_16",
        SUMPRODUCT(--ISNUMBER(SEARCH({"14","34","38","40","41","42","43","46","48","56","64","65"},BB270)))&gt;0),
    O270-IF(ISNUMBER(CL270),CL270,0),
    "")</f>
        <v/>
      </c>
      <c r="CL270" s="123" t="str" cm="1">
        <f t="array" ref="CL270">IF(AND(AZ270="C_16",
        SUMPRODUCT(--ISNUMBER(SEARCH({"01";"02";"03";"04";"05";"06";"07";"08";"09";"10";"11";"12";"13";"15";"16";"17";"19";"20";"21";"22";"23";"24";"25";"26";"27";"28";"29";"30";"31";"32";"33";"35";"36";"37";"39";"44";"45";"47";"49";"50";"51";"52";"53";"54";"55";"57";"58";"59";"60";"61";"62";"63";"66";"67";"68";"69";"70";"71";"72";"73";"74";"75"}, BB270)))&gt;0),
    O270,
    "")</f>
        <v/>
      </c>
      <c r="CM270" s="131" t="str" cm="1">
        <f t="array" ref="CM270">IF(SUMPRODUCT(--ISNUMBER(SEARCH({"32";"35";"36";"44";"45";"47";"50";"51";"52";"53";"54";"55";"57";"58";"59";"60"}, BB270)))&gt;0,
    B270,
    "")</f>
        <v/>
      </c>
      <c r="CN270" s="123" t="str" cm="1">
        <f t="array" ref="CN270">IF(SUMPRODUCT(--ISNUMBER(SEARCH({"61";"62"}, BB270)))&gt;0,
    B270,
    "")</f>
        <v/>
      </c>
      <c r="CO270" s="226" t="str" cm="1">
        <f t="array" ref="CO270">IF(SUMPRODUCT(--ISNUMBER(SEARCH({"68";"69";"70";"71"}, BB270)))&gt;0,
    B270,
    "")</f>
        <v/>
      </c>
      <c r="CP270" s="123" t="str" cm="1">
        <f t="array" ref="CP270">IF(SUMPRODUCT(--ISNUMBER(SEARCH({"72";"73";"74";"75"}, BB270)))&gt;0,
    B270,
    "")</f>
        <v/>
      </c>
      <c r="CQ270" s="123" t="str">
        <f t="shared" si="261"/>
        <v/>
      </c>
      <c r="CR270" s="226" t="str">
        <f t="shared" si="262"/>
        <v>NO</v>
      </c>
      <c r="CS270" s="122" t="str">
        <f t="shared" si="271"/>
        <v/>
      </c>
      <c r="CT270" s="123" t="str">
        <f t="shared" si="272"/>
        <v/>
      </c>
      <c r="CU270" s="123" t="str">
        <f t="shared" si="273"/>
        <v/>
      </c>
      <c r="CV270" s="123" t="str">
        <f t="shared" si="274"/>
        <v/>
      </c>
      <c r="CW270" s="123" t="str">
        <f t="shared" si="275"/>
        <v/>
      </c>
      <c r="CX270" s="123" t="str">
        <f t="shared" si="276"/>
        <v/>
      </c>
      <c r="CY270" s="123" t="str">
        <f t="shared" si="277"/>
        <v/>
      </c>
      <c r="CZ270" s="123" t="str">
        <f t="shared" si="278"/>
        <v/>
      </c>
      <c r="DA270" s="123" t="str">
        <f t="shared" si="279"/>
        <v/>
      </c>
      <c r="DB270" s="124" t="str">
        <f t="shared" si="280"/>
        <v/>
      </c>
      <c r="DC270" s="122" t="str">
        <f t="shared" si="281"/>
        <v/>
      </c>
      <c r="DD270" s="123" t="str">
        <f t="shared" si="282"/>
        <v/>
      </c>
      <c r="DE270" s="123" t="str">
        <f t="shared" si="283"/>
        <v/>
      </c>
      <c r="DF270" s="124" t="str">
        <f t="shared" si="284"/>
        <v/>
      </c>
      <c r="DG270" s="110"/>
    </row>
    <row r="271" spans="2:111" ht="16.2" outlineLevel="2" x14ac:dyDescent="0.4">
      <c r="B271" s="7">
        <v>266</v>
      </c>
      <c r="C271" s="12"/>
      <c r="D271" s="13"/>
      <c r="E271" s="14"/>
      <c r="F271" s="14"/>
      <c r="G271" s="14"/>
      <c r="H271" s="14"/>
      <c r="I271" s="14"/>
      <c r="J271" s="14"/>
      <c r="K271" s="14"/>
      <c r="L271" s="15"/>
      <c r="M271" s="12"/>
      <c r="N271" s="12"/>
      <c r="O271" s="12"/>
      <c r="P271" s="98" t="str">
        <f xml:space="preserve"> IF(ISBLANK(M271),"",VLOOKUP(M271,ComboValue!$D$2:$H$18,5,FALSE))</f>
        <v/>
      </c>
      <c r="Q271" s="12"/>
      <c r="R271" s="252" t="str" cm="1">
        <f t="array" ref="R271">IF(OR(ISNUMBER(SEARCH("SGH05",$D271:$L271)),ISNUMBER(SEARCH("SGH06",$D271:$L271)),ISNUMBER(SEARCH("SGH07",$D271:$L271)),ISNUMBER(SEARCH("SGH08",$D271:$L271)),ISNUMBER(SEARCH("pas de pictogramme",$D271:$L271)),ISNUMBER(SEARCH("SGH09",$D271:$L271)),ISNUMBER(SEARCH("SGH03",$D271:$L271))),"OUI","NON")</f>
        <v>NON</v>
      </c>
      <c r="S271" s="13"/>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212"/>
      <c r="AX271" s="123" t="str" cm="1">
        <f t="array" ref="AX271">_xlfn.TEXTJOIN(",", TRUE, IF(D271:L271="","",VLOOKUP(D271:L271, ComboValue!$A$2:$C$11, 3, FALSE)))</f>
        <v/>
      </c>
      <c r="AY271" s="123" t="str">
        <f t="shared" si="259"/>
        <v>Tous_Fr</v>
      </c>
      <c r="AZ271" s="123" t="str">
        <f>IF(ISBLANK(M271),"",VLOOKUP(M271,ComboValue!$D$2:$F$18,3,FALSE))</f>
        <v/>
      </c>
      <c r="BA271" s="123" t="str">
        <f>IF(ISBLANK(N271),"",VLOOKUP(N271,ComboValue!$J$2:$L$5,3,FALSE))</f>
        <v/>
      </c>
      <c r="BB271" s="130" t="str" cm="1">
        <f t="array" ref="BB271">_xlfn.TEXTJOIN(",", TRUE, IF(S271:AV271="","",VLOOKUP(S271:AV271, ComboValue!$M$2:$O$100, 3, FALSE)))</f>
        <v/>
      </c>
      <c r="BC271" s="124" t="str">
        <f t="shared" si="260"/>
        <v/>
      </c>
      <c r="BD271" s="110"/>
      <c r="BE271" s="122" t="str">
        <f t="shared" si="237"/>
        <v/>
      </c>
      <c r="BF271" s="123" t="str">
        <f t="shared" si="238"/>
        <v/>
      </c>
      <c r="BG271" s="123" t="str">
        <f t="shared" si="239"/>
        <v/>
      </c>
      <c r="BH271" s="123" t="str">
        <f t="shared" si="240"/>
        <v/>
      </c>
      <c r="BI271" s="123" t="str">
        <f t="shared" si="241"/>
        <v/>
      </c>
      <c r="BJ271" s="123" t="str">
        <f t="shared" si="242"/>
        <v/>
      </c>
      <c r="BK271" s="123" t="str">
        <f t="shared" si="243"/>
        <v/>
      </c>
      <c r="BL271" s="123" t="str">
        <f t="shared" si="244"/>
        <v/>
      </c>
      <c r="BM271" s="123" t="str">
        <f t="shared" si="245"/>
        <v/>
      </c>
      <c r="BN271" s="123" t="str">
        <f t="shared" si="246"/>
        <v/>
      </c>
      <c r="BO271" s="123">
        <f t="shared" ref="BO271:BO334" si="285">IF(BF271="",0,BF271)</f>
        <v>0</v>
      </c>
      <c r="BP271" s="123">
        <f t="shared" si="247"/>
        <v>0</v>
      </c>
      <c r="BQ271" s="123">
        <f t="shared" ref="BQ271:BQ334" si="286">IF(BJ271="",0,BJ271-BO271)</f>
        <v>0</v>
      </c>
      <c r="BR271" s="123">
        <f t="shared" si="248"/>
        <v>0</v>
      </c>
      <c r="BS271" s="123">
        <f t="shared" si="249"/>
        <v>0</v>
      </c>
      <c r="BT271" s="123">
        <f t="shared" si="250"/>
        <v>0</v>
      </c>
      <c r="BU271" s="123" t="str">
        <f t="shared" si="263"/>
        <v/>
      </c>
      <c r="BV271" s="123" t="str">
        <f t="shared" si="264"/>
        <v/>
      </c>
      <c r="BW271" s="123" t="str">
        <f t="shared" si="265"/>
        <v/>
      </c>
      <c r="BX271" s="123" t="str">
        <f t="shared" si="251"/>
        <v/>
      </c>
      <c r="BY271" s="123" t="str">
        <f t="shared" si="252"/>
        <v/>
      </c>
      <c r="BZ271" s="123" t="str">
        <f t="shared" si="253"/>
        <v/>
      </c>
      <c r="CA271" s="123" t="str">
        <f t="shared" si="254"/>
        <v/>
      </c>
      <c r="CB271" s="123" t="str">
        <f t="shared" si="255"/>
        <v/>
      </c>
      <c r="CC271" s="123" t="str">
        <f t="shared" si="256"/>
        <v/>
      </c>
      <c r="CD271" s="123" t="str">
        <f t="shared" si="257"/>
        <v/>
      </c>
      <c r="CE271" s="123" t="str">
        <f t="shared" si="258"/>
        <v/>
      </c>
      <c r="CF271" s="123" t="str">
        <f t="shared" si="266"/>
        <v/>
      </c>
      <c r="CG271" s="123" t="str">
        <f t="shared" si="267"/>
        <v/>
      </c>
      <c r="CH271" s="123" t="str">
        <f t="shared" si="268"/>
        <v/>
      </c>
      <c r="CI271" s="123" t="str">
        <f t="shared" si="269"/>
        <v/>
      </c>
      <c r="CJ271" s="131" t="str">
        <f t="shared" si="270"/>
        <v/>
      </c>
      <c r="CK271" s="123" t="str" cm="1">
        <f t="array" ref="CK271">IF(AND(AZ271="C_16",
        SUMPRODUCT(--ISNUMBER(SEARCH({"14","34","38","40","41","42","43","46","48","56","64","65"},BB271)))&gt;0),
    O271-IF(ISNUMBER(CL271),CL271,0),
    "")</f>
        <v/>
      </c>
      <c r="CL271" s="123" t="str" cm="1">
        <f t="array" ref="CL271">IF(AND(AZ271="C_16",
        SUMPRODUCT(--ISNUMBER(SEARCH({"01";"02";"03";"04";"05";"06";"07";"08";"09";"10";"11";"12";"13";"15";"16";"17";"19";"20";"21";"22";"23";"24";"25";"26";"27";"28";"29";"30";"31";"32";"33";"35";"36";"37";"39";"44";"45";"47";"49";"50";"51";"52";"53";"54";"55";"57";"58";"59";"60";"61";"62";"63";"66";"67";"68";"69";"70";"71";"72";"73";"74";"75"}, BB271)))&gt;0),
    O271,
    "")</f>
        <v/>
      </c>
      <c r="CM271" s="131" t="str" cm="1">
        <f t="array" ref="CM271">IF(SUMPRODUCT(--ISNUMBER(SEARCH({"32";"35";"36";"44";"45";"47";"50";"51";"52";"53";"54";"55";"57";"58";"59";"60"}, BB271)))&gt;0,
    B271,
    "")</f>
        <v/>
      </c>
      <c r="CN271" s="123" t="str" cm="1">
        <f t="array" ref="CN271">IF(SUMPRODUCT(--ISNUMBER(SEARCH({"61";"62"}, BB271)))&gt;0,
    B271,
    "")</f>
        <v/>
      </c>
      <c r="CO271" s="226" t="str" cm="1">
        <f t="array" ref="CO271">IF(SUMPRODUCT(--ISNUMBER(SEARCH({"68";"69";"70";"71"}, BB271)))&gt;0,
    B271,
    "")</f>
        <v/>
      </c>
      <c r="CP271" s="123" t="str" cm="1">
        <f t="array" ref="CP271">IF(SUMPRODUCT(--ISNUMBER(SEARCH({"72";"73";"74";"75"}, BB271)))&gt;0,
    B271,
    "")</f>
        <v/>
      </c>
      <c r="CQ271" s="123" t="str">
        <f t="shared" si="261"/>
        <v/>
      </c>
      <c r="CR271" s="226" t="str">
        <f t="shared" si="262"/>
        <v>NO</v>
      </c>
      <c r="CS271" s="122" t="str">
        <f t="shared" si="271"/>
        <v/>
      </c>
      <c r="CT271" s="123" t="str">
        <f t="shared" si="272"/>
        <v/>
      </c>
      <c r="CU271" s="123" t="str">
        <f t="shared" si="273"/>
        <v/>
      </c>
      <c r="CV271" s="123" t="str">
        <f t="shared" si="274"/>
        <v/>
      </c>
      <c r="CW271" s="123" t="str">
        <f t="shared" si="275"/>
        <v/>
      </c>
      <c r="CX271" s="123" t="str">
        <f t="shared" si="276"/>
        <v/>
      </c>
      <c r="CY271" s="123" t="str">
        <f t="shared" si="277"/>
        <v/>
      </c>
      <c r="CZ271" s="123" t="str">
        <f t="shared" si="278"/>
        <v/>
      </c>
      <c r="DA271" s="123" t="str">
        <f t="shared" si="279"/>
        <v/>
      </c>
      <c r="DB271" s="124" t="str">
        <f t="shared" si="280"/>
        <v/>
      </c>
      <c r="DC271" s="122" t="str">
        <f t="shared" si="281"/>
        <v/>
      </c>
      <c r="DD271" s="123" t="str">
        <f t="shared" si="282"/>
        <v/>
      </c>
      <c r="DE271" s="123" t="str">
        <f t="shared" si="283"/>
        <v/>
      </c>
      <c r="DF271" s="124" t="str">
        <f t="shared" si="284"/>
        <v/>
      </c>
      <c r="DG271" s="110"/>
    </row>
    <row r="272" spans="2:111" ht="16.2" outlineLevel="2" x14ac:dyDescent="0.4">
      <c r="B272" s="7">
        <v>267</v>
      </c>
      <c r="C272" s="12"/>
      <c r="D272" s="13"/>
      <c r="E272" s="14"/>
      <c r="F272" s="14"/>
      <c r="G272" s="14"/>
      <c r="H272" s="14"/>
      <c r="I272" s="14"/>
      <c r="J272" s="14"/>
      <c r="K272" s="14"/>
      <c r="L272" s="15"/>
      <c r="M272" s="12"/>
      <c r="N272" s="12"/>
      <c r="O272" s="12"/>
      <c r="P272" s="98" t="str">
        <f xml:space="preserve"> IF(ISBLANK(M272),"",VLOOKUP(M272,ComboValue!$D$2:$H$18,5,FALSE))</f>
        <v/>
      </c>
      <c r="Q272" s="12"/>
      <c r="R272" s="252" t="str" cm="1">
        <f t="array" ref="R272">IF(OR(ISNUMBER(SEARCH("SGH05",$D272:$L272)),ISNUMBER(SEARCH("SGH06",$D272:$L272)),ISNUMBER(SEARCH("SGH07",$D272:$L272)),ISNUMBER(SEARCH("SGH08",$D272:$L272)),ISNUMBER(SEARCH("pas de pictogramme",$D272:$L272)),ISNUMBER(SEARCH("SGH09",$D272:$L272)),ISNUMBER(SEARCH("SGH03",$D272:$L272))),"OUI","NON")</f>
        <v>NON</v>
      </c>
      <c r="S272" s="13"/>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212"/>
      <c r="AX272" s="123" t="str" cm="1">
        <f t="array" ref="AX272">_xlfn.TEXTJOIN(",", TRUE, IF(D272:L272="","",VLOOKUP(D272:L272, ComboValue!$A$2:$C$11, 3, FALSE)))</f>
        <v/>
      </c>
      <c r="AY272" s="123" t="str">
        <f t="shared" si="259"/>
        <v>Tous_Fr</v>
      </c>
      <c r="AZ272" s="123" t="str">
        <f>IF(ISBLANK(M272),"",VLOOKUP(M272,ComboValue!$D$2:$F$18,3,FALSE))</f>
        <v/>
      </c>
      <c r="BA272" s="123" t="str">
        <f>IF(ISBLANK(N272),"",VLOOKUP(N272,ComboValue!$J$2:$L$5,3,FALSE))</f>
        <v/>
      </c>
      <c r="BB272" s="130" t="str" cm="1">
        <f t="array" ref="BB272">_xlfn.TEXTJOIN(",", TRUE, IF(S272:AV272="","",VLOOKUP(S272:AV272, ComboValue!$M$2:$O$100, 3, FALSE)))</f>
        <v/>
      </c>
      <c r="BC272" s="124" t="str">
        <f t="shared" si="260"/>
        <v/>
      </c>
      <c r="BD272" s="110"/>
      <c r="BE272" s="122" t="str">
        <f t="shared" si="237"/>
        <v/>
      </c>
      <c r="BF272" s="123" t="str">
        <f t="shared" si="238"/>
        <v/>
      </c>
      <c r="BG272" s="123" t="str">
        <f t="shared" si="239"/>
        <v/>
      </c>
      <c r="BH272" s="123" t="str">
        <f t="shared" si="240"/>
        <v/>
      </c>
      <c r="BI272" s="123" t="str">
        <f t="shared" si="241"/>
        <v/>
      </c>
      <c r="BJ272" s="123" t="str">
        <f t="shared" si="242"/>
        <v/>
      </c>
      <c r="BK272" s="123" t="str">
        <f t="shared" si="243"/>
        <v/>
      </c>
      <c r="BL272" s="123" t="str">
        <f t="shared" si="244"/>
        <v/>
      </c>
      <c r="BM272" s="123" t="str">
        <f t="shared" si="245"/>
        <v/>
      </c>
      <c r="BN272" s="123" t="str">
        <f t="shared" si="246"/>
        <v/>
      </c>
      <c r="BO272" s="123">
        <f t="shared" si="285"/>
        <v>0</v>
      </c>
      <c r="BP272" s="123">
        <f t="shared" si="247"/>
        <v>0</v>
      </c>
      <c r="BQ272" s="123">
        <f t="shared" si="286"/>
        <v>0</v>
      </c>
      <c r="BR272" s="123">
        <f t="shared" si="248"/>
        <v>0</v>
      </c>
      <c r="BS272" s="123">
        <f t="shared" si="249"/>
        <v>0</v>
      </c>
      <c r="BT272" s="123">
        <f t="shared" si="250"/>
        <v>0</v>
      </c>
      <c r="BU272" s="123" t="str">
        <f t="shared" si="263"/>
        <v/>
      </c>
      <c r="BV272" s="123" t="str">
        <f t="shared" si="264"/>
        <v/>
      </c>
      <c r="BW272" s="123" t="str">
        <f t="shared" si="265"/>
        <v/>
      </c>
      <c r="BX272" s="123" t="str">
        <f t="shared" si="251"/>
        <v/>
      </c>
      <c r="BY272" s="123" t="str">
        <f t="shared" si="252"/>
        <v/>
      </c>
      <c r="BZ272" s="123" t="str">
        <f t="shared" si="253"/>
        <v/>
      </c>
      <c r="CA272" s="123" t="str">
        <f t="shared" si="254"/>
        <v/>
      </c>
      <c r="CB272" s="123" t="str">
        <f t="shared" si="255"/>
        <v/>
      </c>
      <c r="CC272" s="123" t="str">
        <f t="shared" si="256"/>
        <v/>
      </c>
      <c r="CD272" s="123" t="str">
        <f t="shared" si="257"/>
        <v/>
      </c>
      <c r="CE272" s="123" t="str">
        <f t="shared" si="258"/>
        <v/>
      </c>
      <c r="CF272" s="123" t="str">
        <f t="shared" si="266"/>
        <v/>
      </c>
      <c r="CG272" s="123" t="str">
        <f t="shared" si="267"/>
        <v/>
      </c>
      <c r="CH272" s="123" t="str">
        <f t="shared" si="268"/>
        <v/>
      </c>
      <c r="CI272" s="123" t="str">
        <f t="shared" si="269"/>
        <v/>
      </c>
      <c r="CJ272" s="131" t="str">
        <f t="shared" si="270"/>
        <v/>
      </c>
      <c r="CK272" s="123" t="str" cm="1">
        <f t="array" ref="CK272">IF(AND(AZ272="C_16",
        SUMPRODUCT(--ISNUMBER(SEARCH({"14","34","38","40","41","42","43","46","48","56","64","65"},BB272)))&gt;0),
    O272-IF(ISNUMBER(CL272),CL272,0),
    "")</f>
        <v/>
      </c>
      <c r="CL272" s="123" t="str" cm="1">
        <f t="array" ref="CL272">IF(AND(AZ272="C_16",
        SUMPRODUCT(--ISNUMBER(SEARCH({"01";"02";"03";"04";"05";"06";"07";"08";"09";"10";"11";"12";"13";"15";"16";"17";"19";"20";"21";"22";"23";"24";"25";"26";"27";"28";"29";"30";"31";"32";"33";"35";"36";"37";"39";"44";"45";"47";"49";"50";"51";"52";"53";"54";"55";"57";"58";"59";"60";"61";"62";"63";"66";"67";"68";"69";"70";"71";"72";"73";"74";"75"}, BB272)))&gt;0),
    O272,
    "")</f>
        <v/>
      </c>
      <c r="CM272" s="131" t="str" cm="1">
        <f t="array" ref="CM272">IF(SUMPRODUCT(--ISNUMBER(SEARCH({"32";"35";"36";"44";"45";"47";"50";"51";"52";"53";"54";"55";"57";"58";"59";"60"}, BB272)))&gt;0,
    B272,
    "")</f>
        <v/>
      </c>
      <c r="CN272" s="123" t="str" cm="1">
        <f t="array" ref="CN272">IF(SUMPRODUCT(--ISNUMBER(SEARCH({"61";"62"}, BB272)))&gt;0,
    B272,
    "")</f>
        <v/>
      </c>
      <c r="CO272" s="226" t="str" cm="1">
        <f t="array" ref="CO272">IF(SUMPRODUCT(--ISNUMBER(SEARCH({"68";"69";"70";"71"}, BB272)))&gt;0,
    B272,
    "")</f>
        <v/>
      </c>
      <c r="CP272" s="123" t="str" cm="1">
        <f t="array" ref="CP272">IF(SUMPRODUCT(--ISNUMBER(SEARCH({"72";"73";"74";"75"}, BB272)))&gt;0,
    B272,
    "")</f>
        <v/>
      </c>
      <c r="CQ272" s="123" t="str">
        <f t="shared" si="261"/>
        <v/>
      </c>
      <c r="CR272" s="226" t="str">
        <f t="shared" si="262"/>
        <v>NO</v>
      </c>
      <c r="CS272" s="122" t="str">
        <f t="shared" si="271"/>
        <v/>
      </c>
      <c r="CT272" s="123" t="str">
        <f t="shared" si="272"/>
        <v/>
      </c>
      <c r="CU272" s="123" t="str">
        <f t="shared" si="273"/>
        <v/>
      </c>
      <c r="CV272" s="123" t="str">
        <f t="shared" si="274"/>
        <v/>
      </c>
      <c r="CW272" s="123" t="str">
        <f t="shared" si="275"/>
        <v/>
      </c>
      <c r="CX272" s="123" t="str">
        <f t="shared" si="276"/>
        <v/>
      </c>
      <c r="CY272" s="123" t="str">
        <f t="shared" si="277"/>
        <v/>
      </c>
      <c r="CZ272" s="123" t="str">
        <f t="shared" si="278"/>
        <v/>
      </c>
      <c r="DA272" s="123" t="str">
        <f t="shared" si="279"/>
        <v/>
      </c>
      <c r="DB272" s="124" t="str">
        <f t="shared" si="280"/>
        <v/>
      </c>
      <c r="DC272" s="122" t="str">
        <f t="shared" si="281"/>
        <v/>
      </c>
      <c r="DD272" s="123" t="str">
        <f t="shared" si="282"/>
        <v/>
      </c>
      <c r="DE272" s="123" t="str">
        <f t="shared" si="283"/>
        <v/>
      </c>
      <c r="DF272" s="124" t="str">
        <f t="shared" si="284"/>
        <v/>
      </c>
      <c r="DG272" s="110"/>
    </row>
    <row r="273" spans="2:111" ht="16.2" outlineLevel="2" x14ac:dyDescent="0.4">
      <c r="B273" s="7">
        <v>268</v>
      </c>
      <c r="C273" s="12"/>
      <c r="D273" s="13"/>
      <c r="E273" s="14"/>
      <c r="F273" s="14"/>
      <c r="G273" s="14"/>
      <c r="H273" s="14"/>
      <c r="I273" s="14"/>
      <c r="J273" s="14"/>
      <c r="K273" s="14"/>
      <c r="L273" s="15"/>
      <c r="M273" s="12"/>
      <c r="N273" s="12"/>
      <c r="O273" s="12"/>
      <c r="P273" s="98" t="str">
        <f xml:space="preserve"> IF(ISBLANK(M273),"",VLOOKUP(M273,ComboValue!$D$2:$H$18,5,FALSE))</f>
        <v/>
      </c>
      <c r="Q273" s="12"/>
      <c r="R273" s="252" t="str" cm="1">
        <f t="array" ref="R273">IF(OR(ISNUMBER(SEARCH("SGH05",$D273:$L273)),ISNUMBER(SEARCH("SGH06",$D273:$L273)),ISNUMBER(SEARCH("SGH07",$D273:$L273)),ISNUMBER(SEARCH("SGH08",$D273:$L273)),ISNUMBER(SEARCH("pas de pictogramme",$D273:$L273)),ISNUMBER(SEARCH("SGH09",$D273:$L273)),ISNUMBER(SEARCH("SGH03",$D273:$L273))),"OUI","NON")</f>
        <v>NON</v>
      </c>
      <c r="S273" s="13"/>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212"/>
      <c r="AX273" s="123" t="str" cm="1">
        <f t="array" ref="AX273">_xlfn.TEXTJOIN(",", TRUE, IF(D273:L273="","",VLOOKUP(D273:L273, ComboValue!$A$2:$C$11, 3, FALSE)))</f>
        <v/>
      </c>
      <c r="AY273" s="123" t="str">
        <f t="shared" si="259"/>
        <v>Tous_Fr</v>
      </c>
      <c r="AZ273" s="123" t="str">
        <f>IF(ISBLANK(M273),"",VLOOKUP(M273,ComboValue!$D$2:$F$18,3,FALSE))</f>
        <v/>
      </c>
      <c r="BA273" s="123" t="str">
        <f>IF(ISBLANK(N273),"",VLOOKUP(N273,ComboValue!$J$2:$L$5,3,FALSE))</f>
        <v/>
      </c>
      <c r="BB273" s="130" t="str" cm="1">
        <f t="array" ref="BB273">_xlfn.TEXTJOIN(",", TRUE, IF(S273:AV273="","",VLOOKUP(S273:AV273, ComboValue!$M$2:$O$100, 3, FALSE)))</f>
        <v/>
      </c>
      <c r="BC273" s="124" t="str">
        <f t="shared" si="260"/>
        <v/>
      </c>
      <c r="BD273" s="110"/>
      <c r="BE273" s="122" t="str">
        <f t="shared" si="237"/>
        <v/>
      </c>
      <c r="BF273" s="123" t="str">
        <f t="shared" si="238"/>
        <v/>
      </c>
      <c r="BG273" s="123" t="str">
        <f t="shared" si="239"/>
        <v/>
      </c>
      <c r="BH273" s="123" t="str">
        <f t="shared" si="240"/>
        <v/>
      </c>
      <c r="BI273" s="123" t="str">
        <f t="shared" si="241"/>
        <v/>
      </c>
      <c r="BJ273" s="123" t="str">
        <f t="shared" si="242"/>
        <v/>
      </c>
      <c r="BK273" s="123" t="str">
        <f t="shared" si="243"/>
        <v/>
      </c>
      <c r="BL273" s="123" t="str">
        <f t="shared" si="244"/>
        <v/>
      </c>
      <c r="BM273" s="123" t="str">
        <f t="shared" si="245"/>
        <v/>
      </c>
      <c r="BN273" s="123" t="str">
        <f t="shared" si="246"/>
        <v/>
      </c>
      <c r="BO273" s="123">
        <f t="shared" si="285"/>
        <v>0</v>
      </c>
      <c r="BP273" s="123">
        <f t="shared" si="247"/>
        <v>0</v>
      </c>
      <c r="BQ273" s="123">
        <f t="shared" si="286"/>
        <v>0</v>
      </c>
      <c r="BR273" s="123">
        <f t="shared" si="248"/>
        <v>0</v>
      </c>
      <c r="BS273" s="123">
        <f t="shared" si="249"/>
        <v>0</v>
      </c>
      <c r="BT273" s="123">
        <f t="shared" si="250"/>
        <v>0</v>
      </c>
      <c r="BU273" s="123" t="str">
        <f t="shared" si="263"/>
        <v/>
      </c>
      <c r="BV273" s="123" t="str">
        <f t="shared" si="264"/>
        <v/>
      </c>
      <c r="BW273" s="123" t="str">
        <f t="shared" si="265"/>
        <v/>
      </c>
      <c r="BX273" s="123" t="str">
        <f t="shared" si="251"/>
        <v/>
      </c>
      <c r="BY273" s="123" t="str">
        <f t="shared" si="252"/>
        <v/>
      </c>
      <c r="BZ273" s="123" t="str">
        <f t="shared" si="253"/>
        <v/>
      </c>
      <c r="CA273" s="123" t="str">
        <f t="shared" si="254"/>
        <v/>
      </c>
      <c r="CB273" s="123" t="str">
        <f t="shared" si="255"/>
        <v/>
      </c>
      <c r="CC273" s="123" t="str">
        <f t="shared" si="256"/>
        <v/>
      </c>
      <c r="CD273" s="123" t="str">
        <f t="shared" si="257"/>
        <v/>
      </c>
      <c r="CE273" s="123" t="str">
        <f t="shared" si="258"/>
        <v/>
      </c>
      <c r="CF273" s="123" t="str">
        <f t="shared" si="266"/>
        <v/>
      </c>
      <c r="CG273" s="123" t="str">
        <f t="shared" si="267"/>
        <v/>
      </c>
      <c r="CH273" s="123" t="str">
        <f t="shared" si="268"/>
        <v/>
      </c>
      <c r="CI273" s="123" t="str">
        <f t="shared" si="269"/>
        <v/>
      </c>
      <c r="CJ273" s="131" t="str">
        <f t="shared" si="270"/>
        <v/>
      </c>
      <c r="CK273" s="123" t="str" cm="1">
        <f t="array" ref="CK273">IF(AND(AZ273="C_16",
        SUMPRODUCT(--ISNUMBER(SEARCH({"14","34","38","40","41","42","43","46","48","56","64","65"},BB273)))&gt;0),
    O273-IF(ISNUMBER(CL273),CL273,0),
    "")</f>
        <v/>
      </c>
      <c r="CL273" s="123" t="str" cm="1">
        <f t="array" ref="CL273">IF(AND(AZ273="C_16",
        SUMPRODUCT(--ISNUMBER(SEARCH({"01";"02";"03";"04";"05";"06";"07";"08";"09";"10";"11";"12";"13";"15";"16";"17";"19";"20";"21";"22";"23";"24";"25";"26";"27";"28";"29";"30";"31";"32";"33";"35";"36";"37";"39";"44";"45";"47";"49";"50";"51";"52";"53";"54";"55";"57";"58";"59";"60";"61";"62";"63";"66";"67";"68";"69";"70";"71";"72";"73";"74";"75"}, BB273)))&gt;0),
    O273,
    "")</f>
        <v/>
      </c>
      <c r="CM273" s="131" t="str" cm="1">
        <f t="array" ref="CM273">IF(SUMPRODUCT(--ISNUMBER(SEARCH({"32";"35";"36";"44";"45";"47";"50";"51";"52";"53";"54";"55";"57";"58";"59";"60"}, BB273)))&gt;0,
    B273,
    "")</f>
        <v/>
      </c>
      <c r="CN273" s="123" t="str" cm="1">
        <f t="array" ref="CN273">IF(SUMPRODUCT(--ISNUMBER(SEARCH({"61";"62"}, BB273)))&gt;0,
    B273,
    "")</f>
        <v/>
      </c>
      <c r="CO273" s="226" t="str" cm="1">
        <f t="array" ref="CO273">IF(SUMPRODUCT(--ISNUMBER(SEARCH({"68";"69";"70";"71"}, BB273)))&gt;0,
    B273,
    "")</f>
        <v/>
      </c>
      <c r="CP273" s="123" t="str" cm="1">
        <f t="array" ref="CP273">IF(SUMPRODUCT(--ISNUMBER(SEARCH({"72";"73";"74";"75"}, BB273)))&gt;0,
    B273,
    "")</f>
        <v/>
      </c>
      <c r="CQ273" s="123" t="str">
        <f t="shared" si="261"/>
        <v/>
      </c>
      <c r="CR273" s="226" t="str">
        <f t="shared" si="262"/>
        <v>NO</v>
      </c>
      <c r="CS273" s="122" t="str">
        <f t="shared" si="271"/>
        <v/>
      </c>
      <c r="CT273" s="123" t="str">
        <f t="shared" si="272"/>
        <v/>
      </c>
      <c r="CU273" s="123" t="str">
        <f t="shared" si="273"/>
        <v/>
      </c>
      <c r="CV273" s="123" t="str">
        <f t="shared" si="274"/>
        <v/>
      </c>
      <c r="CW273" s="123" t="str">
        <f t="shared" si="275"/>
        <v/>
      </c>
      <c r="CX273" s="123" t="str">
        <f t="shared" si="276"/>
        <v/>
      </c>
      <c r="CY273" s="123" t="str">
        <f t="shared" si="277"/>
        <v/>
      </c>
      <c r="CZ273" s="123" t="str">
        <f t="shared" si="278"/>
        <v/>
      </c>
      <c r="DA273" s="123" t="str">
        <f t="shared" si="279"/>
        <v/>
      </c>
      <c r="DB273" s="124" t="str">
        <f t="shared" si="280"/>
        <v/>
      </c>
      <c r="DC273" s="122" t="str">
        <f t="shared" si="281"/>
        <v/>
      </c>
      <c r="DD273" s="123" t="str">
        <f t="shared" si="282"/>
        <v/>
      </c>
      <c r="DE273" s="123" t="str">
        <f t="shared" si="283"/>
        <v/>
      </c>
      <c r="DF273" s="124" t="str">
        <f t="shared" si="284"/>
        <v/>
      </c>
      <c r="DG273" s="110"/>
    </row>
    <row r="274" spans="2:111" ht="16.2" outlineLevel="2" x14ac:dyDescent="0.4">
      <c r="B274" s="7">
        <v>269</v>
      </c>
      <c r="C274" s="12"/>
      <c r="D274" s="13"/>
      <c r="E274" s="14"/>
      <c r="F274" s="14"/>
      <c r="G274" s="14"/>
      <c r="H274" s="14"/>
      <c r="I274" s="14"/>
      <c r="J274" s="14"/>
      <c r="K274" s="14"/>
      <c r="L274" s="15"/>
      <c r="M274" s="12"/>
      <c r="N274" s="12"/>
      <c r="O274" s="12"/>
      <c r="P274" s="98" t="str">
        <f xml:space="preserve"> IF(ISBLANK(M274),"",VLOOKUP(M274,ComboValue!$D$2:$H$18,5,FALSE))</f>
        <v/>
      </c>
      <c r="Q274" s="12"/>
      <c r="R274" s="252" t="str" cm="1">
        <f t="array" ref="R274">IF(OR(ISNUMBER(SEARCH("SGH05",$D274:$L274)),ISNUMBER(SEARCH("SGH06",$D274:$L274)),ISNUMBER(SEARCH("SGH07",$D274:$L274)),ISNUMBER(SEARCH("SGH08",$D274:$L274)),ISNUMBER(SEARCH("pas de pictogramme",$D274:$L274)),ISNUMBER(SEARCH("SGH09",$D274:$L274)),ISNUMBER(SEARCH("SGH03",$D274:$L274))),"OUI","NON")</f>
        <v>NON</v>
      </c>
      <c r="S274" s="13"/>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212"/>
      <c r="AX274" s="123" t="str" cm="1">
        <f t="array" ref="AX274">_xlfn.TEXTJOIN(",", TRUE, IF(D274:L274="","",VLOOKUP(D274:L274, ComboValue!$A$2:$C$11, 3, FALSE)))</f>
        <v/>
      </c>
      <c r="AY274" s="123" t="str">
        <f t="shared" si="259"/>
        <v>Tous_Fr</v>
      </c>
      <c r="AZ274" s="123" t="str">
        <f>IF(ISBLANK(M274),"",VLOOKUP(M274,ComboValue!$D$2:$F$18,3,FALSE))</f>
        <v/>
      </c>
      <c r="BA274" s="123" t="str">
        <f>IF(ISBLANK(N274),"",VLOOKUP(N274,ComboValue!$J$2:$L$5,3,FALSE))</f>
        <v/>
      </c>
      <c r="BB274" s="130" t="str" cm="1">
        <f t="array" ref="BB274">_xlfn.TEXTJOIN(",", TRUE, IF(S274:AV274="","",VLOOKUP(S274:AV274, ComboValue!$M$2:$O$100, 3, FALSE)))</f>
        <v/>
      </c>
      <c r="BC274" s="124" t="str">
        <f t="shared" si="260"/>
        <v/>
      </c>
      <c r="BD274" s="110"/>
      <c r="BE274" s="122" t="str">
        <f t="shared" si="237"/>
        <v/>
      </c>
      <c r="BF274" s="123" t="str">
        <f t="shared" si="238"/>
        <v/>
      </c>
      <c r="BG274" s="123" t="str">
        <f t="shared" si="239"/>
        <v/>
      </c>
      <c r="BH274" s="123" t="str">
        <f t="shared" si="240"/>
        <v/>
      </c>
      <c r="BI274" s="123" t="str">
        <f t="shared" si="241"/>
        <v/>
      </c>
      <c r="BJ274" s="123" t="str">
        <f t="shared" si="242"/>
        <v/>
      </c>
      <c r="BK274" s="123" t="str">
        <f t="shared" si="243"/>
        <v/>
      </c>
      <c r="BL274" s="123" t="str">
        <f t="shared" si="244"/>
        <v/>
      </c>
      <c r="BM274" s="123" t="str">
        <f t="shared" si="245"/>
        <v/>
      </c>
      <c r="BN274" s="123" t="str">
        <f t="shared" si="246"/>
        <v/>
      </c>
      <c r="BO274" s="123">
        <f t="shared" si="285"/>
        <v>0</v>
      </c>
      <c r="BP274" s="123">
        <f t="shared" si="247"/>
        <v>0</v>
      </c>
      <c r="BQ274" s="123">
        <f t="shared" si="286"/>
        <v>0</v>
      </c>
      <c r="BR274" s="123">
        <f t="shared" si="248"/>
        <v>0</v>
      </c>
      <c r="BS274" s="123">
        <f t="shared" si="249"/>
        <v>0</v>
      </c>
      <c r="BT274" s="123">
        <f t="shared" si="250"/>
        <v>0</v>
      </c>
      <c r="BU274" s="123" t="str">
        <f t="shared" si="263"/>
        <v/>
      </c>
      <c r="BV274" s="123" t="str">
        <f t="shared" si="264"/>
        <v/>
      </c>
      <c r="BW274" s="123" t="str">
        <f t="shared" si="265"/>
        <v/>
      </c>
      <c r="BX274" s="123" t="str">
        <f t="shared" si="251"/>
        <v/>
      </c>
      <c r="BY274" s="123" t="str">
        <f t="shared" si="252"/>
        <v/>
      </c>
      <c r="BZ274" s="123" t="str">
        <f t="shared" si="253"/>
        <v/>
      </c>
      <c r="CA274" s="123" t="str">
        <f t="shared" si="254"/>
        <v/>
      </c>
      <c r="CB274" s="123" t="str">
        <f t="shared" si="255"/>
        <v/>
      </c>
      <c r="CC274" s="123" t="str">
        <f t="shared" si="256"/>
        <v/>
      </c>
      <c r="CD274" s="123" t="str">
        <f t="shared" si="257"/>
        <v/>
      </c>
      <c r="CE274" s="123" t="str">
        <f t="shared" si="258"/>
        <v/>
      </c>
      <c r="CF274" s="123" t="str">
        <f t="shared" si="266"/>
        <v/>
      </c>
      <c r="CG274" s="123" t="str">
        <f t="shared" si="267"/>
        <v/>
      </c>
      <c r="CH274" s="123" t="str">
        <f t="shared" si="268"/>
        <v/>
      </c>
      <c r="CI274" s="123" t="str">
        <f t="shared" si="269"/>
        <v/>
      </c>
      <c r="CJ274" s="131" t="str">
        <f t="shared" si="270"/>
        <v/>
      </c>
      <c r="CK274" s="123" t="str" cm="1">
        <f t="array" ref="CK274">IF(AND(AZ274="C_16",
        SUMPRODUCT(--ISNUMBER(SEARCH({"14","34","38","40","41","42","43","46","48","56","64","65"},BB274)))&gt;0),
    O274-IF(ISNUMBER(CL274),CL274,0),
    "")</f>
        <v/>
      </c>
      <c r="CL274" s="123" t="str" cm="1">
        <f t="array" ref="CL274">IF(AND(AZ274="C_16",
        SUMPRODUCT(--ISNUMBER(SEARCH({"01";"02";"03";"04";"05";"06";"07";"08";"09";"10";"11";"12";"13";"15";"16";"17";"19";"20";"21";"22";"23";"24";"25";"26";"27";"28";"29";"30";"31";"32";"33";"35";"36";"37";"39";"44";"45";"47";"49";"50";"51";"52";"53";"54";"55";"57";"58";"59";"60";"61";"62";"63";"66";"67";"68";"69";"70";"71";"72";"73";"74";"75"}, BB274)))&gt;0),
    O274,
    "")</f>
        <v/>
      </c>
      <c r="CM274" s="131" t="str" cm="1">
        <f t="array" ref="CM274">IF(SUMPRODUCT(--ISNUMBER(SEARCH({"32";"35";"36";"44";"45";"47";"50";"51";"52";"53";"54";"55";"57";"58";"59";"60"}, BB274)))&gt;0,
    B274,
    "")</f>
        <v/>
      </c>
      <c r="CN274" s="123" t="str" cm="1">
        <f t="array" ref="CN274">IF(SUMPRODUCT(--ISNUMBER(SEARCH({"61";"62"}, BB274)))&gt;0,
    B274,
    "")</f>
        <v/>
      </c>
      <c r="CO274" s="226" t="str" cm="1">
        <f t="array" ref="CO274">IF(SUMPRODUCT(--ISNUMBER(SEARCH({"68";"69";"70";"71"}, BB274)))&gt;0,
    B274,
    "")</f>
        <v/>
      </c>
      <c r="CP274" s="123" t="str" cm="1">
        <f t="array" ref="CP274">IF(SUMPRODUCT(--ISNUMBER(SEARCH({"72";"73";"74";"75"}, BB274)))&gt;0,
    B274,
    "")</f>
        <v/>
      </c>
      <c r="CQ274" s="123" t="str">
        <f t="shared" si="261"/>
        <v/>
      </c>
      <c r="CR274" s="226" t="str">
        <f t="shared" si="262"/>
        <v>NO</v>
      </c>
      <c r="CS274" s="122" t="str">
        <f t="shared" si="271"/>
        <v/>
      </c>
      <c r="CT274" s="123" t="str">
        <f t="shared" si="272"/>
        <v/>
      </c>
      <c r="CU274" s="123" t="str">
        <f t="shared" si="273"/>
        <v/>
      </c>
      <c r="CV274" s="123" t="str">
        <f t="shared" si="274"/>
        <v/>
      </c>
      <c r="CW274" s="123" t="str">
        <f t="shared" si="275"/>
        <v/>
      </c>
      <c r="CX274" s="123" t="str">
        <f t="shared" si="276"/>
        <v/>
      </c>
      <c r="CY274" s="123" t="str">
        <f t="shared" si="277"/>
        <v/>
      </c>
      <c r="CZ274" s="123" t="str">
        <f t="shared" si="278"/>
        <v/>
      </c>
      <c r="DA274" s="123" t="str">
        <f t="shared" si="279"/>
        <v/>
      </c>
      <c r="DB274" s="124" t="str">
        <f t="shared" si="280"/>
        <v/>
      </c>
      <c r="DC274" s="122" t="str">
        <f t="shared" si="281"/>
        <v/>
      </c>
      <c r="DD274" s="123" t="str">
        <f t="shared" si="282"/>
        <v/>
      </c>
      <c r="DE274" s="123" t="str">
        <f t="shared" si="283"/>
        <v/>
      </c>
      <c r="DF274" s="124" t="str">
        <f t="shared" si="284"/>
        <v/>
      </c>
      <c r="DG274" s="110"/>
    </row>
    <row r="275" spans="2:111" ht="16.2" outlineLevel="2" x14ac:dyDescent="0.4">
      <c r="B275" s="7">
        <v>270</v>
      </c>
      <c r="C275" s="12"/>
      <c r="D275" s="13"/>
      <c r="E275" s="14"/>
      <c r="F275" s="14"/>
      <c r="G275" s="14"/>
      <c r="H275" s="14"/>
      <c r="I275" s="14"/>
      <c r="J275" s="14"/>
      <c r="K275" s="14"/>
      <c r="L275" s="15"/>
      <c r="M275" s="12"/>
      <c r="N275" s="12"/>
      <c r="O275" s="12"/>
      <c r="P275" s="98" t="str">
        <f xml:space="preserve"> IF(ISBLANK(M275),"",VLOOKUP(M275,ComboValue!$D$2:$H$18,5,FALSE))</f>
        <v/>
      </c>
      <c r="Q275" s="12"/>
      <c r="R275" s="252" t="str" cm="1">
        <f t="array" ref="R275">IF(OR(ISNUMBER(SEARCH("SGH05",$D275:$L275)),ISNUMBER(SEARCH("SGH06",$D275:$L275)),ISNUMBER(SEARCH("SGH07",$D275:$L275)),ISNUMBER(SEARCH("SGH08",$D275:$L275)),ISNUMBER(SEARCH("pas de pictogramme",$D275:$L275)),ISNUMBER(SEARCH("SGH09",$D275:$L275)),ISNUMBER(SEARCH("SGH03",$D275:$L275))),"OUI","NON")</f>
        <v>NON</v>
      </c>
      <c r="S275" s="13"/>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212"/>
      <c r="AX275" s="123" t="str" cm="1">
        <f t="array" ref="AX275">_xlfn.TEXTJOIN(",", TRUE, IF(D275:L275="","",VLOOKUP(D275:L275, ComboValue!$A$2:$C$11, 3, FALSE)))</f>
        <v/>
      </c>
      <c r="AY275" s="123" t="str">
        <f t="shared" si="259"/>
        <v>Tous_Fr</v>
      </c>
      <c r="AZ275" s="123" t="str">
        <f>IF(ISBLANK(M275),"",VLOOKUP(M275,ComboValue!$D$2:$F$18,3,FALSE))</f>
        <v/>
      </c>
      <c r="BA275" s="123" t="str">
        <f>IF(ISBLANK(N275),"",VLOOKUP(N275,ComboValue!$J$2:$L$5,3,FALSE))</f>
        <v/>
      </c>
      <c r="BB275" s="130" t="str" cm="1">
        <f t="array" ref="BB275">_xlfn.TEXTJOIN(",", TRUE, IF(S275:AV275="","",VLOOKUP(S275:AV275, ComboValue!$M$2:$O$100, 3, FALSE)))</f>
        <v/>
      </c>
      <c r="BC275" s="124" t="str">
        <f t="shared" si="260"/>
        <v/>
      </c>
      <c r="BD275" s="110"/>
      <c r="BE275" s="122" t="str">
        <f t="shared" si="237"/>
        <v/>
      </c>
      <c r="BF275" s="123" t="str">
        <f t="shared" si="238"/>
        <v/>
      </c>
      <c r="BG275" s="123" t="str">
        <f t="shared" si="239"/>
        <v/>
      </c>
      <c r="BH275" s="123" t="str">
        <f t="shared" si="240"/>
        <v/>
      </c>
      <c r="BI275" s="123" t="str">
        <f t="shared" si="241"/>
        <v/>
      </c>
      <c r="BJ275" s="123" t="str">
        <f t="shared" si="242"/>
        <v/>
      </c>
      <c r="BK275" s="123" t="str">
        <f t="shared" si="243"/>
        <v/>
      </c>
      <c r="BL275" s="123" t="str">
        <f t="shared" si="244"/>
        <v/>
      </c>
      <c r="BM275" s="123" t="str">
        <f t="shared" si="245"/>
        <v/>
      </c>
      <c r="BN275" s="123" t="str">
        <f t="shared" si="246"/>
        <v/>
      </c>
      <c r="BO275" s="123">
        <f t="shared" si="285"/>
        <v>0</v>
      </c>
      <c r="BP275" s="123">
        <f t="shared" si="247"/>
        <v>0</v>
      </c>
      <c r="BQ275" s="123">
        <f t="shared" si="286"/>
        <v>0</v>
      </c>
      <c r="BR275" s="123">
        <f t="shared" si="248"/>
        <v>0</v>
      </c>
      <c r="BS275" s="123">
        <f t="shared" si="249"/>
        <v>0</v>
      </c>
      <c r="BT275" s="123">
        <f t="shared" si="250"/>
        <v>0</v>
      </c>
      <c r="BU275" s="123" t="str">
        <f t="shared" si="263"/>
        <v/>
      </c>
      <c r="BV275" s="123" t="str">
        <f t="shared" si="264"/>
        <v/>
      </c>
      <c r="BW275" s="123" t="str">
        <f t="shared" si="265"/>
        <v/>
      </c>
      <c r="BX275" s="123" t="str">
        <f t="shared" si="251"/>
        <v/>
      </c>
      <c r="BY275" s="123" t="str">
        <f t="shared" si="252"/>
        <v/>
      </c>
      <c r="BZ275" s="123" t="str">
        <f t="shared" si="253"/>
        <v/>
      </c>
      <c r="CA275" s="123" t="str">
        <f t="shared" si="254"/>
        <v/>
      </c>
      <c r="CB275" s="123" t="str">
        <f t="shared" si="255"/>
        <v/>
      </c>
      <c r="CC275" s="123" t="str">
        <f t="shared" si="256"/>
        <v/>
      </c>
      <c r="CD275" s="123" t="str">
        <f t="shared" si="257"/>
        <v/>
      </c>
      <c r="CE275" s="123" t="str">
        <f t="shared" si="258"/>
        <v/>
      </c>
      <c r="CF275" s="123" t="str">
        <f t="shared" si="266"/>
        <v/>
      </c>
      <c r="CG275" s="123" t="str">
        <f t="shared" si="267"/>
        <v/>
      </c>
      <c r="CH275" s="123" t="str">
        <f t="shared" si="268"/>
        <v/>
      </c>
      <c r="CI275" s="123" t="str">
        <f t="shared" si="269"/>
        <v/>
      </c>
      <c r="CJ275" s="131" t="str">
        <f t="shared" si="270"/>
        <v/>
      </c>
      <c r="CK275" s="123" t="str" cm="1">
        <f t="array" ref="CK275">IF(AND(AZ275="C_16",
        SUMPRODUCT(--ISNUMBER(SEARCH({"14","34","38","40","41","42","43","46","48","56","64","65"},BB275)))&gt;0),
    O275-IF(ISNUMBER(CL275),CL275,0),
    "")</f>
        <v/>
      </c>
      <c r="CL275" s="123" t="str" cm="1">
        <f t="array" ref="CL275">IF(AND(AZ275="C_16",
        SUMPRODUCT(--ISNUMBER(SEARCH({"01";"02";"03";"04";"05";"06";"07";"08";"09";"10";"11";"12";"13";"15";"16";"17";"19";"20";"21";"22";"23";"24";"25";"26";"27";"28";"29";"30";"31";"32";"33";"35";"36";"37";"39";"44";"45";"47";"49";"50";"51";"52";"53";"54";"55";"57";"58";"59";"60";"61";"62";"63";"66";"67";"68";"69";"70";"71";"72";"73";"74";"75"}, BB275)))&gt;0),
    O275,
    "")</f>
        <v/>
      </c>
      <c r="CM275" s="131" t="str" cm="1">
        <f t="array" ref="CM275">IF(SUMPRODUCT(--ISNUMBER(SEARCH({"32";"35";"36";"44";"45";"47";"50";"51";"52";"53";"54";"55";"57";"58";"59";"60"}, BB275)))&gt;0,
    B275,
    "")</f>
        <v/>
      </c>
      <c r="CN275" s="123" t="str" cm="1">
        <f t="array" ref="CN275">IF(SUMPRODUCT(--ISNUMBER(SEARCH({"61";"62"}, BB275)))&gt;0,
    B275,
    "")</f>
        <v/>
      </c>
      <c r="CO275" s="226" t="str" cm="1">
        <f t="array" ref="CO275">IF(SUMPRODUCT(--ISNUMBER(SEARCH({"68";"69";"70";"71"}, BB275)))&gt;0,
    B275,
    "")</f>
        <v/>
      </c>
      <c r="CP275" s="123" t="str" cm="1">
        <f t="array" ref="CP275">IF(SUMPRODUCT(--ISNUMBER(SEARCH({"72";"73";"74";"75"}, BB275)))&gt;0,
    B275,
    "")</f>
        <v/>
      </c>
      <c r="CQ275" s="123" t="str">
        <f t="shared" si="261"/>
        <v/>
      </c>
      <c r="CR275" s="226" t="str">
        <f t="shared" si="262"/>
        <v>NO</v>
      </c>
      <c r="CS275" s="122" t="str">
        <f t="shared" si="271"/>
        <v/>
      </c>
      <c r="CT275" s="123" t="str">
        <f t="shared" si="272"/>
        <v/>
      </c>
      <c r="CU275" s="123" t="str">
        <f t="shared" si="273"/>
        <v/>
      </c>
      <c r="CV275" s="123" t="str">
        <f t="shared" si="274"/>
        <v/>
      </c>
      <c r="CW275" s="123" t="str">
        <f t="shared" si="275"/>
        <v/>
      </c>
      <c r="CX275" s="123" t="str">
        <f t="shared" si="276"/>
        <v/>
      </c>
      <c r="CY275" s="123" t="str">
        <f t="shared" si="277"/>
        <v/>
      </c>
      <c r="CZ275" s="123" t="str">
        <f t="shared" si="278"/>
        <v/>
      </c>
      <c r="DA275" s="123" t="str">
        <f t="shared" si="279"/>
        <v/>
      </c>
      <c r="DB275" s="124" t="str">
        <f t="shared" si="280"/>
        <v/>
      </c>
      <c r="DC275" s="122" t="str">
        <f t="shared" si="281"/>
        <v/>
      </c>
      <c r="DD275" s="123" t="str">
        <f t="shared" si="282"/>
        <v/>
      </c>
      <c r="DE275" s="123" t="str">
        <f t="shared" si="283"/>
        <v/>
      </c>
      <c r="DF275" s="124" t="str">
        <f t="shared" si="284"/>
        <v/>
      </c>
      <c r="DG275" s="110"/>
    </row>
    <row r="276" spans="2:111" ht="16.2" outlineLevel="2" x14ac:dyDescent="0.4">
      <c r="B276" s="7">
        <v>271</v>
      </c>
      <c r="C276" s="12"/>
      <c r="D276" s="13"/>
      <c r="E276" s="14"/>
      <c r="F276" s="14"/>
      <c r="G276" s="14"/>
      <c r="H276" s="14"/>
      <c r="I276" s="14"/>
      <c r="J276" s="14"/>
      <c r="K276" s="14"/>
      <c r="L276" s="15"/>
      <c r="M276" s="12"/>
      <c r="N276" s="12"/>
      <c r="O276" s="12"/>
      <c r="P276" s="98" t="str">
        <f xml:space="preserve"> IF(ISBLANK(M276),"",VLOOKUP(M276,ComboValue!$D$2:$H$18,5,FALSE))</f>
        <v/>
      </c>
      <c r="Q276" s="12"/>
      <c r="R276" s="252" t="str" cm="1">
        <f t="array" ref="R276">IF(OR(ISNUMBER(SEARCH("SGH05",$D276:$L276)),ISNUMBER(SEARCH("SGH06",$D276:$L276)),ISNUMBER(SEARCH("SGH07",$D276:$L276)),ISNUMBER(SEARCH("SGH08",$D276:$L276)),ISNUMBER(SEARCH("pas de pictogramme",$D276:$L276)),ISNUMBER(SEARCH("SGH09",$D276:$L276)),ISNUMBER(SEARCH("SGH03",$D276:$L276))),"OUI","NON")</f>
        <v>NON</v>
      </c>
      <c r="S276" s="13"/>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212"/>
      <c r="AX276" s="123" t="str" cm="1">
        <f t="array" ref="AX276">_xlfn.TEXTJOIN(",", TRUE, IF(D276:L276="","",VLOOKUP(D276:L276, ComboValue!$A$2:$C$11, 3, FALSE)))</f>
        <v/>
      </c>
      <c r="AY276" s="123" t="str">
        <f t="shared" si="259"/>
        <v>Tous_Fr</v>
      </c>
      <c r="AZ276" s="123" t="str">
        <f>IF(ISBLANK(M276),"",VLOOKUP(M276,ComboValue!$D$2:$F$18,3,FALSE))</f>
        <v/>
      </c>
      <c r="BA276" s="123" t="str">
        <f>IF(ISBLANK(N276),"",VLOOKUP(N276,ComboValue!$J$2:$L$5,3,FALSE))</f>
        <v/>
      </c>
      <c r="BB276" s="130" t="str" cm="1">
        <f t="array" ref="BB276">_xlfn.TEXTJOIN(",", TRUE, IF(S276:AV276="","",VLOOKUP(S276:AV276, ComboValue!$M$2:$O$100, 3, FALSE)))</f>
        <v/>
      </c>
      <c r="BC276" s="124" t="str">
        <f t="shared" si="260"/>
        <v/>
      </c>
      <c r="BD276" s="110"/>
      <c r="BE276" s="122" t="str">
        <f t="shared" si="237"/>
        <v/>
      </c>
      <c r="BF276" s="123" t="str">
        <f t="shared" si="238"/>
        <v/>
      </c>
      <c r="BG276" s="123" t="str">
        <f t="shared" si="239"/>
        <v/>
      </c>
      <c r="BH276" s="123" t="str">
        <f t="shared" si="240"/>
        <v/>
      </c>
      <c r="BI276" s="123" t="str">
        <f t="shared" si="241"/>
        <v/>
      </c>
      <c r="BJ276" s="123" t="str">
        <f t="shared" si="242"/>
        <v/>
      </c>
      <c r="BK276" s="123" t="str">
        <f t="shared" si="243"/>
        <v/>
      </c>
      <c r="BL276" s="123" t="str">
        <f t="shared" si="244"/>
        <v/>
      </c>
      <c r="BM276" s="123" t="str">
        <f t="shared" si="245"/>
        <v/>
      </c>
      <c r="BN276" s="123" t="str">
        <f t="shared" si="246"/>
        <v/>
      </c>
      <c r="BO276" s="123">
        <f t="shared" si="285"/>
        <v>0</v>
      </c>
      <c r="BP276" s="123">
        <f t="shared" si="247"/>
        <v>0</v>
      </c>
      <c r="BQ276" s="123">
        <f t="shared" si="286"/>
        <v>0</v>
      </c>
      <c r="BR276" s="123">
        <f t="shared" si="248"/>
        <v>0</v>
      </c>
      <c r="BS276" s="123">
        <f t="shared" si="249"/>
        <v>0</v>
      </c>
      <c r="BT276" s="123">
        <f t="shared" si="250"/>
        <v>0</v>
      </c>
      <c r="BU276" s="123" t="str">
        <f t="shared" si="263"/>
        <v/>
      </c>
      <c r="BV276" s="123" t="str">
        <f t="shared" si="264"/>
        <v/>
      </c>
      <c r="BW276" s="123" t="str">
        <f t="shared" si="265"/>
        <v/>
      </c>
      <c r="BX276" s="123" t="str">
        <f t="shared" si="251"/>
        <v/>
      </c>
      <c r="BY276" s="123" t="str">
        <f t="shared" si="252"/>
        <v/>
      </c>
      <c r="BZ276" s="123" t="str">
        <f t="shared" si="253"/>
        <v/>
      </c>
      <c r="CA276" s="123" t="str">
        <f t="shared" si="254"/>
        <v/>
      </c>
      <c r="CB276" s="123" t="str">
        <f t="shared" si="255"/>
        <v/>
      </c>
      <c r="CC276" s="123" t="str">
        <f t="shared" si="256"/>
        <v/>
      </c>
      <c r="CD276" s="123" t="str">
        <f t="shared" si="257"/>
        <v/>
      </c>
      <c r="CE276" s="123" t="str">
        <f t="shared" si="258"/>
        <v/>
      </c>
      <c r="CF276" s="123" t="str">
        <f t="shared" si="266"/>
        <v/>
      </c>
      <c r="CG276" s="123" t="str">
        <f t="shared" si="267"/>
        <v/>
      </c>
      <c r="CH276" s="123" t="str">
        <f t="shared" si="268"/>
        <v/>
      </c>
      <c r="CI276" s="123" t="str">
        <f t="shared" si="269"/>
        <v/>
      </c>
      <c r="CJ276" s="131" t="str">
        <f t="shared" si="270"/>
        <v/>
      </c>
      <c r="CK276" s="123" t="str" cm="1">
        <f t="array" ref="CK276">IF(AND(AZ276="C_16",
        SUMPRODUCT(--ISNUMBER(SEARCH({"14","34","38","40","41","42","43","46","48","56","64","65"},BB276)))&gt;0),
    O276-IF(ISNUMBER(CL276),CL276,0),
    "")</f>
        <v/>
      </c>
      <c r="CL276" s="123" t="str" cm="1">
        <f t="array" ref="CL276">IF(AND(AZ276="C_16",
        SUMPRODUCT(--ISNUMBER(SEARCH({"01";"02";"03";"04";"05";"06";"07";"08";"09";"10";"11";"12";"13";"15";"16";"17";"19";"20";"21";"22";"23";"24";"25";"26";"27";"28";"29";"30";"31";"32";"33";"35";"36";"37";"39";"44";"45";"47";"49";"50";"51";"52";"53";"54";"55";"57";"58";"59";"60";"61";"62";"63";"66";"67";"68";"69";"70";"71";"72";"73";"74";"75"}, BB276)))&gt;0),
    O276,
    "")</f>
        <v/>
      </c>
      <c r="CM276" s="131" t="str" cm="1">
        <f t="array" ref="CM276">IF(SUMPRODUCT(--ISNUMBER(SEARCH({"32";"35";"36";"44";"45";"47";"50";"51";"52";"53";"54";"55";"57";"58";"59";"60"}, BB276)))&gt;0,
    B276,
    "")</f>
        <v/>
      </c>
      <c r="CN276" s="123" t="str" cm="1">
        <f t="array" ref="CN276">IF(SUMPRODUCT(--ISNUMBER(SEARCH({"61";"62"}, BB276)))&gt;0,
    B276,
    "")</f>
        <v/>
      </c>
      <c r="CO276" s="226" t="str" cm="1">
        <f t="array" ref="CO276">IF(SUMPRODUCT(--ISNUMBER(SEARCH({"68";"69";"70";"71"}, BB276)))&gt;0,
    B276,
    "")</f>
        <v/>
      </c>
      <c r="CP276" s="123" t="str" cm="1">
        <f t="array" ref="CP276">IF(SUMPRODUCT(--ISNUMBER(SEARCH({"72";"73";"74";"75"}, BB276)))&gt;0,
    B276,
    "")</f>
        <v/>
      </c>
      <c r="CQ276" s="123" t="str">
        <f t="shared" si="261"/>
        <v/>
      </c>
      <c r="CR276" s="226" t="str">
        <f t="shared" si="262"/>
        <v>NO</v>
      </c>
      <c r="CS276" s="122" t="str">
        <f t="shared" si="271"/>
        <v/>
      </c>
      <c r="CT276" s="123" t="str">
        <f t="shared" si="272"/>
        <v/>
      </c>
      <c r="CU276" s="123" t="str">
        <f t="shared" si="273"/>
        <v/>
      </c>
      <c r="CV276" s="123" t="str">
        <f t="shared" si="274"/>
        <v/>
      </c>
      <c r="CW276" s="123" t="str">
        <f t="shared" si="275"/>
        <v/>
      </c>
      <c r="CX276" s="123" t="str">
        <f t="shared" si="276"/>
        <v/>
      </c>
      <c r="CY276" s="123" t="str">
        <f t="shared" si="277"/>
        <v/>
      </c>
      <c r="CZ276" s="123" t="str">
        <f t="shared" si="278"/>
        <v/>
      </c>
      <c r="DA276" s="123" t="str">
        <f t="shared" si="279"/>
        <v/>
      </c>
      <c r="DB276" s="124" t="str">
        <f t="shared" si="280"/>
        <v/>
      </c>
      <c r="DC276" s="122" t="str">
        <f t="shared" si="281"/>
        <v/>
      </c>
      <c r="DD276" s="123" t="str">
        <f t="shared" si="282"/>
        <v/>
      </c>
      <c r="DE276" s="123" t="str">
        <f t="shared" si="283"/>
        <v/>
      </c>
      <c r="DF276" s="124" t="str">
        <f t="shared" si="284"/>
        <v/>
      </c>
      <c r="DG276" s="110"/>
    </row>
    <row r="277" spans="2:111" ht="16.2" outlineLevel="2" x14ac:dyDescent="0.4">
      <c r="B277" s="7">
        <v>272</v>
      </c>
      <c r="C277" s="12"/>
      <c r="D277" s="13"/>
      <c r="E277" s="14"/>
      <c r="F277" s="14"/>
      <c r="G277" s="14"/>
      <c r="H277" s="14"/>
      <c r="I277" s="14"/>
      <c r="J277" s="14"/>
      <c r="K277" s="14"/>
      <c r="L277" s="15"/>
      <c r="M277" s="12"/>
      <c r="N277" s="12"/>
      <c r="O277" s="12"/>
      <c r="P277" s="98" t="str">
        <f xml:space="preserve"> IF(ISBLANK(M277),"",VLOOKUP(M277,ComboValue!$D$2:$H$18,5,FALSE))</f>
        <v/>
      </c>
      <c r="Q277" s="12"/>
      <c r="R277" s="252" t="str" cm="1">
        <f t="array" ref="R277">IF(OR(ISNUMBER(SEARCH("SGH05",$D277:$L277)),ISNUMBER(SEARCH("SGH06",$D277:$L277)),ISNUMBER(SEARCH("SGH07",$D277:$L277)),ISNUMBER(SEARCH("SGH08",$D277:$L277)),ISNUMBER(SEARCH("pas de pictogramme",$D277:$L277)),ISNUMBER(SEARCH("SGH09",$D277:$L277)),ISNUMBER(SEARCH("SGH03",$D277:$L277))),"OUI","NON")</f>
        <v>NON</v>
      </c>
      <c r="S277" s="13"/>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212"/>
      <c r="AX277" s="123" t="str" cm="1">
        <f t="array" ref="AX277">_xlfn.TEXTJOIN(",", TRUE, IF(D277:L277="","",VLOOKUP(D277:L277, ComboValue!$A$2:$C$11, 3, FALSE)))</f>
        <v/>
      </c>
      <c r="AY277" s="123" t="str">
        <f t="shared" si="259"/>
        <v>Tous_Fr</v>
      </c>
      <c r="AZ277" s="123" t="str">
        <f>IF(ISBLANK(M277),"",VLOOKUP(M277,ComboValue!$D$2:$F$18,3,FALSE))</f>
        <v/>
      </c>
      <c r="BA277" s="123" t="str">
        <f>IF(ISBLANK(N277),"",VLOOKUP(N277,ComboValue!$J$2:$L$5,3,FALSE))</f>
        <v/>
      </c>
      <c r="BB277" s="130" t="str" cm="1">
        <f t="array" ref="BB277">_xlfn.TEXTJOIN(",", TRUE, IF(S277:AV277="","",VLOOKUP(S277:AV277, ComboValue!$M$2:$O$100, 3, FALSE)))</f>
        <v/>
      </c>
      <c r="BC277" s="124" t="str">
        <f t="shared" si="260"/>
        <v/>
      </c>
      <c r="BD277" s="110"/>
      <c r="BE277" s="122" t="str">
        <f t="shared" si="237"/>
        <v/>
      </c>
      <c r="BF277" s="123" t="str">
        <f t="shared" si="238"/>
        <v/>
      </c>
      <c r="BG277" s="123" t="str">
        <f t="shared" si="239"/>
        <v/>
      </c>
      <c r="BH277" s="123" t="str">
        <f t="shared" si="240"/>
        <v/>
      </c>
      <c r="BI277" s="123" t="str">
        <f t="shared" si="241"/>
        <v/>
      </c>
      <c r="BJ277" s="123" t="str">
        <f t="shared" si="242"/>
        <v/>
      </c>
      <c r="BK277" s="123" t="str">
        <f t="shared" si="243"/>
        <v/>
      </c>
      <c r="BL277" s="123" t="str">
        <f t="shared" si="244"/>
        <v/>
      </c>
      <c r="BM277" s="123" t="str">
        <f t="shared" si="245"/>
        <v/>
      </c>
      <c r="BN277" s="123" t="str">
        <f t="shared" si="246"/>
        <v/>
      </c>
      <c r="BO277" s="123">
        <f t="shared" si="285"/>
        <v>0</v>
      </c>
      <c r="BP277" s="123">
        <f t="shared" si="247"/>
        <v>0</v>
      </c>
      <c r="BQ277" s="123">
        <f t="shared" si="286"/>
        <v>0</v>
      </c>
      <c r="BR277" s="123">
        <f t="shared" si="248"/>
        <v>0</v>
      </c>
      <c r="BS277" s="123">
        <f t="shared" si="249"/>
        <v>0</v>
      </c>
      <c r="BT277" s="123">
        <f t="shared" si="250"/>
        <v>0</v>
      </c>
      <c r="BU277" s="123" t="str">
        <f t="shared" si="263"/>
        <v/>
      </c>
      <c r="BV277" s="123" t="str">
        <f t="shared" si="264"/>
        <v/>
      </c>
      <c r="BW277" s="123" t="str">
        <f t="shared" si="265"/>
        <v/>
      </c>
      <c r="BX277" s="123" t="str">
        <f t="shared" si="251"/>
        <v/>
      </c>
      <c r="BY277" s="123" t="str">
        <f t="shared" si="252"/>
        <v/>
      </c>
      <c r="BZ277" s="123" t="str">
        <f t="shared" si="253"/>
        <v/>
      </c>
      <c r="CA277" s="123" t="str">
        <f t="shared" si="254"/>
        <v/>
      </c>
      <c r="CB277" s="123" t="str">
        <f t="shared" si="255"/>
        <v/>
      </c>
      <c r="CC277" s="123" t="str">
        <f t="shared" si="256"/>
        <v/>
      </c>
      <c r="CD277" s="123" t="str">
        <f t="shared" si="257"/>
        <v/>
      </c>
      <c r="CE277" s="123" t="str">
        <f t="shared" si="258"/>
        <v/>
      </c>
      <c r="CF277" s="123" t="str">
        <f t="shared" si="266"/>
        <v/>
      </c>
      <c r="CG277" s="123" t="str">
        <f t="shared" si="267"/>
        <v/>
      </c>
      <c r="CH277" s="123" t="str">
        <f t="shared" si="268"/>
        <v/>
      </c>
      <c r="CI277" s="123" t="str">
        <f t="shared" si="269"/>
        <v/>
      </c>
      <c r="CJ277" s="131" t="str">
        <f t="shared" si="270"/>
        <v/>
      </c>
      <c r="CK277" s="123" t="str" cm="1">
        <f t="array" ref="CK277">IF(AND(AZ277="C_16",
        SUMPRODUCT(--ISNUMBER(SEARCH({"14","34","38","40","41","42","43","46","48","56","64","65"},BB277)))&gt;0),
    O277-IF(ISNUMBER(CL277),CL277,0),
    "")</f>
        <v/>
      </c>
      <c r="CL277" s="123" t="str" cm="1">
        <f t="array" ref="CL277">IF(AND(AZ277="C_16",
        SUMPRODUCT(--ISNUMBER(SEARCH({"01";"02";"03";"04";"05";"06";"07";"08";"09";"10";"11";"12";"13";"15";"16";"17";"19";"20";"21";"22";"23";"24";"25";"26";"27";"28";"29";"30";"31";"32";"33";"35";"36";"37";"39";"44";"45";"47";"49";"50";"51";"52";"53";"54";"55";"57";"58";"59";"60";"61";"62";"63";"66";"67";"68";"69";"70";"71";"72";"73";"74";"75"}, BB277)))&gt;0),
    O277,
    "")</f>
        <v/>
      </c>
      <c r="CM277" s="131" t="str" cm="1">
        <f t="array" ref="CM277">IF(SUMPRODUCT(--ISNUMBER(SEARCH({"32";"35";"36";"44";"45";"47";"50";"51";"52";"53";"54";"55";"57";"58";"59";"60"}, BB277)))&gt;0,
    B277,
    "")</f>
        <v/>
      </c>
      <c r="CN277" s="123" t="str" cm="1">
        <f t="array" ref="CN277">IF(SUMPRODUCT(--ISNUMBER(SEARCH({"61";"62"}, BB277)))&gt;0,
    B277,
    "")</f>
        <v/>
      </c>
      <c r="CO277" s="226" t="str" cm="1">
        <f t="array" ref="CO277">IF(SUMPRODUCT(--ISNUMBER(SEARCH({"68";"69";"70";"71"}, BB277)))&gt;0,
    B277,
    "")</f>
        <v/>
      </c>
      <c r="CP277" s="123" t="str" cm="1">
        <f t="array" ref="CP277">IF(SUMPRODUCT(--ISNUMBER(SEARCH({"72";"73";"74";"75"}, BB277)))&gt;0,
    B277,
    "")</f>
        <v/>
      </c>
      <c r="CQ277" s="123" t="str">
        <f t="shared" si="261"/>
        <v/>
      </c>
      <c r="CR277" s="226" t="str">
        <f t="shared" si="262"/>
        <v>NO</v>
      </c>
      <c r="CS277" s="122" t="str">
        <f t="shared" si="271"/>
        <v/>
      </c>
      <c r="CT277" s="123" t="str">
        <f t="shared" si="272"/>
        <v/>
      </c>
      <c r="CU277" s="123" t="str">
        <f t="shared" si="273"/>
        <v/>
      </c>
      <c r="CV277" s="123" t="str">
        <f t="shared" si="274"/>
        <v/>
      </c>
      <c r="CW277" s="123" t="str">
        <f t="shared" si="275"/>
        <v/>
      </c>
      <c r="CX277" s="123" t="str">
        <f t="shared" si="276"/>
        <v/>
      </c>
      <c r="CY277" s="123" t="str">
        <f t="shared" si="277"/>
        <v/>
      </c>
      <c r="CZ277" s="123" t="str">
        <f t="shared" si="278"/>
        <v/>
      </c>
      <c r="DA277" s="123" t="str">
        <f t="shared" si="279"/>
        <v/>
      </c>
      <c r="DB277" s="124" t="str">
        <f t="shared" si="280"/>
        <v/>
      </c>
      <c r="DC277" s="122" t="str">
        <f t="shared" si="281"/>
        <v/>
      </c>
      <c r="DD277" s="123" t="str">
        <f t="shared" si="282"/>
        <v/>
      </c>
      <c r="DE277" s="123" t="str">
        <f t="shared" si="283"/>
        <v/>
      </c>
      <c r="DF277" s="124" t="str">
        <f t="shared" si="284"/>
        <v/>
      </c>
      <c r="DG277" s="110"/>
    </row>
    <row r="278" spans="2:111" ht="16.2" outlineLevel="2" x14ac:dyDescent="0.4">
      <c r="B278" s="7">
        <v>273</v>
      </c>
      <c r="C278" s="12"/>
      <c r="D278" s="13"/>
      <c r="E278" s="14"/>
      <c r="F278" s="14"/>
      <c r="G278" s="14"/>
      <c r="H278" s="14"/>
      <c r="I278" s="14"/>
      <c r="J278" s="14"/>
      <c r="K278" s="14"/>
      <c r="L278" s="15"/>
      <c r="M278" s="12"/>
      <c r="N278" s="12"/>
      <c r="O278" s="12"/>
      <c r="P278" s="98" t="str">
        <f xml:space="preserve"> IF(ISBLANK(M278),"",VLOOKUP(M278,ComboValue!$D$2:$H$18,5,FALSE))</f>
        <v/>
      </c>
      <c r="Q278" s="12"/>
      <c r="R278" s="252" t="str" cm="1">
        <f t="array" ref="R278">IF(OR(ISNUMBER(SEARCH("SGH05",$D278:$L278)),ISNUMBER(SEARCH("SGH06",$D278:$L278)),ISNUMBER(SEARCH("SGH07",$D278:$L278)),ISNUMBER(SEARCH("SGH08",$D278:$L278)),ISNUMBER(SEARCH("pas de pictogramme",$D278:$L278)),ISNUMBER(SEARCH("SGH09",$D278:$L278)),ISNUMBER(SEARCH("SGH03",$D278:$L278))),"OUI","NON")</f>
        <v>NON</v>
      </c>
      <c r="S278" s="13"/>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212"/>
      <c r="AX278" s="123" t="str" cm="1">
        <f t="array" ref="AX278">_xlfn.TEXTJOIN(",", TRUE, IF(D278:L278="","",VLOOKUP(D278:L278, ComboValue!$A$2:$C$11, 3, FALSE)))</f>
        <v/>
      </c>
      <c r="AY278" s="123" t="str">
        <f t="shared" si="259"/>
        <v>Tous_Fr</v>
      </c>
      <c r="AZ278" s="123" t="str">
        <f>IF(ISBLANK(M278),"",VLOOKUP(M278,ComboValue!$D$2:$F$18,3,FALSE))</f>
        <v/>
      </c>
      <c r="BA278" s="123" t="str">
        <f>IF(ISBLANK(N278),"",VLOOKUP(N278,ComboValue!$J$2:$L$5,3,FALSE))</f>
        <v/>
      </c>
      <c r="BB278" s="130" t="str" cm="1">
        <f t="array" ref="BB278">_xlfn.TEXTJOIN(",", TRUE, IF(S278:AV278="","",VLOOKUP(S278:AV278, ComboValue!$M$2:$O$100, 3, FALSE)))</f>
        <v/>
      </c>
      <c r="BC278" s="124" t="str">
        <f t="shared" si="260"/>
        <v/>
      </c>
      <c r="BD278" s="110"/>
      <c r="BE278" s="122" t="str">
        <f t="shared" si="237"/>
        <v/>
      </c>
      <c r="BF278" s="123" t="str">
        <f t="shared" si="238"/>
        <v/>
      </c>
      <c r="BG278" s="123" t="str">
        <f t="shared" si="239"/>
        <v/>
      </c>
      <c r="BH278" s="123" t="str">
        <f t="shared" si="240"/>
        <v/>
      </c>
      <c r="BI278" s="123" t="str">
        <f t="shared" si="241"/>
        <v/>
      </c>
      <c r="BJ278" s="123" t="str">
        <f t="shared" si="242"/>
        <v/>
      </c>
      <c r="BK278" s="123" t="str">
        <f t="shared" si="243"/>
        <v/>
      </c>
      <c r="BL278" s="123" t="str">
        <f t="shared" si="244"/>
        <v/>
      </c>
      <c r="BM278" s="123" t="str">
        <f t="shared" si="245"/>
        <v/>
      </c>
      <c r="BN278" s="123" t="str">
        <f t="shared" si="246"/>
        <v/>
      </c>
      <c r="BO278" s="123">
        <f t="shared" si="285"/>
        <v>0</v>
      </c>
      <c r="BP278" s="123">
        <f t="shared" si="247"/>
        <v>0</v>
      </c>
      <c r="BQ278" s="123">
        <f t="shared" si="286"/>
        <v>0</v>
      </c>
      <c r="BR278" s="123">
        <f t="shared" si="248"/>
        <v>0</v>
      </c>
      <c r="BS278" s="123">
        <f t="shared" si="249"/>
        <v>0</v>
      </c>
      <c r="BT278" s="123">
        <f t="shared" si="250"/>
        <v>0</v>
      </c>
      <c r="BU278" s="123" t="str">
        <f t="shared" si="263"/>
        <v/>
      </c>
      <c r="BV278" s="123" t="str">
        <f t="shared" si="264"/>
        <v/>
      </c>
      <c r="BW278" s="123" t="str">
        <f t="shared" si="265"/>
        <v/>
      </c>
      <c r="BX278" s="123" t="str">
        <f t="shared" si="251"/>
        <v/>
      </c>
      <c r="BY278" s="123" t="str">
        <f t="shared" si="252"/>
        <v/>
      </c>
      <c r="BZ278" s="123" t="str">
        <f t="shared" si="253"/>
        <v/>
      </c>
      <c r="CA278" s="123" t="str">
        <f t="shared" si="254"/>
        <v/>
      </c>
      <c r="CB278" s="123" t="str">
        <f t="shared" si="255"/>
        <v/>
      </c>
      <c r="CC278" s="123" t="str">
        <f t="shared" si="256"/>
        <v/>
      </c>
      <c r="CD278" s="123" t="str">
        <f t="shared" si="257"/>
        <v/>
      </c>
      <c r="CE278" s="123" t="str">
        <f t="shared" si="258"/>
        <v/>
      </c>
      <c r="CF278" s="123" t="str">
        <f t="shared" si="266"/>
        <v/>
      </c>
      <c r="CG278" s="123" t="str">
        <f t="shared" si="267"/>
        <v/>
      </c>
      <c r="CH278" s="123" t="str">
        <f t="shared" si="268"/>
        <v/>
      </c>
      <c r="CI278" s="123" t="str">
        <f t="shared" si="269"/>
        <v/>
      </c>
      <c r="CJ278" s="131" t="str">
        <f t="shared" si="270"/>
        <v/>
      </c>
      <c r="CK278" s="123" t="str" cm="1">
        <f t="array" ref="CK278">IF(AND(AZ278="C_16",
        SUMPRODUCT(--ISNUMBER(SEARCH({"14","34","38","40","41","42","43","46","48","56","64","65"},BB278)))&gt;0),
    O278-IF(ISNUMBER(CL278),CL278,0),
    "")</f>
        <v/>
      </c>
      <c r="CL278" s="123" t="str" cm="1">
        <f t="array" ref="CL278">IF(AND(AZ278="C_16",
        SUMPRODUCT(--ISNUMBER(SEARCH({"01";"02";"03";"04";"05";"06";"07";"08";"09";"10";"11";"12";"13";"15";"16";"17";"19";"20";"21";"22";"23";"24";"25";"26";"27";"28";"29";"30";"31";"32";"33";"35";"36";"37";"39";"44";"45";"47";"49";"50";"51";"52";"53";"54";"55";"57";"58";"59";"60";"61";"62";"63";"66";"67";"68";"69";"70";"71";"72";"73";"74";"75"}, BB278)))&gt;0),
    O278,
    "")</f>
        <v/>
      </c>
      <c r="CM278" s="131" t="str" cm="1">
        <f t="array" ref="CM278">IF(SUMPRODUCT(--ISNUMBER(SEARCH({"32";"35";"36";"44";"45";"47";"50";"51";"52";"53";"54";"55";"57";"58";"59";"60"}, BB278)))&gt;0,
    B278,
    "")</f>
        <v/>
      </c>
      <c r="CN278" s="123" t="str" cm="1">
        <f t="array" ref="CN278">IF(SUMPRODUCT(--ISNUMBER(SEARCH({"61";"62"}, BB278)))&gt;0,
    B278,
    "")</f>
        <v/>
      </c>
      <c r="CO278" s="226" t="str" cm="1">
        <f t="array" ref="CO278">IF(SUMPRODUCT(--ISNUMBER(SEARCH({"68";"69";"70";"71"}, BB278)))&gt;0,
    B278,
    "")</f>
        <v/>
      </c>
      <c r="CP278" s="123" t="str" cm="1">
        <f t="array" ref="CP278">IF(SUMPRODUCT(--ISNUMBER(SEARCH({"72";"73";"74";"75"}, BB278)))&gt;0,
    B278,
    "")</f>
        <v/>
      </c>
      <c r="CQ278" s="123" t="str">
        <f t="shared" si="261"/>
        <v/>
      </c>
      <c r="CR278" s="226" t="str">
        <f t="shared" si="262"/>
        <v>NO</v>
      </c>
      <c r="CS278" s="122" t="str">
        <f t="shared" si="271"/>
        <v/>
      </c>
      <c r="CT278" s="123" t="str">
        <f t="shared" si="272"/>
        <v/>
      </c>
      <c r="CU278" s="123" t="str">
        <f t="shared" si="273"/>
        <v/>
      </c>
      <c r="CV278" s="123" t="str">
        <f t="shared" si="274"/>
        <v/>
      </c>
      <c r="CW278" s="123" t="str">
        <f t="shared" si="275"/>
        <v/>
      </c>
      <c r="CX278" s="123" t="str">
        <f t="shared" si="276"/>
        <v/>
      </c>
      <c r="CY278" s="123" t="str">
        <f t="shared" si="277"/>
        <v/>
      </c>
      <c r="CZ278" s="123" t="str">
        <f t="shared" si="278"/>
        <v/>
      </c>
      <c r="DA278" s="123" t="str">
        <f t="shared" si="279"/>
        <v/>
      </c>
      <c r="DB278" s="124" t="str">
        <f t="shared" si="280"/>
        <v/>
      </c>
      <c r="DC278" s="122" t="str">
        <f t="shared" si="281"/>
        <v/>
      </c>
      <c r="DD278" s="123" t="str">
        <f t="shared" si="282"/>
        <v/>
      </c>
      <c r="DE278" s="123" t="str">
        <f t="shared" si="283"/>
        <v/>
      </c>
      <c r="DF278" s="124" t="str">
        <f t="shared" si="284"/>
        <v/>
      </c>
      <c r="DG278" s="110"/>
    </row>
    <row r="279" spans="2:111" ht="16.2" outlineLevel="2" x14ac:dyDescent="0.4">
      <c r="B279" s="7">
        <v>274</v>
      </c>
      <c r="C279" s="12"/>
      <c r="D279" s="13"/>
      <c r="E279" s="14"/>
      <c r="F279" s="14"/>
      <c r="G279" s="14"/>
      <c r="H279" s="14"/>
      <c r="I279" s="14"/>
      <c r="J279" s="14"/>
      <c r="K279" s="14"/>
      <c r="L279" s="15"/>
      <c r="M279" s="12"/>
      <c r="N279" s="12"/>
      <c r="O279" s="12"/>
      <c r="P279" s="98" t="str">
        <f xml:space="preserve"> IF(ISBLANK(M279),"",VLOOKUP(M279,ComboValue!$D$2:$H$18,5,FALSE))</f>
        <v/>
      </c>
      <c r="Q279" s="12"/>
      <c r="R279" s="252" t="str" cm="1">
        <f t="array" ref="R279">IF(OR(ISNUMBER(SEARCH("SGH05",$D279:$L279)),ISNUMBER(SEARCH("SGH06",$D279:$L279)),ISNUMBER(SEARCH("SGH07",$D279:$L279)),ISNUMBER(SEARCH("SGH08",$D279:$L279)),ISNUMBER(SEARCH("pas de pictogramme",$D279:$L279)),ISNUMBER(SEARCH("SGH09",$D279:$L279)),ISNUMBER(SEARCH("SGH03",$D279:$L279))),"OUI","NON")</f>
        <v>NON</v>
      </c>
      <c r="S279" s="13"/>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212"/>
      <c r="AX279" s="123" t="str" cm="1">
        <f t="array" ref="AX279">_xlfn.TEXTJOIN(",", TRUE, IF(D279:L279="","",VLOOKUP(D279:L279, ComboValue!$A$2:$C$11, 3, FALSE)))</f>
        <v/>
      </c>
      <c r="AY279" s="123" t="str">
        <f t="shared" si="259"/>
        <v>Tous_Fr</v>
      </c>
      <c r="AZ279" s="123" t="str">
        <f>IF(ISBLANK(M279),"",VLOOKUP(M279,ComboValue!$D$2:$F$18,3,FALSE))</f>
        <v/>
      </c>
      <c r="BA279" s="123" t="str">
        <f>IF(ISBLANK(N279),"",VLOOKUP(N279,ComboValue!$J$2:$L$5,3,FALSE))</f>
        <v/>
      </c>
      <c r="BB279" s="130" t="str" cm="1">
        <f t="array" ref="BB279">_xlfn.TEXTJOIN(",", TRUE, IF(S279:AV279="","",VLOOKUP(S279:AV279, ComboValue!$M$2:$O$100, 3, FALSE)))</f>
        <v/>
      </c>
      <c r="BC279" s="124" t="str">
        <f t="shared" si="260"/>
        <v/>
      </c>
      <c r="BD279" s="110"/>
      <c r="BE279" s="122" t="str">
        <f t="shared" si="237"/>
        <v/>
      </c>
      <c r="BF279" s="123" t="str">
        <f t="shared" si="238"/>
        <v/>
      </c>
      <c r="BG279" s="123" t="str">
        <f t="shared" si="239"/>
        <v/>
      </c>
      <c r="BH279" s="123" t="str">
        <f t="shared" si="240"/>
        <v/>
      </c>
      <c r="BI279" s="123" t="str">
        <f t="shared" si="241"/>
        <v/>
      </c>
      <c r="BJ279" s="123" t="str">
        <f t="shared" si="242"/>
        <v/>
      </c>
      <c r="BK279" s="123" t="str">
        <f t="shared" si="243"/>
        <v/>
      </c>
      <c r="BL279" s="123" t="str">
        <f t="shared" si="244"/>
        <v/>
      </c>
      <c r="BM279" s="123" t="str">
        <f t="shared" si="245"/>
        <v/>
      </c>
      <c r="BN279" s="123" t="str">
        <f t="shared" si="246"/>
        <v/>
      </c>
      <c r="BO279" s="123">
        <f t="shared" si="285"/>
        <v>0</v>
      </c>
      <c r="BP279" s="123">
        <f t="shared" si="247"/>
        <v>0</v>
      </c>
      <c r="BQ279" s="123">
        <f t="shared" si="286"/>
        <v>0</v>
      </c>
      <c r="BR279" s="123">
        <f t="shared" si="248"/>
        <v>0</v>
      </c>
      <c r="BS279" s="123">
        <f t="shared" si="249"/>
        <v>0</v>
      </c>
      <c r="BT279" s="123">
        <f t="shared" si="250"/>
        <v>0</v>
      </c>
      <c r="BU279" s="123" t="str">
        <f t="shared" si="263"/>
        <v/>
      </c>
      <c r="BV279" s="123" t="str">
        <f t="shared" si="264"/>
        <v/>
      </c>
      <c r="BW279" s="123" t="str">
        <f t="shared" si="265"/>
        <v/>
      </c>
      <c r="BX279" s="123" t="str">
        <f t="shared" si="251"/>
        <v/>
      </c>
      <c r="BY279" s="123" t="str">
        <f t="shared" si="252"/>
        <v/>
      </c>
      <c r="BZ279" s="123" t="str">
        <f t="shared" si="253"/>
        <v/>
      </c>
      <c r="CA279" s="123" t="str">
        <f t="shared" si="254"/>
        <v/>
      </c>
      <c r="CB279" s="123" t="str">
        <f t="shared" si="255"/>
        <v/>
      </c>
      <c r="CC279" s="123" t="str">
        <f t="shared" si="256"/>
        <v/>
      </c>
      <c r="CD279" s="123" t="str">
        <f t="shared" si="257"/>
        <v/>
      </c>
      <c r="CE279" s="123" t="str">
        <f t="shared" si="258"/>
        <v/>
      </c>
      <c r="CF279" s="123" t="str">
        <f t="shared" si="266"/>
        <v/>
      </c>
      <c r="CG279" s="123" t="str">
        <f t="shared" si="267"/>
        <v/>
      </c>
      <c r="CH279" s="123" t="str">
        <f t="shared" si="268"/>
        <v/>
      </c>
      <c r="CI279" s="123" t="str">
        <f t="shared" si="269"/>
        <v/>
      </c>
      <c r="CJ279" s="131" t="str">
        <f t="shared" si="270"/>
        <v/>
      </c>
      <c r="CK279" s="123" t="str" cm="1">
        <f t="array" ref="CK279">IF(AND(AZ279="C_16",
        SUMPRODUCT(--ISNUMBER(SEARCH({"14","34","38","40","41","42","43","46","48","56","64","65"},BB279)))&gt;0),
    O279-IF(ISNUMBER(CL279),CL279,0),
    "")</f>
        <v/>
      </c>
      <c r="CL279" s="123" t="str" cm="1">
        <f t="array" ref="CL279">IF(AND(AZ279="C_16",
        SUMPRODUCT(--ISNUMBER(SEARCH({"01";"02";"03";"04";"05";"06";"07";"08";"09";"10";"11";"12";"13";"15";"16";"17";"19";"20";"21";"22";"23";"24";"25";"26";"27";"28";"29";"30";"31";"32";"33";"35";"36";"37";"39";"44";"45";"47";"49";"50";"51";"52";"53";"54";"55";"57";"58";"59";"60";"61";"62";"63";"66";"67";"68";"69";"70";"71";"72";"73";"74";"75"}, BB279)))&gt;0),
    O279,
    "")</f>
        <v/>
      </c>
      <c r="CM279" s="131" t="str" cm="1">
        <f t="array" ref="CM279">IF(SUMPRODUCT(--ISNUMBER(SEARCH({"32";"35";"36";"44";"45";"47";"50";"51";"52";"53";"54";"55";"57";"58";"59";"60"}, BB279)))&gt;0,
    B279,
    "")</f>
        <v/>
      </c>
      <c r="CN279" s="123" t="str" cm="1">
        <f t="array" ref="CN279">IF(SUMPRODUCT(--ISNUMBER(SEARCH({"61";"62"}, BB279)))&gt;0,
    B279,
    "")</f>
        <v/>
      </c>
      <c r="CO279" s="226" t="str" cm="1">
        <f t="array" ref="CO279">IF(SUMPRODUCT(--ISNUMBER(SEARCH({"68";"69";"70";"71"}, BB279)))&gt;0,
    B279,
    "")</f>
        <v/>
      </c>
      <c r="CP279" s="123" t="str" cm="1">
        <f t="array" ref="CP279">IF(SUMPRODUCT(--ISNUMBER(SEARCH({"72";"73";"74";"75"}, BB279)))&gt;0,
    B279,
    "")</f>
        <v/>
      </c>
      <c r="CQ279" s="123" t="str">
        <f t="shared" si="261"/>
        <v/>
      </c>
      <c r="CR279" s="226" t="str">
        <f t="shared" si="262"/>
        <v>NO</v>
      </c>
      <c r="CS279" s="122" t="str">
        <f t="shared" si="271"/>
        <v/>
      </c>
      <c r="CT279" s="123" t="str">
        <f t="shared" si="272"/>
        <v/>
      </c>
      <c r="CU279" s="123" t="str">
        <f t="shared" si="273"/>
        <v/>
      </c>
      <c r="CV279" s="123" t="str">
        <f t="shared" si="274"/>
        <v/>
      </c>
      <c r="CW279" s="123" t="str">
        <f t="shared" si="275"/>
        <v/>
      </c>
      <c r="CX279" s="123" t="str">
        <f t="shared" si="276"/>
        <v/>
      </c>
      <c r="CY279" s="123" t="str">
        <f t="shared" si="277"/>
        <v/>
      </c>
      <c r="CZ279" s="123" t="str">
        <f t="shared" si="278"/>
        <v/>
      </c>
      <c r="DA279" s="123" t="str">
        <f t="shared" si="279"/>
        <v/>
      </c>
      <c r="DB279" s="124" t="str">
        <f t="shared" si="280"/>
        <v/>
      </c>
      <c r="DC279" s="122" t="str">
        <f t="shared" si="281"/>
        <v/>
      </c>
      <c r="DD279" s="123" t="str">
        <f t="shared" si="282"/>
        <v/>
      </c>
      <c r="DE279" s="123" t="str">
        <f t="shared" si="283"/>
        <v/>
      </c>
      <c r="DF279" s="124" t="str">
        <f t="shared" si="284"/>
        <v/>
      </c>
      <c r="DG279" s="110"/>
    </row>
    <row r="280" spans="2:111" ht="16.2" outlineLevel="2" x14ac:dyDescent="0.4">
      <c r="B280" s="7">
        <v>275</v>
      </c>
      <c r="C280" s="12"/>
      <c r="D280" s="13"/>
      <c r="E280" s="14"/>
      <c r="F280" s="14"/>
      <c r="G280" s="14"/>
      <c r="H280" s="14"/>
      <c r="I280" s="14"/>
      <c r="J280" s="14"/>
      <c r="K280" s="14"/>
      <c r="L280" s="15"/>
      <c r="M280" s="12"/>
      <c r="N280" s="12"/>
      <c r="O280" s="12"/>
      <c r="P280" s="98" t="str">
        <f xml:space="preserve"> IF(ISBLANK(M280),"",VLOOKUP(M280,ComboValue!$D$2:$H$18,5,FALSE))</f>
        <v/>
      </c>
      <c r="Q280" s="12"/>
      <c r="R280" s="252" t="str" cm="1">
        <f t="array" ref="R280">IF(OR(ISNUMBER(SEARCH("SGH05",$D280:$L280)),ISNUMBER(SEARCH("SGH06",$D280:$L280)),ISNUMBER(SEARCH("SGH07",$D280:$L280)),ISNUMBER(SEARCH("SGH08",$D280:$L280)),ISNUMBER(SEARCH("pas de pictogramme",$D280:$L280)),ISNUMBER(SEARCH("SGH09",$D280:$L280)),ISNUMBER(SEARCH("SGH03",$D280:$L280))),"OUI","NON")</f>
        <v>NON</v>
      </c>
      <c r="S280" s="13"/>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212"/>
      <c r="AX280" s="123" t="str" cm="1">
        <f t="array" ref="AX280">_xlfn.TEXTJOIN(",", TRUE, IF(D280:L280="","",VLOOKUP(D280:L280, ComboValue!$A$2:$C$11, 3, FALSE)))</f>
        <v/>
      </c>
      <c r="AY280" s="123" t="str">
        <f t="shared" si="259"/>
        <v>Tous_Fr</v>
      </c>
      <c r="AZ280" s="123" t="str">
        <f>IF(ISBLANK(M280),"",VLOOKUP(M280,ComboValue!$D$2:$F$18,3,FALSE))</f>
        <v/>
      </c>
      <c r="BA280" s="123" t="str">
        <f>IF(ISBLANK(N280),"",VLOOKUP(N280,ComboValue!$J$2:$L$5,3,FALSE))</f>
        <v/>
      </c>
      <c r="BB280" s="130" t="str" cm="1">
        <f t="array" ref="BB280">_xlfn.TEXTJOIN(",", TRUE, IF(S280:AV280="","",VLOOKUP(S280:AV280, ComboValue!$M$2:$O$100, 3, FALSE)))</f>
        <v/>
      </c>
      <c r="BC280" s="124" t="str">
        <f t="shared" si="260"/>
        <v/>
      </c>
      <c r="BD280" s="110"/>
      <c r="BE280" s="122" t="str">
        <f t="shared" si="237"/>
        <v/>
      </c>
      <c r="BF280" s="123" t="str">
        <f t="shared" si="238"/>
        <v/>
      </c>
      <c r="BG280" s="123" t="str">
        <f t="shared" si="239"/>
        <v/>
      </c>
      <c r="BH280" s="123" t="str">
        <f t="shared" si="240"/>
        <v/>
      </c>
      <c r="BI280" s="123" t="str">
        <f t="shared" si="241"/>
        <v/>
      </c>
      <c r="BJ280" s="123" t="str">
        <f t="shared" si="242"/>
        <v/>
      </c>
      <c r="BK280" s="123" t="str">
        <f t="shared" si="243"/>
        <v/>
      </c>
      <c r="BL280" s="123" t="str">
        <f t="shared" si="244"/>
        <v/>
      </c>
      <c r="BM280" s="123" t="str">
        <f t="shared" si="245"/>
        <v/>
      </c>
      <c r="BN280" s="123" t="str">
        <f t="shared" si="246"/>
        <v/>
      </c>
      <c r="BO280" s="123">
        <f t="shared" si="285"/>
        <v>0</v>
      </c>
      <c r="BP280" s="123">
        <f t="shared" si="247"/>
        <v>0</v>
      </c>
      <c r="BQ280" s="123">
        <f t="shared" si="286"/>
        <v>0</v>
      </c>
      <c r="BR280" s="123">
        <f t="shared" si="248"/>
        <v>0</v>
      </c>
      <c r="BS280" s="123">
        <f t="shared" si="249"/>
        <v>0</v>
      </c>
      <c r="BT280" s="123">
        <f t="shared" si="250"/>
        <v>0</v>
      </c>
      <c r="BU280" s="123" t="str">
        <f t="shared" si="263"/>
        <v/>
      </c>
      <c r="BV280" s="123" t="str">
        <f t="shared" si="264"/>
        <v/>
      </c>
      <c r="BW280" s="123" t="str">
        <f t="shared" si="265"/>
        <v/>
      </c>
      <c r="BX280" s="123" t="str">
        <f t="shared" si="251"/>
        <v/>
      </c>
      <c r="BY280" s="123" t="str">
        <f t="shared" si="252"/>
        <v/>
      </c>
      <c r="BZ280" s="123" t="str">
        <f t="shared" si="253"/>
        <v/>
      </c>
      <c r="CA280" s="123" t="str">
        <f t="shared" si="254"/>
        <v/>
      </c>
      <c r="CB280" s="123" t="str">
        <f t="shared" si="255"/>
        <v/>
      </c>
      <c r="CC280" s="123" t="str">
        <f t="shared" si="256"/>
        <v/>
      </c>
      <c r="CD280" s="123" t="str">
        <f t="shared" si="257"/>
        <v/>
      </c>
      <c r="CE280" s="123" t="str">
        <f t="shared" si="258"/>
        <v/>
      </c>
      <c r="CF280" s="123" t="str">
        <f t="shared" si="266"/>
        <v/>
      </c>
      <c r="CG280" s="123" t="str">
        <f t="shared" si="267"/>
        <v/>
      </c>
      <c r="CH280" s="123" t="str">
        <f t="shared" si="268"/>
        <v/>
      </c>
      <c r="CI280" s="123" t="str">
        <f t="shared" si="269"/>
        <v/>
      </c>
      <c r="CJ280" s="131" t="str">
        <f t="shared" si="270"/>
        <v/>
      </c>
      <c r="CK280" s="123" t="str" cm="1">
        <f t="array" ref="CK280">IF(AND(AZ280="C_16",
        SUMPRODUCT(--ISNUMBER(SEARCH({"14","34","38","40","41","42","43","46","48","56","64","65"},BB280)))&gt;0),
    O280-IF(ISNUMBER(CL280),CL280,0),
    "")</f>
        <v/>
      </c>
      <c r="CL280" s="123" t="str" cm="1">
        <f t="array" ref="CL280">IF(AND(AZ280="C_16",
        SUMPRODUCT(--ISNUMBER(SEARCH({"01";"02";"03";"04";"05";"06";"07";"08";"09";"10";"11";"12";"13";"15";"16";"17";"19";"20";"21";"22";"23";"24";"25";"26";"27";"28";"29";"30";"31";"32";"33";"35";"36";"37";"39";"44";"45";"47";"49";"50";"51";"52";"53";"54";"55";"57";"58";"59";"60";"61";"62";"63";"66";"67";"68";"69";"70";"71";"72";"73";"74";"75"}, BB280)))&gt;0),
    O280,
    "")</f>
        <v/>
      </c>
      <c r="CM280" s="131" t="str" cm="1">
        <f t="array" ref="CM280">IF(SUMPRODUCT(--ISNUMBER(SEARCH({"32";"35";"36";"44";"45";"47";"50";"51";"52";"53";"54";"55";"57";"58";"59";"60"}, BB280)))&gt;0,
    B280,
    "")</f>
        <v/>
      </c>
      <c r="CN280" s="123" t="str" cm="1">
        <f t="array" ref="CN280">IF(SUMPRODUCT(--ISNUMBER(SEARCH({"61";"62"}, BB280)))&gt;0,
    B280,
    "")</f>
        <v/>
      </c>
      <c r="CO280" s="226" t="str" cm="1">
        <f t="array" ref="CO280">IF(SUMPRODUCT(--ISNUMBER(SEARCH({"68";"69";"70";"71"}, BB280)))&gt;0,
    B280,
    "")</f>
        <v/>
      </c>
      <c r="CP280" s="123" t="str" cm="1">
        <f t="array" ref="CP280">IF(SUMPRODUCT(--ISNUMBER(SEARCH({"72";"73";"74";"75"}, BB280)))&gt;0,
    B280,
    "")</f>
        <v/>
      </c>
      <c r="CQ280" s="123" t="str">
        <f t="shared" si="261"/>
        <v/>
      </c>
      <c r="CR280" s="226" t="str">
        <f t="shared" si="262"/>
        <v>NO</v>
      </c>
      <c r="CS280" s="122" t="str">
        <f t="shared" si="271"/>
        <v/>
      </c>
      <c r="CT280" s="123" t="str">
        <f t="shared" si="272"/>
        <v/>
      </c>
      <c r="CU280" s="123" t="str">
        <f t="shared" si="273"/>
        <v/>
      </c>
      <c r="CV280" s="123" t="str">
        <f t="shared" si="274"/>
        <v/>
      </c>
      <c r="CW280" s="123" t="str">
        <f t="shared" si="275"/>
        <v/>
      </c>
      <c r="CX280" s="123" t="str">
        <f t="shared" si="276"/>
        <v/>
      </c>
      <c r="CY280" s="123" t="str">
        <f t="shared" si="277"/>
        <v/>
      </c>
      <c r="CZ280" s="123" t="str">
        <f t="shared" si="278"/>
        <v/>
      </c>
      <c r="DA280" s="123" t="str">
        <f t="shared" si="279"/>
        <v/>
      </c>
      <c r="DB280" s="124" t="str">
        <f t="shared" si="280"/>
        <v/>
      </c>
      <c r="DC280" s="122" t="str">
        <f t="shared" si="281"/>
        <v/>
      </c>
      <c r="DD280" s="123" t="str">
        <f t="shared" si="282"/>
        <v/>
      </c>
      <c r="DE280" s="123" t="str">
        <f t="shared" si="283"/>
        <v/>
      </c>
      <c r="DF280" s="124" t="str">
        <f t="shared" si="284"/>
        <v/>
      </c>
      <c r="DG280" s="110"/>
    </row>
    <row r="281" spans="2:111" ht="16.2" outlineLevel="2" x14ac:dyDescent="0.4">
      <c r="B281" s="7">
        <v>276</v>
      </c>
      <c r="C281" s="12"/>
      <c r="D281" s="13"/>
      <c r="E281" s="14"/>
      <c r="F281" s="14"/>
      <c r="G281" s="14"/>
      <c r="H281" s="14"/>
      <c r="I281" s="14"/>
      <c r="J281" s="14"/>
      <c r="K281" s="14"/>
      <c r="L281" s="15"/>
      <c r="M281" s="12"/>
      <c r="N281" s="12"/>
      <c r="O281" s="12"/>
      <c r="P281" s="98" t="str">
        <f xml:space="preserve"> IF(ISBLANK(M281),"",VLOOKUP(M281,ComboValue!$D$2:$H$18,5,FALSE))</f>
        <v/>
      </c>
      <c r="Q281" s="12"/>
      <c r="R281" s="252" t="str" cm="1">
        <f t="array" ref="R281">IF(OR(ISNUMBER(SEARCH("SGH05",$D281:$L281)),ISNUMBER(SEARCH("SGH06",$D281:$L281)),ISNUMBER(SEARCH("SGH07",$D281:$L281)),ISNUMBER(SEARCH("SGH08",$D281:$L281)),ISNUMBER(SEARCH("pas de pictogramme",$D281:$L281)),ISNUMBER(SEARCH("SGH09",$D281:$L281)),ISNUMBER(SEARCH("SGH03",$D281:$L281))),"OUI","NON")</f>
        <v>NON</v>
      </c>
      <c r="S281" s="13"/>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212"/>
      <c r="AX281" s="123" t="str" cm="1">
        <f t="array" ref="AX281">_xlfn.TEXTJOIN(",", TRUE, IF(D281:L281="","",VLOOKUP(D281:L281, ComboValue!$A$2:$C$11, 3, FALSE)))</f>
        <v/>
      </c>
      <c r="AY281" s="123" t="str">
        <f t="shared" si="259"/>
        <v>Tous_Fr</v>
      </c>
      <c r="AZ281" s="123" t="str">
        <f>IF(ISBLANK(M281),"",VLOOKUP(M281,ComboValue!$D$2:$F$18,3,FALSE))</f>
        <v/>
      </c>
      <c r="BA281" s="123" t="str">
        <f>IF(ISBLANK(N281),"",VLOOKUP(N281,ComboValue!$J$2:$L$5,3,FALSE))</f>
        <v/>
      </c>
      <c r="BB281" s="130" t="str" cm="1">
        <f t="array" ref="BB281">_xlfn.TEXTJOIN(",", TRUE, IF(S281:AV281="","",VLOOKUP(S281:AV281, ComboValue!$M$2:$O$100, 3, FALSE)))</f>
        <v/>
      </c>
      <c r="BC281" s="124" t="str">
        <f t="shared" si="260"/>
        <v/>
      </c>
      <c r="BD281" s="110"/>
      <c r="BE281" s="122" t="str">
        <f t="shared" si="237"/>
        <v/>
      </c>
      <c r="BF281" s="123" t="str">
        <f t="shared" si="238"/>
        <v/>
      </c>
      <c r="BG281" s="123" t="str">
        <f t="shared" si="239"/>
        <v/>
      </c>
      <c r="BH281" s="123" t="str">
        <f t="shared" si="240"/>
        <v/>
      </c>
      <c r="BI281" s="123" t="str">
        <f t="shared" si="241"/>
        <v/>
      </c>
      <c r="BJ281" s="123" t="str">
        <f t="shared" si="242"/>
        <v/>
      </c>
      <c r="BK281" s="123" t="str">
        <f t="shared" si="243"/>
        <v/>
      </c>
      <c r="BL281" s="123" t="str">
        <f t="shared" si="244"/>
        <v/>
      </c>
      <c r="BM281" s="123" t="str">
        <f t="shared" si="245"/>
        <v/>
      </c>
      <c r="BN281" s="123" t="str">
        <f t="shared" si="246"/>
        <v/>
      </c>
      <c r="BO281" s="123">
        <f t="shared" si="285"/>
        <v>0</v>
      </c>
      <c r="BP281" s="123">
        <f t="shared" si="247"/>
        <v>0</v>
      </c>
      <c r="BQ281" s="123">
        <f t="shared" si="286"/>
        <v>0</v>
      </c>
      <c r="BR281" s="123">
        <f t="shared" si="248"/>
        <v>0</v>
      </c>
      <c r="BS281" s="123">
        <f t="shared" si="249"/>
        <v>0</v>
      </c>
      <c r="BT281" s="123">
        <f t="shared" si="250"/>
        <v>0</v>
      </c>
      <c r="BU281" s="123" t="str">
        <f t="shared" si="263"/>
        <v/>
      </c>
      <c r="BV281" s="123" t="str">
        <f t="shared" si="264"/>
        <v/>
      </c>
      <c r="BW281" s="123" t="str">
        <f t="shared" si="265"/>
        <v/>
      </c>
      <c r="BX281" s="123" t="str">
        <f t="shared" si="251"/>
        <v/>
      </c>
      <c r="BY281" s="123" t="str">
        <f t="shared" si="252"/>
        <v/>
      </c>
      <c r="BZ281" s="123" t="str">
        <f t="shared" si="253"/>
        <v/>
      </c>
      <c r="CA281" s="123" t="str">
        <f t="shared" si="254"/>
        <v/>
      </c>
      <c r="CB281" s="123" t="str">
        <f t="shared" si="255"/>
        <v/>
      </c>
      <c r="CC281" s="123" t="str">
        <f t="shared" si="256"/>
        <v/>
      </c>
      <c r="CD281" s="123" t="str">
        <f t="shared" si="257"/>
        <v/>
      </c>
      <c r="CE281" s="123" t="str">
        <f t="shared" si="258"/>
        <v/>
      </c>
      <c r="CF281" s="123" t="str">
        <f t="shared" si="266"/>
        <v/>
      </c>
      <c r="CG281" s="123" t="str">
        <f t="shared" si="267"/>
        <v/>
      </c>
      <c r="CH281" s="123" t="str">
        <f t="shared" si="268"/>
        <v/>
      </c>
      <c r="CI281" s="123" t="str">
        <f t="shared" si="269"/>
        <v/>
      </c>
      <c r="CJ281" s="131" t="str">
        <f t="shared" si="270"/>
        <v/>
      </c>
      <c r="CK281" s="123" t="str" cm="1">
        <f t="array" ref="CK281">IF(AND(AZ281="C_16",
        SUMPRODUCT(--ISNUMBER(SEARCH({"14","34","38","40","41","42","43","46","48","56","64","65"},BB281)))&gt;0),
    O281-IF(ISNUMBER(CL281),CL281,0),
    "")</f>
        <v/>
      </c>
      <c r="CL281" s="123" t="str" cm="1">
        <f t="array" ref="CL281">IF(AND(AZ281="C_16",
        SUMPRODUCT(--ISNUMBER(SEARCH({"01";"02";"03";"04";"05";"06";"07";"08";"09";"10";"11";"12";"13";"15";"16";"17";"19";"20";"21";"22";"23";"24";"25";"26";"27";"28";"29";"30";"31";"32";"33";"35";"36";"37";"39";"44";"45";"47";"49";"50";"51";"52";"53";"54";"55";"57";"58";"59";"60";"61";"62";"63";"66";"67";"68";"69";"70";"71";"72";"73";"74";"75"}, BB281)))&gt;0),
    O281,
    "")</f>
        <v/>
      </c>
      <c r="CM281" s="131" t="str" cm="1">
        <f t="array" ref="CM281">IF(SUMPRODUCT(--ISNUMBER(SEARCH({"32";"35";"36";"44";"45";"47";"50";"51";"52";"53";"54";"55";"57";"58";"59";"60"}, BB281)))&gt;0,
    B281,
    "")</f>
        <v/>
      </c>
      <c r="CN281" s="123" t="str" cm="1">
        <f t="array" ref="CN281">IF(SUMPRODUCT(--ISNUMBER(SEARCH({"61";"62"}, BB281)))&gt;0,
    B281,
    "")</f>
        <v/>
      </c>
      <c r="CO281" s="226" t="str" cm="1">
        <f t="array" ref="CO281">IF(SUMPRODUCT(--ISNUMBER(SEARCH({"68";"69";"70";"71"}, BB281)))&gt;0,
    B281,
    "")</f>
        <v/>
      </c>
      <c r="CP281" s="123" t="str" cm="1">
        <f t="array" ref="CP281">IF(SUMPRODUCT(--ISNUMBER(SEARCH({"72";"73";"74";"75"}, BB281)))&gt;0,
    B281,
    "")</f>
        <v/>
      </c>
      <c r="CQ281" s="123" t="str">
        <f t="shared" si="261"/>
        <v/>
      </c>
      <c r="CR281" s="226" t="str">
        <f t="shared" si="262"/>
        <v>NO</v>
      </c>
      <c r="CS281" s="122" t="str">
        <f t="shared" si="271"/>
        <v/>
      </c>
      <c r="CT281" s="123" t="str">
        <f t="shared" si="272"/>
        <v/>
      </c>
      <c r="CU281" s="123" t="str">
        <f t="shared" si="273"/>
        <v/>
      </c>
      <c r="CV281" s="123" t="str">
        <f t="shared" si="274"/>
        <v/>
      </c>
      <c r="CW281" s="123" t="str">
        <f t="shared" si="275"/>
        <v/>
      </c>
      <c r="CX281" s="123" t="str">
        <f t="shared" si="276"/>
        <v/>
      </c>
      <c r="CY281" s="123" t="str">
        <f t="shared" si="277"/>
        <v/>
      </c>
      <c r="CZ281" s="123" t="str">
        <f t="shared" si="278"/>
        <v/>
      </c>
      <c r="DA281" s="123" t="str">
        <f t="shared" si="279"/>
        <v/>
      </c>
      <c r="DB281" s="124" t="str">
        <f t="shared" si="280"/>
        <v/>
      </c>
      <c r="DC281" s="122" t="str">
        <f t="shared" si="281"/>
        <v/>
      </c>
      <c r="DD281" s="123" t="str">
        <f t="shared" si="282"/>
        <v/>
      </c>
      <c r="DE281" s="123" t="str">
        <f t="shared" si="283"/>
        <v/>
      </c>
      <c r="DF281" s="124" t="str">
        <f t="shared" si="284"/>
        <v/>
      </c>
      <c r="DG281" s="110"/>
    </row>
    <row r="282" spans="2:111" ht="16.2" outlineLevel="2" x14ac:dyDescent="0.4">
      <c r="B282" s="7">
        <v>277</v>
      </c>
      <c r="C282" s="12"/>
      <c r="D282" s="13"/>
      <c r="E282" s="14"/>
      <c r="F282" s="14"/>
      <c r="G282" s="14"/>
      <c r="H282" s="14"/>
      <c r="I282" s="14"/>
      <c r="J282" s="14"/>
      <c r="K282" s="14"/>
      <c r="L282" s="15"/>
      <c r="M282" s="12"/>
      <c r="N282" s="12"/>
      <c r="O282" s="12"/>
      <c r="P282" s="98" t="str">
        <f xml:space="preserve"> IF(ISBLANK(M282),"",VLOOKUP(M282,ComboValue!$D$2:$H$18,5,FALSE))</f>
        <v/>
      </c>
      <c r="Q282" s="12"/>
      <c r="R282" s="252" t="str" cm="1">
        <f t="array" ref="R282">IF(OR(ISNUMBER(SEARCH("SGH05",$D282:$L282)),ISNUMBER(SEARCH("SGH06",$D282:$L282)),ISNUMBER(SEARCH("SGH07",$D282:$L282)),ISNUMBER(SEARCH("SGH08",$D282:$L282)),ISNUMBER(SEARCH("pas de pictogramme",$D282:$L282)),ISNUMBER(SEARCH("SGH09",$D282:$L282)),ISNUMBER(SEARCH("SGH03",$D282:$L282))),"OUI","NON")</f>
        <v>NON</v>
      </c>
      <c r="S282" s="13"/>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212"/>
      <c r="AX282" s="123" t="str" cm="1">
        <f t="array" ref="AX282">_xlfn.TEXTJOIN(",", TRUE, IF(D282:L282="","",VLOOKUP(D282:L282, ComboValue!$A$2:$C$11, 3, FALSE)))</f>
        <v/>
      </c>
      <c r="AY282" s="123" t="str">
        <f t="shared" si="259"/>
        <v>Tous_Fr</v>
      </c>
      <c r="AZ282" s="123" t="str">
        <f>IF(ISBLANK(M282),"",VLOOKUP(M282,ComboValue!$D$2:$F$18,3,FALSE))</f>
        <v/>
      </c>
      <c r="BA282" s="123" t="str">
        <f>IF(ISBLANK(N282),"",VLOOKUP(N282,ComboValue!$J$2:$L$5,3,FALSE))</f>
        <v/>
      </c>
      <c r="BB282" s="130" t="str" cm="1">
        <f t="array" ref="BB282">_xlfn.TEXTJOIN(",", TRUE, IF(S282:AV282="","",VLOOKUP(S282:AV282, ComboValue!$M$2:$O$100, 3, FALSE)))</f>
        <v/>
      </c>
      <c r="BC282" s="124" t="str">
        <f t="shared" si="260"/>
        <v/>
      </c>
      <c r="BD282" s="110"/>
      <c r="BE282" s="122" t="str">
        <f t="shared" si="237"/>
        <v/>
      </c>
      <c r="BF282" s="123" t="str">
        <f t="shared" si="238"/>
        <v/>
      </c>
      <c r="BG282" s="123" t="str">
        <f t="shared" si="239"/>
        <v/>
      </c>
      <c r="BH282" s="123" t="str">
        <f t="shared" si="240"/>
        <v/>
      </c>
      <c r="BI282" s="123" t="str">
        <f t="shared" si="241"/>
        <v/>
      </c>
      <c r="BJ282" s="123" t="str">
        <f t="shared" si="242"/>
        <v/>
      </c>
      <c r="BK282" s="123" t="str">
        <f t="shared" si="243"/>
        <v/>
      </c>
      <c r="BL282" s="123" t="str">
        <f t="shared" si="244"/>
        <v/>
      </c>
      <c r="BM282" s="123" t="str">
        <f t="shared" si="245"/>
        <v/>
      </c>
      <c r="BN282" s="123" t="str">
        <f t="shared" si="246"/>
        <v/>
      </c>
      <c r="BO282" s="123">
        <f t="shared" si="285"/>
        <v>0</v>
      </c>
      <c r="BP282" s="123">
        <f t="shared" si="247"/>
        <v>0</v>
      </c>
      <c r="BQ282" s="123">
        <f t="shared" si="286"/>
        <v>0</v>
      </c>
      <c r="BR282" s="123">
        <f t="shared" si="248"/>
        <v>0</v>
      </c>
      <c r="BS282" s="123">
        <f t="shared" si="249"/>
        <v>0</v>
      </c>
      <c r="BT282" s="123">
        <f t="shared" si="250"/>
        <v>0</v>
      </c>
      <c r="BU282" s="123" t="str">
        <f t="shared" si="263"/>
        <v/>
      </c>
      <c r="BV282" s="123" t="str">
        <f t="shared" si="264"/>
        <v/>
      </c>
      <c r="BW282" s="123" t="str">
        <f t="shared" si="265"/>
        <v/>
      </c>
      <c r="BX282" s="123" t="str">
        <f t="shared" si="251"/>
        <v/>
      </c>
      <c r="BY282" s="123" t="str">
        <f t="shared" si="252"/>
        <v/>
      </c>
      <c r="BZ282" s="123" t="str">
        <f t="shared" si="253"/>
        <v/>
      </c>
      <c r="CA282" s="123" t="str">
        <f t="shared" si="254"/>
        <v/>
      </c>
      <c r="CB282" s="123" t="str">
        <f t="shared" si="255"/>
        <v/>
      </c>
      <c r="CC282" s="123" t="str">
        <f t="shared" si="256"/>
        <v/>
      </c>
      <c r="CD282" s="123" t="str">
        <f t="shared" si="257"/>
        <v/>
      </c>
      <c r="CE282" s="123" t="str">
        <f t="shared" si="258"/>
        <v/>
      </c>
      <c r="CF282" s="123" t="str">
        <f t="shared" si="266"/>
        <v/>
      </c>
      <c r="CG282" s="123" t="str">
        <f t="shared" si="267"/>
        <v/>
      </c>
      <c r="CH282" s="123" t="str">
        <f t="shared" si="268"/>
        <v/>
      </c>
      <c r="CI282" s="123" t="str">
        <f t="shared" si="269"/>
        <v/>
      </c>
      <c r="CJ282" s="131" t="str">
        <f t="shared" si="270"/>
        <v/>
      </c>
      <c r="CK282" s="123" t="str" cm="1">
        <f t="array" ref="CK282">IF(AND(AZ282="C_16",
        SUMPRODUCT(--ISNUMBER(SEARCH({"14","34","38","40","41","42","43","46","48","56","64","65"},BB282)))&gt;0),
    O282-IF(ISNUMBER(CL282),CL282,0),
    "")</f>
        <v/>
      </c>
      <c r="CL282" s="123" t="str" cm="1">
        <f t="array" ref="CL282">IF(AND(AZ282="C_16",
        SUMPRODUCT(--ISNUMBER(SEARCH({"01";"02";"03";"04";"05";"06";"07";"08";"09";"10";"11";"12";"13";"15";"16";"17";"19";"20";"21";"22";"23";"24";"25";"26";"27";"28";"29";"30";"31";"32";"33";"35";"36";"37";"39";"44";"45";"47";"49";"50";"51";"52";"53";"54";"55";"57";"58";"59";"60";"61";"62";"63";"66";"67";"68";"69";"70";"71";"72";"73";"74";"75"}, BB282)))&gt;0),
    O282,
    "")</f>
        <v/>
      </c>
      <c r="CM282" s="131" t="str" cm="1">
        <f t="array" ref="CM282">IF(SUMPRODUCT(--ISNUMBER(SEARCH({"32";"35";"36";"44";"45";"47";"50";"51";"52";"53";"54";"55";"57";"58";"59";"60"}, BB282)))&gt;0,
    B282,
    "")</f>
        <v/>
      </c>
      <c r="CN282" s="123" t="str" cm="1">
        <f t="array" ref="CN282">IF(SUMPRODUCT(--ISNUMBER(SEARCH({"61";"62"}, BB282)))&gt;0,
    B282,
    "")</f>
        <v/>
      </c>
      <c r="CO282" s="226" t="str" cm="1">
        <f t="array" ref="CO282">IF(SUMPRODUCT(--ISNUMBER(SEARCH({"68";"69";"70";"71"}, BB282)))&gt;0,
    B282,
    "")</f>
        <v/>
      </c>
      <c r="CP282" s="123" t="str" cm="1">
        <f t="array" ref="CP282">IF(SUMPRODUCT(--ISNUMBER(SEARCH({"72";"73";"74";"75"}, BB282)))&gt;0,
    B282,
    "")</f>
        <v/>
      </c>
      <c r="CQ282" s="123" t="str">
        <f t="shared" si="261"/>
        <v/>
      </c>
      <c r="CR282" s="226" t="str">
        <f t="shared" si="262"/>
        <v>NO</v>
      </c>
      <c r="CS282" s="122" t="str">
        <f t="shared" si="271"/>
        <v/>
      </c>
      <c r="CT282" s="123" t="str">
        <f t="shared" si="272"/>
        <v/>
      </c>
      <c r="CU282" s="123" t="str">
        <f t="shared" si="273"/>
        <v/>
      </c>
      <c r="CV282" s="123" t="str">
        <f t="shared" si="274"/>
        <v/>
      </c>
      <c r="CW282" s="123" t="str">
        <f t="shared" si="275"/>
        <v/>
      </c>
      <c r="CX282" s="123" t="str">
        <f t="shared" si="276"/>
        <v/>
      </c>
      <c r="CY282" s="123" t="str">
        <f t="shared" si="277"/>
        <v/>
      </c>
      <c r="CZ282" s="123" t="str">
        <f t="shared" si="278"/>
        <v/>
      </c>
      <c r="DA282" s="123" t="str">
        <f t="shared" si="279"/>
        <v/>
      </c>
      <c r="DB282" s="124" t="str">
        <f t="shared" si="280"/>
        <v/>
      </c>
      <c r="DC282" s="122" t="str">
        <f t="shared" si="281"/>
        <v/>
      </c>
      <c r="DD282" s="123" t="str">
        <f t="shared" si="282"/>
        <v/>
      </c>
      <c r="DE282" s="123" t="str">
        <f t="shared" si="283"/>
        <v/>
      </c>
      <c r="DF282" s="124" t="str">
        <f t="shared" si="284"/>
        <v/>
      </c>
      <c r="DG282" s="110"/>
    </row>
    <row r="283" spans="2:111" ht="16.2" outlineLevel="2" x14ac:dyDescent="0.4">
      <c r="B283" s="7">
        <v>278</v>
      </c>
      <c r="C283" s="12"/>
      <c r="D283" s="13"/>
      <c r="E283" s="14"/>
      <c r="F283" s="14"/>
      <c r="G283" s="14"/>
      <c r="H283" s="14"/>
      <c r="I283" s="14"/>
      <c r="J283" s="14"/>
      <c r="K283" s="14"/>
      <c r="L283" s="15"/>
      <c r="M283" s="12"/>
      <c r="N283" s="12"/>
      <c r="O283" s="12"/>
      <c r="P283" s="98" t="str">
        <f xml:space="preserve"> IF(ISBLANK(M283),"",VLOOKUP(M283,ComboValue!$D$2:$H$18,5,FALSE))</f>
        <v/>
      </c>
      <c r="Q283" s="12"/>
      <c r="R283" s="252" t="str" cm="1">
        <f t="array" ref="R283">IF(OR(ISNUMBER(SEARCH("SGH05",$D283:$L283)),ISNUMBER(SEARCH("SGH06",$D283:$L283)),ISNUMBER(SEARCH("SGH07",$D283:$L283)),ISNUMBER(SEARCH("SGH08",$D283:$L283)),ISNUMBER(SEARCH("pas de pictogramme",$D283:$L283)),ISNUMBER(SEARCH("SGH09",$D283:$L283)),ISNUMBER(SEARCH("SGH03",$D283:$L283))),"OUI","NON")</f>
        <v>NON</v>
      </c>
      <c r="S283" s="13"/>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212"/>
      <c r="AX283" s="123" t="str" cm="1">
        <f t="array" ref="AX283">_xlfn.TEXTJOIN(",", TRUE, IF(D283:L283="","",VLOOKUP(D283:L283, ComboValue!$A$2:$C$11, 3, FALSE)))</f>
        <v/>
      </c>
      <c r="AY283" s="123" t="str">
        <f t="shared" si="259"/>
        <v>Tous_Fr</v>
      </c>
      <c r="AZ283" s="123" t="str">
        <f>IF(ISBLANK(M283),"",VLOOKUP(M283,ComboValue!$D$2:$F$18,3,FALSE))</f>
        <v/>
      </c>
      <c r="BA283" s="123" t="str">
        <f>IF(ISBLANK(N283),"",VLOOKUP(N283,ComboValue!$J$2:$L$5,3,FALSE))</f>
        <v/>
      </c>
      <c r="BB283" s="130" t="str" cm="1">
        <f t="array" ref="BB283">_xlfn.TEXTJOIN(",", TRUE, IF(S283:AV283="","",VLOOKUP(S283:AV283, ComboValue!$M$2:$O$100, 3, FALSE)))</f>
        <v/>
      </c>
      <c r="BC283" s="124" t="str">
        <f t="shared" si="260"/>
        <v/>
      </c>
      <c r="BD283" s="110"/>
      <c r="BE283" s="122" t="str">
        <f t="shared" si="237"/>
        <v/>
      </c>
      <c r="BF283" s="123" t="str">
        <f t="shared" si="238"/>
        <v/>
      </c>
      <c r="BG283" s="123" t="str">
        <f t="shared" si="239"/>
        <v/>
      </c>
      <c r="BH283" s="123" t="str">
        <f t="shared" si="240"/>
        <v/>
      </c>
      <c r="BI283" s="123" t="str">
        <f t="shared" si="241"/>
        <v/>
      </c>
      <c r="BJ283" s="123" t="str">
        <f t="shared" si="242"/>
        <v/>
      </c>
      <c r="BK283" s="123" t="str">
        <f t="shared" si="243"/>
        <v/>
      </c>
      <c r="BL283" s="123" t="str">
        <f t="shared" si="244"/>
        <v/>
      </c>
      <c r="BM283" s="123" t="str">
        <f t="shared" si="245"/>
        <v/>
      </c>
      <c r="BN283" s="123" t="str">
        <f t="shared" si="246"/>
        <v/>
      </c>
      <c r="BO283" s="123">
        <f t="shared" si="285"/>
        <v>0</v>
      </c>
      <c r="BP283" s="123">
        <f t="shared" si="247"/>
        <v>0</v>
      </c>
      <c r="BQ283" s="123">
        <f t="shared" si="286"/>
        <v>0</v>
      </c>
      <c r="BR283" s="123">
        <f t="shared" si="248"/>
        <v>0</v>
      </c>
      <c r="BS283" s="123">
        <f t="shared" si="249"/>
        <v>0</v>
      </c>
      <c r="BT283" s="123">
        <f t="shared" si="250"/>
        <v>0</v>
      </c>
      <c r="BU283" s="123" t="str">
        <f t="shared" si="263"/>
        <v/>
      </c>
      <c r="BV283" s="123" t="str">
        <f t="shared" si="264"/>
        <v/>
      </c>
      <c r="BW283" s="123" t="str">
        <f t="shared" si="265"/>
        <v/>
      </c>
      <c r="BX283" s="123" t="str">
        <f t="shared" si="251"/>
        <v/>
      </c>
      <c r="BY283" s="123" t="str">
        <f t="shared" si="252"/>
        <v/>
      </c>
      <c r="BZ283" s="123" t="str">
        <f t="shared" si="253"/>
        <v/>
      </c>
      <c r="CA283" s="123" t="str">
        <f t="shared" si="254"/>
        <v/>
      </c>
      <c r="CB283" s="123" t="str">
        <f t="shared" si="255"/>
        <v/>
      </c>
      <c r="CC283" s="123" t="str">
        <f t="shared" si="256"/>
        <v/>
      </c>
      <c r="CD283" s="123" t="str">
        <f t="shared" si="257"/>
        <v/>
      </c>
      <c r="CE283" s="123" t="str">
        <f t="shared" si="258"/>
        <v/>
      </c>
      <c r="CF283" s="123" t="str">
        <f t="shared" si="266"/>
        <v/>
      </c>
      <c r="CG283" s="123" t="str">
        <f t="shared" si="267"/>
        <v/>
      </c>
      <c r="CH283" s="123" t="str">
        <f t="shared" si="268"/>
        <v/>
      </c>
      <c r="CI283" s="123" t="str">
        <f t="shared" si="269"/>
        <v/>
      </c>
      <c r="CJ283" s="131" t="str">
        <f t="shared" si="270"/>
        <v/>
      </c>
      <c r="CK283" s="123" t="str" cm="1">
        <f t="array" ref="CK283">IF(AND(AZ283="C_16",
        SUMPRODUCT(--ISNUMBER(SEARCH({"14","34","38","40","41","42","43","46","48","56","64","65"},BB283)))&gt;0),
    O283-IF(ISNUMBER(CL283),CL283,0),
    "")</f>
        <v/>
      </c>
      <c r="CL283" s="123" t="str" cm="1">
        <f t="array" ref="CL283">IF(AND(AZ283="C_16",
        SUMPRODUCT(--ISNUMBER(SEARCH({"01";"02";"03";"04";"05";"06";"07";"08";"09";"10";"11";"12";"13";"15";"16";"17";"19";"20";"21";"22";"23";"24";"25";"26";"27";"28";"29";"30";"31";"32";"33";"35";"36";"37";"39";"44";"45";"47";"49";"50";"51";"52";"53";"54";"55";"57";"58";"59";"60";"61";"62";"63";"66";"67";"68";"69";"70";"71";"72";"73";"74";"75"}, BB283)))&gt;0),
    O283,
    "")</f>
        <v/>
      </c>
      <c r="CM283" s="131" t="str" cm="1">
        <f t="array" ref="CM283">IF(SUMPRODUCT(--ISNUMBER(SEARCH({"32";"35";"36";"44";"45";"47";"50";"51";"52";"53";"54";"55";"57";"58";"59";"60"}, BB283)))&gt;0,
    B283,
    "")</f>
        <v/>
      </c>
      <c r="CN283" s="123" t="str" cm="1">
        <f t="array" ref="CN283">IF(SUMPRODUCT(--ISNUMBER(SEARCH({"61";"62"}, BB283)))&gt;0,
    B283,
    "")</f>
        <v/>
      </c>
      <c r="CO283" s="226" t="str" cm="1">
        <f t="array" ref="CO283">IF(SUMPRODUCT(--ISNUMBER(SEARCH({"68";"69";"70";"71"}, BB283)))&gt;0,
    B283,
    "")</f>
        <v/>
      </c>
      <c r="CP283" s="123" t="str" cm="1">
        <f t="array" ref="CP283">IF(SUMPRODUCT(--ISNUMBER(SEARCH({"72";"73";"74";"75"}, BB283)))&gt;0,
    B283,
    "")</f>
        <v/>
      </c>
      <c r="CQ283" s="123" t="str">
        <f t="shared" si="261"/>
        <v/>
      </c>
      <c r="CR283" s="226" t="str">
        <f t="shared" si="262"/>
        <v>NO</v>
      </c>
      <c r="CS283" s="122" t="str">
        <f t="shared" si="271"/>
        <v/>
      </c>
      <c r="CT283" s="123" t="str">
        <f t="shared" si="272"/>
        <v/>
      </c>
      <c r="CU283" s="123" t="str">
        <f t="shared" si="273"/>
        <v/>
      </c>
      <c r="CV283" s="123" t="str">
        <f t="shared" si="274"/>
        <v/>
      </c>
      <c r="CW283" s="123" t="str">
        <f t="shared" si="275"/>
        <v/>
      </c>
      <c r="CX283" s="123" t="str">
        <f t="shared" si="276"/>
        <v/>
      </c>
      <c r="CY283" s="123" t="str">
        <f t="shared" si="277"/>
        <v/>
      </c>
      <c r="CZ283" s="123" t="str">
        <f t="shared" si="278"/>
        <v/>
      </c>
      <c r="DA283" s="123" t="str">
        <f t="shared" si="279"/>
        <v/>
      </c>
      <c r="DB283" s="124" t="str">
        <f t="shared" si="280"/>
        <v/>
      </c>
      <c r="DC283" s="122" t="str">
        <f t="shared" si="281"/>
        <v/>
      </c>
      <c r="DD283" s="123" t="str">
        <f t="shared" si="282"/>
        <v/>
      </c>
      <c r="DE283" s="123" t="str">
        <f t="shared" si="283"/>
        <v/>
      </c>
      <c r="DF283" s="124" t="str">
        <f t="shared" si="284"/>
        <v/>
      </c>
      <c r="DG283" s="110"/>
    </row>
    <row r="284" spans="2:111" ht="16.2" outlineLevel="2" x14ac:dyDescent="0.4">
      <c r="B284" s="7">
        <v>279</v>
      </c>
      <c r="C284" s="12"/>
      <c r="D284" s="13"/>
      <c r="E284" s="14"/>
      <c r="F284" s="14"/>
      <c r="G284" s="14"/>
      <c r="H284" s="14"/>
      <c r="I284" s="14"/>
      <c r="J284" s="14"/>
      <c r="K284" s="14"/>
      <c r="L284" s="15"/>
      <c r="M284" s="12"/>
      <c r="N284" s="12"/>
      <c r="O284" s="12"/>
      <c r="P284" s="98" t="str">
        <f xml:space="preserve"> IF(ISBLANK(M284),"",VLOOKUP(M284,ComboValue!$D$2:$H$18,5,FALSE))</f>
        <v/>
      </c>
      <c r="Q284" s="12"/>
      <c r="R284" s="252" t="str" cm="1">
        <f t="array" ref="R284">IF(OR(ISNUMBER(SEARCH("SGH05",$D284:$L284)),ISNUMBER(SEARCH("SGH06",$D284:$L284)),ISNUMBER(SEARCH("SGH07",$D284:$L284)),ISNUMBER(SEARCH("SGH08",$D284:$L284)),ISNUMBER(SEARCH("pas de pictogramme",$D284:$L284)),ISNUMBER(SEARCH("SGH09",$D284:$L284)),ISNUMBER(SEARCH("SGH03",$D284:$L284))),"OUI","NON")</f>
        <v>NON</v>
      </c>
      <c r="S284" s="13"/>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212"/>
      <c r="AX284" s="123" t="str" cm="1">
        <f t="array" ref="AX284">_xlfn.TEXTJOIN(",", TRUE, IF(D284:L284="","",VLOOKUP(D284:L284, ComboValue!$A$2:$C$11, 3, FALSE)))</f>
        <v/>
      </c>
      <c r="AY284" s="123" t="str">
        <f t="shared" si="259"/>
        <v>Tous_Fr</v>
      </c>
      <c r="AZ284" s="123" t="str">
        <f>IF(ISBLANK(M284),"",VLOOKUP(M284,ComboValue!$D$2:$F$18,3,FALSE))</f>
        <v/>
      </c>
      <c r="BA284" s="123" t="str">
        <f>IF(ISBLANK(N284),"",VLOOKUP(N284,ComboValue!$J$2:$L$5,3,FALSE))</f>
        <v/>
      </c>
      <c r="BB284" s="130" t="str" cm="1">
        <f t="array" ref="BB284">_xlfn.TEXTJOIN(",", TRUE, IF(S284:AV284="","",VLOOKUP(S284:AV284, ComboValue!$M$2:$O$100, 3, FALSE)))</f>
        <v/>
      </c>
      <c r="BC284" s="124" t="str">
        <f t="shared" si="260"/>
        <v/>
      </c>
      <c r="BD284" s="110"/>
      <c r="BE284" s="122" t="str">
        <f t="shared" si="237"/>
        <v/>
      </c>
      <c r="BF284" s="123" t="str">
        <f t="shared" si="238"/>
        <v/>
      </c>
      <c r="BG284" s="123" t="str">
        <f t="shared" si="239"/>
        <v/>
      </c>
      <c r="BH284" s="123" t="str">
        <f t="shared" si="240"/>
        <v/>
      </c>
      <c r="BI284" s="123" t="str">
        <f t="shared" si="241"/>
        <v/>
      </c>
      <c r="BJ284" s="123" t="str">
        <f t="shared" si="242"/>
        <v/>
      </c>
      <c r="BK284" s="123" t="str">
        <f t="shared" si="243"/>
        <v/>
      </c>
      <c r="BL284" s="123" t="str">
        <f t="shared" si="244"/>
        <v/>
      </c>
      <c r="BM284" s="123" t="str">
        <f t="shared" si="245"/>
        <v/>
      </c>
      <c r="BN284" s="123" t="str">
        <f t="shared" si="246"/>
        <v/>
      </c>
      <c r="BO284" s="123">
        <f t="shared" si="285"/>
        <v>0</v>
      </c>
      <c r="BP284" s="123">
        <f t="shared" si="247"/>
        <v>0</v>
      </c>
      <c r="BQ284" s="123">
        <f t="shared" si="286"/>
        <v>0</v>
      </c>
      <c r="BR284" s="123">
        <f t="shared" si="248"/>
        <v>0</v>
      </c>
      <c r="BS284" s="123">
        <f t="shared" si="249"/>
        <v>0</v>
      </c>
      <c r="BT284" s="123">
        <f t="shared" si="250"/>
        <v>0</v>
      </c>
      <c r="BU284" s="123" t="str">
        <f t="shared" si="263"/>
        <v/>
      </c>
      <c r="BV284" s="123" t="str">
        <f t="shared" si="264"/>
        <v/>
      </c>
      <c r="BW284" s="123" t="str">
        <f t="shared" si="265"/>
        <v/>
      </c>
      <c r="BX284" s="123" t="str">
        <f t="shared" si="251"/>
        <v/>
      </c>
      <c r="BY284" s="123" t="str">
        <f t="shared" si="252"/>
        <v/>
      </c>
      <c r="BZ284" s="123" t="str">
        <f t="shared" si="253"/>
        <v/>
      </c>
      <c r="CA284" s="123" t="str">
        <f t="shared" si="254"/>
        <v/>
      </c>
      <c r="CB284" s="123" t="str">
        <f t="shared" si="255"/>
        <v/>
      </c>
      <c r="CC284" s="123" t="str">
        <f t="shared" si="256"/>
        <v/>
      </c>
      <c r="CD284" s="123" t="str">
        <f t="shared" si="257"/>
        <v/>
      </c>
      <c r="CE284" s="123" t="str">
        <f t="shared" si="258"/>
        <v/>
      </c>
      <c r="CF284" s="123" t="str">
        <f t="shared" si="266"/>
        <v/>
      </c>
      <c r="CG284" s="123" t="str">
        <f t="shared" si="267"/>
        <v/>
      </c>
      <c r="CH284" s="123" t="str">
        <f t="shared" si="268"/>
        <v/>
      </c>
      <c r="CI284" s="123" t="str">
        <f t="shared" si="269"/>
        <v/>
      </c>
      <c r="CJ284" s="131" t="str">
        <f t="shared" si="270"/>
        <v/>
      </c>
      <c r="CK284" s="123" t="str" cm="1">
        <f t="array" ref="CK284">IF(AND(AZ284="C_16",
        SUMPRODUCT(--ISNUMBER(SEARCH({"14","34","38","40","41","42","43","46","48","56","64","65"},BB284)))&gt;0),
    O284-IF(ISNUMBER(CL284),CL284,0),
    "")</f>
        <v/>
      </c>
      <c r="CL284" s="123" t="str" cm="1">
        <f t="array" ref="CL284">IF(AND(AZ284="C_16",
        SUMPRODUCT(--ISNUMBER(SEARCH({"01";"02";"03";"04";"05";"06";"07";"08";"09";"10";"11";"12";"13";"15";"16";"17";"19";"20";"21";"22";"23";"24";"25";"26";"27";"28";"29";"30";"31";"32";"33";"35";"36";"37";"39";"44";"45";"47";"49";"50";"51";"52";"53";"54";"55";"57";"58";"59";"60";"61";"62";"63";"66";"67";"68";"69";"70";"71";"72";"73";"74";"75"}, BB284)))&gt;0),
    O284,
    "")</f>
        <v/>
      </c>
      <c r="CM284" s="131" t="str" cm="1">
        <f t="array" ref="CM284">IF(SUMPRODUCT(--ISNUMBER(SEARCH({"32";"35";"36";"44";"45";"47";"50";"51";"52";"53";"54";"55";"57";"58";"59";"60"}, BB284)))&gt;0,
    B284,
    "")</f>
        <v/>
      </c>
      <c r="CN284" s="123" t="str" cm="1">
        <f t="array" ref="CN284">IF(SUMPRODUCT(--ISNUMBER(SEARCH({"61";"62"}, BB284)))&gt;0,
    B284,
    "")</f>
        <v/>
      </c>
      <c r="CO284" s="226" t="str" cm="1">
        <f t="array" ref="CO284">IF(SUMPRODUCT(--ISNUMBER(SEARCH({"68";"69";"70";"71"}, BB284)))&gt;0,
    B284,
    "")</f>
        <v/>
      </c>
      <c r="CP284" s="123" t="str" cm="1">
        <f t="array" ref="CP284">IF(SUMPRODUCT(--ISNUMBER(SEARCH({"72";"73";"74";"75"}, BB284)))&gt;0,
    B284,
    "")</f>
        <v/>
      </c>
      <c r="CQ284" s="123" t="str">
        <f t="shared" si="261"/>
        <v/>
      </c>
      <c r="CR284" s="226" t="str">
        <f t="shared" si="262"/>
        <v>NO</v>
      </c>
      <c r="CS284" s="122" t="str">
        <f t="shared" si="271"/>
        <v/>
      </c>
      <c r="CT284" s="123" t="str">
        <f t="shared" si="272"/>
        <v/>
      </c>
      <c r="CU284" s="123" t="str">
        <f t="shared" si="273"/>
        <v/>
      </c>
      <c r="CV284" s="123" t="str">
        <f t="shared" si="274"/>
        <v/>
      </c>
      <c r="CW284" s="123" t="str">
        <f t="shared" si="275"/>
        <v/>
      </c>
      <c r="CX284" s="123" t="str">
        <f t="shared" si="276"/>
        <v/>
      </c>
      <c r="CY284" s="123" t="str">
        <f t="shared" si="277"/>
        <v/>
      </c>
      <c r="CZ284" s="123" t="str">
        <f t="shared" si="278"/>
        <v/>
      </c>
      <c r="DA284" s="123" t="str">
        <f t="shared" si="279"/>
        <v/>
      </c>
      <c r="DB284" s="124" t="str">
        <f t="shared" si="280"/>
        <v/>
      </c>
      <c r="DC284" s="122" t="str">
        <f t="shared" si="281"/>
        <v/>
      </c>
      <c r="DD284" s="123" t="str">
        <f t="shared" si="282"/>
        <v/>
      </c>
      <c r="DE284" s="123" t="str">
        <f t="shared" si="283"/>
        <v/>
      </c>
      <c r="DF284" s="124" t="str">
        <f t="shared" si="284"/>
        <v/>
      </c>
      <c r="DG284" s="110"/>
    </row>
    <row r="285" spans="2:111" ht="16.2" outlineLevel="2" x14ac:dyDescent="0.4">
      <c r="B285" s="7">
        <v>280</v>
      </c>
      <c r="C285" s="12"/>
      <c r="D285" s="13"/>
      <c r="E285" s="14"/>
      <c r="F285" s="14"/>
      <c r="G285" s="14"/>
      <c r="H285" s="14"/>
      <c r="I285" s="14"/>
      <c r="J285" s="14"/>
      <c r="K285" s="14"/>
      <c r="L285" s="15"/>
      <c r="M285" s="12"/>
      <c r="N285" s="12"/>
      <c r="O285" s="12"/>
      <c r="P285" s="98" t="str">
        <f xml:space="preserve"> IF(ISBLANK(M285),"",VLOOKUP(M285,ComboValue!$D$2:$H$18,5,FALSE))</f>
        <v/>
      </c>
      <c r="Q285" s="12"/>
      <c r="R285" s="252" t="str" cm="1">
        <f t="array" ref="R285">IF(OR(ISNUMBER(SEARCH("SGH05",$D285:$L285)),ISNUMBER(SEARCH("SGH06",$D285:$L285)),ISNUMBER(SEARCH("SGH07",$D285:$L285)),ISNUMBER(SEARCH("SGH08",$D285:$L285)),ISNUMBER(SEARCH("pas de pictogramme",$D285:$L285)),ISNUMBER(SEARCH("SGH09",$D285:$L285)),ISNUMBER(SEARCH("SGH03",$D285:$L285))),"OUI","NON")</f>
        <v>NON</v>
      </c>
      <c r="S285" s="13"/>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212"/>
      <c r="AX285" s="123" t="str" cm="1">
        <f t="array" ref="AX285">_xlfn.TEXTJOIN(",", TRUE, IF(D285:L285="","",VLOOKUP(D285:L285, ComboValue!$A$2:$C$11, 3, FALSE)))</f>
        <v/>
      </c>
      <c r="AY285" s="123" t="str">
        <f t="shared" si="259"/>
        <v>Tous_Fr</v>
      </c>
      <c r="AZ285" s="123" t="str">
        <f>IF(ISBLANK(M285),"",VLOOKUP(M285,ComboValue!$D$2:$F$18,3,FALSE))</f>
        <v/>
      </c>
      <c r="BA285" s="123" t="str">
        <f>IF(ISBLANK(N285),"",VLOOKUP(N285,ComboValue!$J$2:$L$5,3,FALSE))</f>
        <v/>
      </c>
      <c r="BB285" s="130" t="str" cm="1">
        <f t="array" ref="BB285">_xlfn.TEXTJOIN(",", TRUE, IF(S285:AV285="","",VLOOKUP(S285:AV285, ComboValue!$M$2:$O$100, 3, FALSE)))</f>
        <v/>
      </c>
      <c r="BC285" s="124" t="str">
        <f t="shared" si="260"/>
        <v/>
      </c>
      <c r="BD285" s="110"/>
      <c r="BE285" s="122" t="str">
        <f t="shared" si="237"/>
        <v/>
      </c>
      <c r="BF285" s="123" t="str">
        <f t="shared" si="238"/>
        <v/>
      </c>
      <c r="BG285" s="123" t="str">
        <f t="shared" si="239"/>
        <v/>
      </c>
      <c r="BH285" s="123" t="str">
        <f t="shared" si="240"/>
        <v/>
      </c>
      <c r="BI285" s="123" t="str">
        <f t="shared" si="241"/>
        <v/>
      </c>
      <c r="BJ285" s="123" t="str">
        <f t="shared" si="242"/>
        <v/>
      </c>
      <c r="BK285" s="123" t="str">
        <f t="shared" si="243"/>
        <v/>
      </c>
      <c r="BL285" s="123" t="str">
        <f t="shared" si="244"/>
        <v/>
      </c>
      <c r="BM285" s="123" t="str">
        <f t="shared" si="245"/>
        <v/>
      </c>
      <c r="BN285" s="123" t="str">
        <f t="shared" si="246"/>
        <v/>
      </c>
      <c r="BO285" s="123">
        <f t="shared" si="285"/>
        <v>0</v>
      </c>
      <c r="BP285" s="123">
        <f t="shared" si="247"/>
        <v>0</v>
      </c>
      <c r="BQ285" s="123">
        <f t="shared" si="286"/>
        <v>0</v>
      </c>
      <c r="BR285" s="123">
        <f t="shared" si="248"/>
        <v>0</v>
      </c>
      <c r="BS285" s="123">
        <f t="shared" si="249"/>
        <v>0</v>
      </c>
      <c r="BT285" s="123">
        <f t="shared" si="250"/>
        <v>0</v>
      </c>
      <c r="BU285" s="123" t="str">
        <f t="shared" si="263"/>
        <v/>
      </c>
      <c r="BV285" s="123" t="str">
        <f t="shared" si="264"/>
        <v/>
      </c>
      <c r="BW285" s="123" t="str">
        <f t="shared" si="265"/>
        <v/>
      </c>
      <c r="BX285" s="123" t="str">
        <f t="shared" si="251"/>
        <v/>
      </c>
      <c r="BY285" s="123" t="str">
        <f t="shared" si="252"/>
        <v/>
      </c>
      <c r="BZ285" s="123" t="str">
        <f t="shared" si="253"/>
        <v/>
      </c>
      <c r="CA285" s="123" t="str">
        <f t="shared" si="254"/>
        <v/>
      </c>
      <c r="CB285" s="123" t="str">
        <f t="shared" si="255"/>
        <v/>
      </c>
      <c r="CC285" s="123" t="str">
        <f t="shared" si="256"/>
        <v/>
      </c>
      <c r="CD285" s="123" t="str">
        <f t="shared" si="257"/>
        <v/>
      </c>
      <c r="CE285" s="123" t="str">
        <f t="shared" si="258"/>
        <v/>
      </c>
      <c r="CF285" s="123" t="str">
        <f t="shared" si="266"/>
        <v/>
      </c>
      <c r="CG285" s="123" t="str">
        <f t="shared" si="267"/>
        <v/>
      </c>
      <c r="CH285" s="123" t="str">
        <f t="shared" si="268"/>
        <v/>
      </c>
      <c r="CI285" s="123" t="str">
        <f t="shared" si="269"/>
        <v/>
      </c>
      <c r="CJ285" s="131" t="str">
        <f t="shared" si="270"/>
        <v/>
      </c>
      <c r="CK285" s="123" t="str" cm="1">
        <f t="array" ref="CK285">IF(AND(AZ285="C_16",
        SUMPRODUCT(--ISNUMBER(SEARCH({"14","34","38","40","41","42","43","46","48","56","64","65"},BB285)))&gt;0),
    O285-IF(ISNUMBER(CL285),CL285,0),
    "")</f>
        <v/>
      </c>
      <c r="CL285" s="123" t="str" cm="1">
        <f t="array" ref="CL285">IF(AND(AZ285="C_16",
        SUMPRODUCT(--ISNUMBER(SEARCH({"01";"02";"03";"04";"05";"06";"07";"08";"09";"10";"11";"12";"13";"15";"16";"17";"19";"20";"21";"22";"23";"24";"25";"26";"27";"28";"29";"30";"31";"32";"33";"35";"36";"37";"39";"44";"45";"47";"49";"50";"51";"52";"53";"54";"55";"57";"58";"59";"60";"61";"62";"63";"66";"67";"68";"69";"70";"71";"72";"73";"74";"75"}, BB285)))&gt;0),
    O285,
    "")</f>
        <v/>
      </c>
      <c r="CM285" s="131" t="str" cm="1">
        <f t="array" ref="CM285">IF(SUMPRODUCT(--ISNUMBER(SEARCH({"32";"35";"36";"44";"45";"47";"50";"51";"52";"53";"54";"55";"57";"58";"59";"60"}, BB285)))&gt;0,
    B285,
    "")</f>
        <v/>
      </c>
      <c r="CN285" s="123" t="str" cm="1">
        <f t="array" ref="CN285">IF(SUMPRODUCT(--ISNUMBER(SEARCH({"61";"62"}, BB285)))&gt;0,
    B285,
    "")</f>
        <v/>
      </c>
      <c r="CO285" s="226" t="str" cm="1">
        <f t="array" ref="CO285">IF(SUMPRODUCT(--ISNUMBER(SEARCH({"68";"69";"70";"71"}, BB285)))&gt;0,
    B285,
    "")</f>
        <v/>
      </c>
      <c r="CP285" s="123" t="str" cm="1">
        <f t="array" ref="CP285">IF(SUMPRODUCT(--ISNUMBER(SEARCH({"72";"73";"74";"75"}, BB285)))&gt;0,
    B285,
    "")</f>
        <v/>
      </c>
      <c r="CQ285" s="123" t="str">
        <f t="shared" si="261"/>
        <v/>
      </c>
      <c r="CR285" s="226" t="str">
        <f t="shared" si="262"/>
        <v>NO</v>
      </c>
      <c r="CS285" s="122" t="str">
        <f t="shared" si="271"/>
        <v/>
      </c>
      <c r="CT285" s="123" t="str">
        <f t="shared" si="272"/>
        <v/>
      </c>
      <c r="CU285" s="123" t="str">
        <f t="shared" si="273"/>
        <v/>
      </c>
      <c r="CV285" s="123" t="str">
        <f t="shared" si="274"/>
        <v/>
      </c>
      <c r="CW285" s="123" t="str">
        <f t="shared" si="275"/>
        <v/>
      </c>
      <c r="CX285" s="123" t="str">
        <f t="shared" si="276"/>
        <v/>
      </c>
      <c r="CY285" s="123" t="str">
        <f t="shared" si="277"/>
        <v/>
      </c>
      <c r="CZ285" s="123" t="str">
        <f t="shared" si="278"/>
        <v/>
      </c>
      <c r="DA285" s="123" t="str">
        <f t="shared" si="279"/>
        <v/>
      </c>
      <c r="DB285" s="124" t="str">
        <f t="shared" si="280"/>
        <v/>
      </c>
      <c r="DC285" s="122" t="str">
        <f t="shared" si="281"/>
        <v/>
      </c>
      <c r="DD285" s="123" t="str">
        <f t="shared" si="282"/>
        <v/>
      </c>
      <c r="DE285" s="123" t="str">
        <f t="shared" si="283"/>
        <v/>
      </c>
      <c r="DF285" s="124" t="str">
        <f t="shared" si="284"/>
        <v/>
      </c>
      <c r="DG285" s="110"/>
    </row>
    <row r="286" spans="2:111" ht="16.2" outlineLevel="2" x14ac:dyDescent="0.4">
      <c r="B286" s="7">
        <v>281</v>
      </c>
      <c r="C286" s="12"/>
      <c r="D286" s="13"/>
      <c r="E286" s="14"/>
      <c r="F286" s="14"/>
      <c r="G286" s="14"/>
      <c r="H286" s="14"/>
      <c r="I286" s="14"/>
      <c r="J286" s="14"/>
      <c r="K286" s="14"/>
      <c r="L286" s="15"/>
      <c r="M286" s="12"/>
      <c r="N286" s="12"/>
      <c r="O286" s="12"/>
      <c r="P286" s="98" t="str">
        <f xml:space="preserve"> IF(ISBLANK(M286),"",VLOOKUP(M286,ComboValue!$D$2:$H$18,5,FALSE))</f>
        <v/>
      </c>
      <c r="Q286" s="12"/>
      <c r="R286" s="252" t="str" cm="1">
        <f t="array" ref="R286">IF(OR(ISNUMBER(SEARCH("SGH05",$D286:$L286)),ISNUMBER(SEARCH("SGH06",$D286:$L286)),ISNUMBER(SEARCH("SGH07",$D286:$L286)),ISNUMBER(SEARCH("SGH08",$D286:$L286)),ISNUMBER(SEARCH("pas de pictogramme",$D286:$L286)),ISNUMBER(SEARCH("SGH09",$D286:$L286)),ISNUMBER(SEARCH("SGH03",$D286:$L286))),"OUI","NON")</f>
        <v>NON</v>
      </c>
      <c r="S286" s="13"/>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212"/>
      <c r="AX286" s="123" t="str" cm="1">
        <f t="array" ref="AX286">_xlfn.TEXTJOIN(",", TRUE, IF(D286:L286="","",VLOOKUP(D286:L286, ComboValue!$A$2:$C$11, 3, FALSE)))</f>
        <v/>
      </c>
      <c r="AY286" s="123" t="str">
        <f t="shared" si="259"/>
        <v>Tous_Fr</v>
      </c>
      <c r="AZ286" s="123" t="str">
        <f>IF(ISBLANK(M286),"",VLOOKUP(M286,ComboValue!$D$2:$F$18,3,FALSE))</f>
        <v/>
      </c>
      <c r="BA286" s="123" t="str">
        <f>IF(ISBLANK(N286),"",VLOOKUP(N286,ComboValue!$J$2:$L$5,3,FALSE))</f>
        <v/>
      </c>
      <c r="BB286" s="130" t="str" cm="1">
        <f t="array" ref="BB286">_xlfn.TEXTJOIN(",", TRUE, IF(S286:AV286="","",VLOOKUP(S286:AV286, ComboValue!$M$2:$O$100, 3, FALSE)))</f>
        <v/>
      </c>
      <c r="BC286" s="124" t="str">
        <f t="shared" si="260"/>
        <v/>
      </c>
      <c r="BD286" s="110"/>
      <c r="BE286" s="122" t="str">
        <f t="shared" si="237"/>
        <v/>
      </c>
      <c r="BF286" s="123" t="str">
        <f t="shared" si="238"/>
        <v/>
      </c>
      <c r="BG286" s="123" t="str">
        <f t="shared" si="239"/>
        <v/>
      </c>
      <c r="BH286" s="123" t="str">
        <f t="shared" si="240"/>
        <v/>
      </c>
      <c r="BI286" s="123" t="str">
        <f t="shared" si="241"/>
        <v/>
      </c>
      <c r="BJ286" s="123" t="str">
        <f t="shared" si="242"/>
        <v/>
      </c>
      <c r="BK286" s="123" t="str">
        <f t="shared" si="243"/>
        <v/>
      </c>
      <c r="BL286" s="123" t="str">
        <f t="shared" si="244"/>
        <v/>
      </c>
      <c r="BM286" s="123" t="str">
        <f t="shared" si="245"/>
        <v/>
      </c>
      <c r="BN286" s="123" t="str">
        <f t="shared" si="246"/>
        <v/>
      </c>
      <c r="BO286" s="123">
        <f t="shared" si="285"/>
        <v>0</v>
      </c>
      <c r="BP286" s="123">
        <f t="shared" si="247"/>
        <v>0</v>
      </c>
      <c r="BQ286" s="123">
        <f t="shared" si="286"/>
        <v>0</v>
      </c>
      <c r="BR286" s="123">
        <f t="shared" si="248"/>
        <v>0</v>
      </c>
      <c r="BS286" s="123">
        <f t="shared" si="249"/>
        <v>0</v>
      </c>
      <c r="BT286" s="123">
        <f t="shared" si="250"/>
        <v>0</v>
      </c>
      <c r="BU286" s="123" t="str">
        <f t="shared" si="263"/>
        <v/>
      </c>
      <c r="BV286" s="123" t="str">
        <f t="shared" si="264"/>
        <v/>
      </c>
      <c r="BW286" s="123" t="str">
        <f t="shared" si="265"/>
        <v/>
      </c>
      <c r="BX286" s="123" t="str">
        <f t="shared" si="251"/>
        <v/>
      </c>
      <c r="BY286" s="123" t="str">
        <f t="shared" si="252"/>
        <v/>
      </c>
      <c r="BZ286" s="123" t="str">
        <f t="shared" si="253"/>
        <v/>
      </c>
      <c r="CA286" s="123" t="str">
        <f t="shared" si="254"/>
        <v/>
      </c>
      <c r="CB286" s="123" t="str">
        <f t="shared" si="255"/>
        <v/>
      </c>
      <c r="CC286" s="123" t="str">
        <f t="shared" si="256"/>
        <v/>
      </c>
      <c r="CD286" s="123" t="str">
        <f t="shared" si="257"/>
        <v/>
      </c>
      <c r="CE286" s="123" t="str">
        <f t="shared" si="258"/>
        <v/>
      </c>
      <c r="CF286" s="123" t="str">
        <f t="shared" si="266"/>
        <v/>
      </c>
      <c r="CG286" s="123" t="str">
        <f t="shared" si="267"/>
        <v/>
      </c>
      <c r="CH286" s="123" t="str">
        <f t="shared" si="268"/>
        <v/>
      </c>
      <c r="CI286" s="123" t="str">
        <f t="shared" si="269"/>
        <v/>
      </c>
      <c r="CJ286" s="131" t="str">
        <f t="shared" si="270"/>
        <v/>
      </c>
      <c r="CK286" s="123" t="str" cm="1">
        <f t="array" ref="CK286">IF(AND(AZ286="C_16",
        SUMPRODUCT(--ISNUMBER(SEARCH({"14","34","38","40","41","42","43","46","48","56","64","65"},BB286)))&gt;0),
    O286-IF(ISNUMBER(CL286),CL286,0),
    "")</f>
        <v/>
      </c>
      <c r="CL286" s="123" t="str" cm="1">
        <f t="array" ref="CL286">IF(AND(AZ286="C_16",
        SUMPRODUCT(--ISNUMBER(SEARCH({"01";"02";"03";"04";"05";"06";"07";"08";"09";"10";"11";"12";"13";"15";"16";"17";"19";"20";"21";"22";"23";"24";"25";"26";"27";"28";"29";"30";"31";"32";"33";"35";"36";"37";"39";"44";"45";"47";"49";"50";"51";"52";"53";"54";"55";"57";"58";"59";"60";"61";"62";"63";"66";"67";"68";"69";"70";"71";"72";"73";"74";"75"}, BB286)))&gt;0),
    O286,
    "")</f>
        <v/>
      </c>
      <c r="CM286" s="131" t="str" cm="1">
        <f t="array" ref="CM286">IF(SUMPRODUCT(--ISNUMBER(SEARCH({"32";"35";"36";"44";"45";"47";"50";"51";"52";"53";"54";"55";"57";"58";"59";"60"}, BB286)))&gt;0,
    B286,
    "")</f>
        <v/>
      </c>
      <c r="CN286" s="123" t="str" cm="1">
        <f t="array" ref="CN286">IF(SUMPRODUCT(--ISNUMBER(SEARCH({"61";"62"}, BB286)))&gt;0,
    B286,
    "")</f>
        <v/>
      </c>
      <c r="CO286" s="226" t="str" cm="1">
        <f t="array" ref="CO286">IF(SUMPRODUCT(--ISNUMBER(SEARCH({"68";"69";"70";"71"}, BB286)))&gt;0,
    B286,
    "")</f>
        <v/>
      </c>
      <c r="CP286" s="123" t="str" cm="1">
        <f t="array" ref="CP286">IF(SUMPRODUCT(--ISNUMBER(SEARCH({"72";"73";"74";"75"}, BB286)))&gt;0,
    B286,
    "")</f>
        <v/>
      </c>
      <c r="CQ286" s="123" t="str">
        <f t="shared" si="261"/>
        <v/>
      </c>
      <c r="CR286" s="226" t="str">
        <f t="shared" si="262"/>
        <v>NO</v>
      </c>
      <c r="CS286" s="122" t="str">
        <f t="shared" si="271"/>
        <v/>
      </c>
      <c r="CT286" s="123" t="str">
        <f t="shared" si="272"/>
        <v/>
      </c>
      <c r="CU286" s="123" t="str">
        <f t="shared" si="273"/>
        <v/>
      </c>
      <c r="CV286" s="123" t="str">
        <f t="shared" si="274"/>
        <v/>
      </c>
      <c r="CW286" s="123" t="str">
        <f t="shared" si="275"/>
        <v/>
      </c>
      <c r="CX286" s="123" t="str">
        <f t="shared" si="276"/>
        <v/>
      </c>
      <c r="CY286" s="123" t="str">
        <f t="shared" si="277"/>
        <v/>
      </c>
      <c r="CZ286" s="123" t="str">
        <f t="shared" si="278"/>
        <v/>
      </c>
      <c r="DA286" s="123" t="str">
        <f t="shared" si="279"/>
        <v/>
      </c>
      <c r="DB286" s="124" t="str">
        <f t="shared" si="280"/>
        <v/>
      </c>
      <c r="DC286" s="122" t="str">
        <f t="shared" si="281"/>
        <v/>
      </c>
      <c r="DD286" s="123" t="str">
        <f t="shared" si="282"/>
        <v/>
      </c>
      <c r="DE286" s="123" t="str">
        <f t="shared" si="283"/>
        <v/>
      </c>
      <c r="DF286" s="124" t="str">
        <f t="shared" si="284"/>
        <v/>
      </c>
      <c r="DG286" s="110"/>
    </row>
    <row r="287" spans="2:111" ht="16.2" outlineLevel="2" x14ac:dyDescent="0.4">
      <c r="B287" s="7">
        <v>282</v>
      </c>
      <c r="C287" s="12"/>
      <c r="D287" s="13"/>
      <c r="E287" s="14"/>
      <c r="F287" s="14"/>
      <c r="G287" s="14"/>
      <c r="H287" s="14"/>
      <c r="I287" s="14"/>
      <c r="J287" s="14"/>
      <c r="K287" s="14"/>
      <c r="L287" s="15"/>
      <c r="M287" s="12"/>
      <c r="N287" s="12"/>
      <c r="O287" s="12"/>
      <c r="P287" s="98" t="str">
        <f xml:space="preserve"> IF(ISBLANK(M287),"",VLOOKUP(M287,ComboValue!$D$2:$H$18,5,FALSE))</f>
        <v/>
      </c>
      <c r="Q287" s="12"/>
      <c r="R287" s="252" t="str" cm="1">
        <f t="array" ref="R287">IF(OR(ISNUMBER(SEARCH("SGH05",$D287:$L287)),ISNUMBER(SEARCH("SGH06",$D287:$L287)),ISNUMBER(SEARCH("SGH07",$D287:$L287)),ISNUMBER(SEARCH("SGH08",$D287:$L287)),ISNUMBER(SEARCH("pas de pictogramme",$D287:$L287)),ISNUMBER(SEARCH("SGH09",$D287:$L287)),ISNUMBER(SEARCH("SGH03",$D287:$L287))),"OUI","NON")</f>
        <v>NON</v>
      </c>
      <c r="S287" s="13"/>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212"/>
      <c r="AX287" s="123" t="str" cm="1">
        <f t="array" ref="AX287">_xlfn.TEXTJOIN(",", TRUE, IF(D287:L287="","",VLOOKUP(D287:L287, ComboValue!$A$2:$C$11, 3, FALSE)))</f>
        <v/>
      </c>
      <c r="AY287" s="123" t="str">
        <f t="shared" si="259"/>
        <v>Tous_Fr</v>
      </c>
      <c r="AZ287" s="123" t="str">
        <f>IF(ISBLANK(M287),"",VLOOKUP(M287,ComboValue!$D$2:$F$18,3,FALSE))</f>
        <v/>
      </c>
      <c r="BA287" s="123" t="str">
        <f>IF(ISBLANK(N287),"",VLOOKUP(N287,ComboValue!$J$2:$L$5,3,FALSE))</f>
        <v/>
      </c>
      <c r="BB287" s="130" t="str" cm="1">
        <f t="array" ref="BB287">_xlfn.TEXTJOIN(",", TRUE, IF(S287:AV287="","",VLOOKUP(S287:AV287, ComboValue!$M$2:$O$100, 3, FALSE)))</f>
        <v/>
      </c>
      <c r="BC287" s="124" t="str">
        <f t="shared" si="260"/>
        <v/>
      </c>
      <c r="BD287" s="110"/>
      <c r="BE287" s="122" t="str">
        <f t="shared" si="237"/>
        <v/>
      </c>
      <c r="BF287" s="123" t="str">
        <f t="shared" si="238"/>
        <v/>
      </c>
      <c r="BG287" s="123" t="str">
        <f t="shared" si="239"/>
        <v/>
      </c>
      <c r="BH287" s="123" t="str">
        <f t="shared" si="240"/>
        <v/>
      </c>
      <c r="BI287" s="123" t="str">
        <f t="shared" si="241"/>
        <v/>
      </c>
      <c r="BJ287" s="123" t="str">
        <f t="shared" si="242"/>
        <v/>
      </c>
      <c r="BK287" s="123" t="str">
        <f t="shared" si="243"/>
        <v/>
      </c>
      <c r="BL287" s="123" t="str">
        <f t="shared" si="244"/>
        <v/>
      </c>
      <c r="BM287" s="123" t="str">
        <f t="shared" si="245"/>
        <v/>
      </c>
      <c r="BN287" s="123" t="str">
        <f t="shared" si="246"/>
        <v/>
      </c>
      <c r="BO287" s="123">
        <f t="shared" si="285"/>
        <v>0</v>
      </c>
      <c r="BP287" s="123">
        <f t="shared" si="247"/>
        <v>0</v>
      </c>
      <c r="BQ287" s="123">
        <f t="shared" si="286"/>
        <v>0</v>
      </c>
      <c r="BR287" s="123">
        <f t="shared" si="248"/>
        <v>0</v>
      </c>
      <c r="BS287" s="123">
        <f t="shared" si="249"/>
        <v>0</v>
      </c>
      <c r="BT287" s="123">
        <f t="shared" si="250"/>
        <v>0</v>
      </c>
      <c r="BU287" s="123" t="str">
        <f t="shared" si="263"/>
        <v/>
      </c>
      <c r="BV287" s="123" t="str">
        <f t="shared" si="264"/>
        <v/>
      </c>
      <c r="BW287" s="123" t="str">
        <f t="shared" si="265"/>
        <v/>
      </c>
      <c r="BX287" s="123" t="str">
        <f t="shared" si="251"/>
        <v/>
      </c>
      <c r="BY287" s="123" t="str">
        <f t="shared" si="252"/>
        <v/>
      </c>
      <c r="BZ287" s="123" t="str">
        <f t="shared" si="253"/>
        <v/>
      </c>
      <c r="CA287" s="123" t="str">
        <f t="shared" si="254"/>
        <v/>
      </c>
      <c r="CB287" s="123" t="str">
        <f t="shared" si="255"/>
        <v/>
      </c>
      <c r="CC287" s="123" t="str">
        <f t="shared" si="256"/>
        <v/>
      </c>
      <c r="CD287" s="123" t="str">
        <f t="shared" si="257"/>
        <v/>
      </c>
      <c r="CE287" s="123" t="str">
        <f t="shared" si="258"/>
        <v/>
      </c>
      <c r="CF287" s="123" t="str">
        <f t="shared" si="266"/>
        <v/>
      </c>
      <c r="CG287" s="123" t="str">
        <f t="shared" si="267"/>
        <v/>
      </c>
      <c r="CH287" s="123" t="str">
        <f t="shared" si="268"/>
        <v/>
      </c>
      <c r="CI287" s="123" t="str">
        <f t="shared" si="269"/>
        <v/>
      </c>
      <c r="CJ287" s="131" t="str">
        <f t="shared" si="270"/>
        <v/>
      </c>
      <c r="CK287" s="123" t="str" cm="1">
        <f t="array" ref="CK287">IF(AND(AZ287="C_16",
        SUMPRODUCT(--ISNUMBER(SEARCH({"14","34","38","40","41","42","43","46","48","56","64","65"},BB287)))&gt;0),
    O287-IF(ISNUMBER(CL287),CL287,0),
    "")</f>
        <v/>
      </c>
      <c r="CL287" s="123" t="str" cm="1">
        <f t="array" ref="CL287">IF(AND(AZ287="C_16",
        SUMPRODUCT(--ISNUMBER(SEARCH({"01";"02";"03";"04";"05";"06";"07";"08";"09";"10";"11";"12";"13";"15";"16";"17";"19";"20";"21";"22";"23";"24";"25";"26";"27";"28";"29";"30";"31";"32";"33";"35";"36";"37";"39";"44";"45";"47";"49";"50";"51";"52";"53";"54";"55";"57";"58";"59";"60";"61";"62";"63";"66";"67";"68";"69";"70";"71";"72";"73";"74";"75"}, BB287)))&gt;0),
    O287,
    "")</f>
        <v/>
      </c>
      <c r="CM287" s="131" t="str" cm="1">
        <f t="array" ref="CM287">IF(SUMPRODUCT(--ISNUMBER(SEARCH({"32";"35";"36";"44";"45";"47";"50";"51";"52";"53";"54";"55";"57";"58";"59";"60"}, BB287)))&gt;0,
    B287,
    "")</f>
        <v/>
      </c>
      <c r="CN287" s="123" t="str" cm="1">
        <f t="array" ref="CN287">IF(SUMPRODUCT(--ISNUMBER(SEARCH({"61";"62"}, BB287)))&gt;0,
    B287,
    "")</f>
        <v/>
      </c>
      <c r="CO287" s="226" t="str" cm="1">
        <f t="array" ref="CO287">IF(SUMPRODUCT(--ISNUMBER(SEARCH({"68";"69";"70";"71"}, BB287)))&gt;0,
    B287,
    "")</f>
        <v/>
      </c>
      <c r="CP287" s="123" t="str" cm="1">
        <f t="array" ref="CP287">IF(SUMPRODUCT(--ISNUMBER(SEARCH({"72";"73";"74";"75"}, BB287)))&gt;0,
    B287,
    "")</f>
        <v/>
      </c>
      <c r="CQ287" s="123" t="str">
        <f t="shared" si="261"/>
        <v/>
      </c>
      <c r="CR287" s="226" t="str">
        <f t="shared" si="262"/>
        <v>NO</v>
      </c>
      <c r="CS287" s="122" t="str">
        <f t="shared" si="271"/>
        <v/>
      </c>
      <c r="CT287" s="123" t="str">
        <f t="shared" si="272"/>
        <v/>
      </c>
      <c r="CU287" s="123" t="str">
        <f t="shared" si="273"/>
        <v/>
      </c>
      <c r="CV287" s="123" t="str">
        <f t="shared" si="274"/>
        <v/>
      </c>
      <c r="CW287" s="123" t="str">
        <f t="shared" si="275"/>
        <v/>
      </c>
      <c r="CX287" s="123" t="str">
        <f t="shared" si="276"/>
        <v/>
      </c>
      <c r="CY287" s="123" t="str">
        <f t="shared" si="277"/>
        <v/>
      </c>
      <c r="CZ287" s="123" t="str">
        <f t="shared" si="278"/>
        <v/>
      </c>
      <c r="DA287" s="123" t="str">
        <f t="shared" si="279"/>
        <v/>
      </c>
      <c r="DB287" s="124" t="str">
        <f t="shared" si="280"/>
        <v/>
      </c>
      <c r="DC287" s="122" t="str">
        <f t="shared" si="281"/>
        <v/>
      </c>
      <c r="DD287" s="123" t="str">
        <f t="shared" si="282"/>
        <v/>
      </c>
      <c r="DE287" s="123" t="str">
        <f t="shared" si="283"/>
        <v/>
      </c>
      <c r="DF287" s="124" t="str">
        <f t="shared" si="284"/>
        <v/>
      </c>
      <c r="DG287" s="110"/>
    </row>
    <row r="288" spans="2:111" ht="16.2" outlineLevel="2" x14ac:dyDescent="0.4">
      <c r="B288" s="7">
        <v>283</v>
      </c>
      <c r="C288" s="12"/>
      <c r="D288" s="13"/>
      <c r="E288" s="14"/>
      <c r="F288" s="14"/>
      <c r="G288" s="14"/>
      <c r="H288" s="14"/>
      <c r="I288" s="14"/>
      <c r="J288" s="14"/>
      <c r="K288" s="14"/>
      <c r="L288" s="15"/>
      <c r="M288" s="12"/>
      <c r="N288" s="12"/>
      <c r="O288" s="12"/>
      <c r="P288" s="98" t="str">
        <f xml:space="preserve"> IF(ISBLANK(M288),"",VLOOKUP(M288,ComboValue!$D$2:$H$18,5,FALSE))</f>
        <v/>
      </c>
      <c r="Q288" s="12"/>
      <c r="R288" s="252" t="str" cm="1">
        <f t="array" ref="R288">IF(OR(ISNUMBER(SEARCH("SGH05",$D288:$L288)),ISNUMBER(SEARCH("SGH06",$D288:$L288)),ISNUMBER(SEARCH("SGH07",$D288:$L288)),ISNUMBER(SEARCH("SGH08",$D288:$L288)),ISNUMBER(SEARCH("pas de pictogramme",$D288:$L288)),ISNUMBER(SEARCH("SGH09",$D288:$L288)),ISNUMBER(SEARCH("SGH03",$D288:$L288))),"OUI","NON")</f>
        <v>NON</v>
      </c>
      <c r="S288" s="13"/>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212"/>
      <c r="AX288" s="123" t="str" cm="1">
        <f t="array" ref="AX288">_xlfn.TEXTJOIN(",", TRUE, IF(D288:L288="","",VLOOKUP(D288:L288, ComboValue!$A$2:$C$11, 3, FALSE)))</f>
        <v/>
      </c>
      <c r="AY288" s="123" t="str">
        <f t="shared" si="259"/>
        <v>Tous_Fr</v>
      </c>
      <c r="AZ288" s="123" t="str">
        <f>IF(ISBLANK(M288),"",VLOOKUP(M288,ComboValue!$D$2:$F$18,3,FALSE))</f>
        <v/>
      </c>
      <c r="BA288" s="123" t="str">
        <f>IF(ISBLANK(N288),"",VLOOKUP(N288,ComboValue!$J$2:$L$5,3,FALSE))</f>
        <v/>
      </c>
      <c r="BB288" s="130" t="str" cm="1">
        <f t="array" ref="BB288">_xlfn.TEXTJOIN(",", TRUE, IF(S288:AV288="","",VLOOKUP(S288:AV288, ComboValue!$M$2:$O$100, 3, FALSE)))</f>
        <v/>
      </c>
      <c r="BC288" s="124" t="str">
        <f t="shared" si="260"/>
        <v/>
      </c>
      <c r="BD288" s="110"/>
      <c r="BE288" s="122" t="str">
        <f t="shared" si="237"/>
        <v/>
      </c>
      <c r="BF288" s="123" t="str">
        <f t="shared" si="238"/>
        <v/>
      </c>
      <c r="BG288" s="123" t="str">
        <f t="shared" si="239"/>
        <v/>
      </c>
      <c r="BH288" s="123" t="str">
        <f t="shared" si="240"/>
        <v/>
      </c>
      <c r="BI288" s="123" t="str">
        <f t="shared" si="241"/>
        <v/>
      </c>
      <c r="BJ288" s="123" t="str">
        <f t="shared" si="242"/>
        <v/>
      </c>
      <c r="BK288" s="123" t="str">
        <f t="shared" si="243"/>
        <v/>
      </c>
      <c r="BL288" s="123" t="str">
        <f t="shared" si="244"/>
        <v/>
      </c>
      <c r="BM288" s="123" t="str">
        <f t="shared" si="245"/>
        <v/>
      </c>
      <c r="BN288" s="123" t="str">
        <f t="shared" si="246"/>
        <v/>
      </c>
      <c r="BO288" s="123">
        <f t="shared" si="285"/>
        <v>0</v>
      </c>
      <c r="BP288" s="123">
        <f t="shared" si="247"/>
        <v>0</v>
      </c>
      <c r="BQ288" s="123">
        <f t="shared" si="286"/>
        <v>0</v>
      </c>
      <c r="BR288" s="123">
        <f t="shared" si="248"/>
        <v>0</v>
      </c>
      <c r="BS288" s="123">
        <f t="shared" si="249"/>
        <v>0</v>
      </c>
      <c r="BT288" s="123">
        <f t="shared" si="250"/>
        <v>0</v>
      </c>
      <c r="BU288" s="123" t="str">
        <f t="shared" si="263"/>
        <v/>
      </c>
      <c r="BV288" s="123" t="str">
        <f t="shared" si="264"/>
        <v/>
      </c>
      <c r="BW288" s="123" t="str">
        <f t="shared" si="265"/>
        <v/>
      </c>
      <c r="BX288" s="123" t="str">
        <f t="shared" si="251"/>
        <v/>
      </c>
      <c r="BY288" s="123" t="str">
        <f t="shared" si="252"/>
        <v/>
      </c>
      <c r="BZ288" s="123" t="str">
        <f t="shared" si="253"/>
        <v/>
      </c>
      <c r="CA288" s="123" t="str">
        <f t="shared" si="254"/>
        <v/>
      </c>
      <c r="CB288" s="123" t="str">
        <f t="shared" si="255"/>
        <v/>
      </c>
      <c r="CC288" s="123" t="str">
        <f t="shared" si="256"/>
        <v/>
      </c>
      <c r="CD288" s="123" t="str">
        <f t="shared" si="257"/>
        <v/>
      </c>
      <c r="CE288" s="123" t="str">
        <f t="shared" si="258"/>
        <v/>
      </c>
      <c r="CF288" s="123" t="str">
        <f t="shared" si="266"/>
        <v/>
      </c>
      <c r="CG288" s="123" t="str">
        <f t="shared" si="267"/>
        <v/>
      </c>
      <c r="CH288" s="123" t="str">
        <f t="shared" si="268"/>
        <v/>
      </c>
      <c r="CI288" s="123" t="str">
        <f t="shared" si="269"/>
        <v/>
      </c>
      <c r="CJ288" s="131" t="str">
        <f t="shared" si="270"/>
        <v/>
      </c>
      <c r="CK288" s="123" t="str" cm="1">
        <f t="array" ref="CK288">IF(AND(AZ288="C_16",
        SUMPRODUCT(--ISNUMBER(SEARCH({"14","34","38","40","41","42","43","46","48","56","64","65"},BB288)))&gt;0),
    O288-IF(ISNUMBER(CL288),CL288,0),
    "")</f>
        <v/>
      </c>
      <c r="CL288" s="123" t="str" cm="1">
        <f t="array" ref="CL288">IF(AND(AZ288="C_16",
        SUMPRODUCT(--ISNUMBER(SEARCH({"01";"02";"03";"04";"05";"06";"07";"08";"09";"10";"11";"12";"13";"15";"16";"17";"19";"20";"21";"22";"23";"24";"25";"26";"27";"28";"29";"30";"31";"32";"33";"35";"36";"37";"39";"44";"45";"47";"49";"50";"51";"52";"53";"54";"55";"57";"58";"59";"60";"61";"62";"63";"66";"67";"68";"69";"70";"71";"72";"73";"74";"75"}, BB288)))&gt;0),
    O288,
    "")</f>
        <v/>
      </c>
      <c r="CM288" s="131" t="str" cm="1">
        <f t="array" ref="CM288">IF(SUMPRODUCT(--ISNUMBER(SEARCH({"32";"35";"36";"44";"45";"47";"50";"51";"52";"53";"54";"55";"57";"58";"59";"60"}, BB288)))&gt;0,
    B288,
    "")</f>
        <v/>
      </c>
      <c r="CN288" s="123" t="str" cm="1">
        <f t="array" ref="CN288">IF(SUMPRODUCT(--ISNUMBER(SEARCH({"61";"62"}, BB288)))&gt;0,
    B288,
    "")</f>
        <v/>
      </c>
      <c r="CO288" s="226" t="str" cm="1">
        <f t="array" ref="CO288">IF(SUMPRODUCT(--ISNUMBER(SEARCH({"68";"69";"70";"71"}, BB288)))&gt;0,
    B288,
    "")</f>
        <v/>
      </c>
      <c r="CP288" s="123" t="str" cm="1">
        <f t="array" ref="CP288">IF(SUMPRODUCT(--ISNUMBER(SEARCH({"72";"73";"74";"75"}, BB288)))&gt;0,
    B288,
    "")</f>
        <v/>
      </c>
      <c r="CQ288" s="123" t="str">
        <f t="shared" si="261"/>
        <v/>
      </c>
      <c r="CR288" s="226" t="str">
        <f t="shared" si="262"/>
        <v>NO</v>
      </c>
      <c r="CS288" s="122" t="str">
        <f t="shared" si="271"/>
        <v/>
      </c>
      <c r="CT288" s="123" t="str">
        <f t="shared" si="272"/>
        <v/>
      </c>
      <c r="CU288" s="123" t="str">
        <f t="shared" si="273"/>
        <v/>
      </c>
      <c r="CV288" s="123" t="str">
        <f t="shared" si="274"/>
        <v/>
      </c>
      <c r="CW288" s="123" t="str">
        <f t="shared" si="275"/>
        <v/>
      </c>
      <c r="CX288" s="123" t="str">
        <f t="shared" si="276"/>
        <v/>
      </c>
      <c r="CY288" s="123" t="str">
        <f t="shared" si="277"/>
        <v/>
      </c>
      <c r="CZ288" s="123" t="str">
        <f t="shared" si="278"/>
        <v/>
      </c>
      <c r="DA288" s="123" t="str">
        <f t="shared" si="279"/>
        <v/>
      </c>
      <c r="DB288" s="124" t="str">
        <f t="shared" si="280"/>
        <v/>
      </c>
      <c r="DC288" s="122" t="str">
        <f t="shared" si="281"/>
        <v/>
      </c>
      <c r="DD288" s="123" t="str">
        <f t="shared" si="282"/>
        <v/>
      </c>
      <c r="DE288" s="123" t="str">
        <f t="shared" si="283"/>
        <v/>
      </c>
      <c r="DF288" s="124" t="str">
        <f t="shared" si="284"/>
        <v/>
      </c>
      <c r="DG288" s="110"/>
    </row>
    <row r="289" spans="2:111" ht="16.2" outlineLevel="2" x14ac:dyDescent="0.4">
      <c r="B289" s="7">
        <v>284</v>
      </c>
      <c r="C289" s="12"/>
      <c r="D289" s="13"/>
      <c r="E289" s="14"/>
      <c r="F289" s="14"/>
      <c r="G289" s="14"/>
      <c r="H289" s="14"/>
      <c r="I289" s="14"/>
      <c r="J289" s="14"/>
      <c r="K289" s="14"/>
      <c r="L289" s="15"/>
      <c r="M289" s="12"/>
      <c r="N289" s="12"/>
      <c r="O289" s="12"/>
      <c r="P289" s="98" t="str">
        <f xml:space="preserve"> IF(ISBLANK(M289),"",VLOOKUP(M289,ComboValue!$D$2:$H$18,5,FALSE))</f>
        <v/>
      </c>
      <c r="Q289" s="12"/>
      <c r="R289" s="252" t="str" cm="1">
        <f t="array" ref="R289">IF(OR(ISNUMBER(SEARCH("SGH05",$D289:$L289)),ISNUMBER(SEARCH("SGH06",$D289:$L289)),ISNUMBER(SEARCH("SGH07",$D289:$L289)),ISNUMBER(SEARCH("SGH08",$D289:$L289)),ISNUMBER(SEARCH("pas de pictogramme",$D289:$L289)),ISNUMBER(SEARCH("SGH09",$D289:$L289)),ISNUMBER(SEARCH("SGH03",$D289:$L289))),"OUI","NON")</f>
        <v>NON</v>
      </c>
      <c r="S289" s="13"/>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212"/>
      <c r="AX289" s="123" t="str" cm="1">
        <f t="array" ref="AX289">_xlfn.TEXTJOIN(",", TRUE, IF(D289:L289="","",VLOOKUP(D289:L289, ComboValue!$A$2:$C$11, 3, FALSE)))</f>
        <v/>
      </c>
      <c r="AY289" s="123" t="str">
        <f t="shared" si="259"/>
        <v>Tous_Fr</v>
      </c>
      <c r="AZ289" s="123" t="str">
        <f>IF(ISBLANK(M289),"",VLOOKUP(M289,ComboValue!$D$2:$F$18,3,FALSE))</f>
        <v/>
      </c>
      <c r="BA289" s="123" t="str">
        <f>IF(ISBLANK(N289),"",VLOOKUP(N289,ComboValue!$J$2:$L$5,3,FALSE))</f>
        <v/>
      </c>
      <c r="BB289" s="130" t="str" cm="1">
        <f t="array" ref="BB289">_xlfn.TEXTJOIN(",", TRUE, IF(S289:AV289="","",VLOOKUP(S289:AV289, ComboValue!$M$2:$O$100, 3, FALSE)))</f>
        <v/>
      </c>
      <c r="BC289" s="124" t="str">
        <f t="shared" si="260"/>
        <v/>
      </c>
      <c r="BD289" s="110"/>
      <c r="BE289" s="122" t="str">
        <f t="shared" si="237"/>
        <v/>
      </c>
      <c r="BF289" s="123" t="str">
        <f t="shared" si="238"/>
        <v/>
      </c>
      <c r="BG289" s="123" t="str">
        <f t="shared" si="239"/>
        <v/>
      </c>
      <c r="BH289" s="123" t="str">
        <f t="shared" si="240"/>
        <v/>
      </c>
      <c r="BI289" s="123" t="str">
        <f t="shared" si="241"/>
        <v/>
      </c>
      <c r="BJ289" s="123" t="str">
        <f t="shared" si="242"/>
        <v/>
      </c>
      <c r="BK289" s="123" t="str">
        <f t="shared" si="243"/>
        <v/>
      </c>
      <c r="BL289" s="123" t="str">
        <f t="shared" si="244"/>
        <v/>
      </c>
      <c r="BM289" s="123" t="str">
        <f t="shared" si="245"/>
        <v/>
      </c>
      <c r="BN289" s="123" t="str">
        <f t="shared" si="246"/>
        <v/>
      </c>
      <c r="BO289" s="123">
        <f t="shared" si="285"/>
        <v>0</v>
      </c>
      <c r="BP289" s="123">
        <f t="shared" si="247"/>
        <v>0</v>
      </c>
      <c r="BQ289" s="123">
        <f t="shared" si="286"/>
        <v>0</v>
      </c>
      <c r="BR289" s="123">
        <f t="shared" si="248"/>
        <v>0</v>
      </c>
      <c r="BS289" s="123">
        <f t="shared" si="249"/>
        <v>0</v>
      </c>
      <c r="BT289" s="123">
        <f t="shared" si="250"/>
        <v>0</v>
      </c>
      <c r="BU289" s="123" t="str">
        <f t="shared" si="263"/>
        <v/>
      </c>
      <c r="BV289" s="123" t="str">
        <f t="shared" si="264"/>
        <v/>
      </c>
      <c r="BW289" s="123" t="str">
        <f t="shared" si="265"/>
        <v/>
      </c>
      <c r="BX289" s="123" t="str">
        <f t="shared" si="251"/>
        <v/>
      </c>
      <c r="BY289" s="123" t="str">
        <f t="shared" si="252"/>
        <v/>
      </c>
      <c r="BZ289" s="123" t="str">
        <f t="shared" si="253"/>
        <v/>
      </c>
      <c r="CA289" s="123" t="str">
        <f t="shared" si="254"/>
        <v/>
      </c>
      <c r="CB289" s="123" t="str">
        <f t="shared" si="255"/>
        <v/>
      </c>
      <c r="CC289" s="123" t="str">
        <f t="shared" si="256"/>
        <v/>
      </c>
      <c r="CD289" s="123" t="str">
        <f t="shared" si="257"/>
        <v/>
      </c>
      <c r="CE289" s="123" t="str">
        <f t="shared" si="258"/>
        <v/>
      </c>
      <c r="CF289" s="123" t="str">
        <f t="shared" si="266"/>
        <v/>
      </c>
      <c r="CG289" s="123" t="str">
        <f t="shared" si="267"/>
        <v/>
      </c>
      <c r="CH289" s="123" t="str">
        <f t="shared" si="268"/>
        <v/>
      </c>
      <c r="CI289" s="123" t="str">
        <f t="shared" si="269"/>
        <v/>
      </c>
      <c r="CJ289" s="131" t="str">
        <f t="shared" si="270"/>
        <v/>
      </c>
      <c r="CK289" s="123" t="str" cm="1">
        <f t="array" ref="CK289">IF(AND(AZ289="C_16",
        SUMPRODUCT(--ISNUMBER(SEARCH({"14","34","38","40","41","42","43","46","48","56","64","65"},BB289)))&gt;0),
    O289-IF(ISNUMBER(CL289),CL289,0),
    "")</f>
        <v/>
      </c>
      <c r="CL289" s="123" t="str" cm="1">
        <f t="array" ref="CL289">IF(AND(AZ289="C_16",
        SUMPRODUCT(--ISNUMBER(SEARCH({"01";"02";"03";"04";"05";"06";"07";"08";"09";"10";"11";"12";"13";"15";"16";"17";"19";"20";"21";"22";"23";"24";"25";"26";"27";"28";"29";"30";"31";"32";"33";"35";"36";"37";"39";"44";"45";"47";"49";"50";"51";"52";"53";"54";"55";"57";"58";"59";"60";"61";"62";"63";"66";"67";"68";"69";"70";"71";"72";"73";"74";"75"}, BB289)))&gt;0),
    O289,
    "")</f>
        <v/>
      </c>
      <c r="CM289" s="131" t="str" cm="1">
        <f t="array" ref="CM289">IF(SUMPRODUCT(--ISNUMBER(SEARCH({"32";"35";"36";"44";"45";"47";"50";"51";"52";"53";"54";"55";"57";"58";"59";"60"}, BB289)))&gt;0,
    B289,
    "")</f>
        <v/>
      </c>
      <c r="CN289" s="123" t="str" cm="1">
        <f t="array" ref="CN289">IF(SUMPRODUCT(--ISNUMBER(SEARCH({"61";"62"}, BB289)))&gt;0,
    B289,
    "")</f>
        <v/>
      </c>
      <c r="CO289" s="226" t="str" cm="1">
        <f t="array" ref="CO289">IF(SUMPRODUCT(--ISNUMBER(SEARCH({"68";"69";"70";"71"}, BB289)))&gt;0,
    B289,
    "")</f>
        <v/>
      </c>
      <c r="CP289" s="123" t="str" cm="1">
        <f t="array" ref="CP289">IF(SUMPRODUCT(--ISNUMBER(SEARCH({"72";"73";"74";"75"}, BB289)))&gt;0,
    B289,
    "")</f>
        <v/>
      </c>
      <c r="CQ289" s="123" t="str">
        <f t="shared" si="261"/>
        <v/>
      </c>
      <c r="CR289" s="226" t="str">
        <f t="shared" si="262"/>
        <v>NO</v>
      </c>
      <c r="CS289" s="122" t="str">
        <f t="shared" si="271"/>
        <v/>
      </c>
      <c r="CT289" s="123" t="str">
        <f t="shared" si="272"/>
        <v/>
      </c>
      <c r="CU289" s="123" t="str">
        <f t="shared" si="273"/>
        <v/>
      </c>
      <c r="CV289" s="123" t="str">
        <f t="shared" si="274"/>
        <v/>
      </c>
      <c r="CW289" s="123" t="str">
        <f t="shared" si="275"/>
        <v/>
      </c>
      <c r="CX289" s="123" t="str">
        <f t="shared" si="276"/>
        <v/>
      </c>
      <c r="CY289" s="123" t="str">
        <f t="shared" si="277"/>
        <v/>
      </c>
      <c r="CZ289" s="123" t="str">
        <f t="shared" si="278"/>
        <v/>
      </c>
      <c r="DA289" s="123" t="str">
        <f t="shared" si="279"/>
        <v/>
      </c>
      <c r="DB289" s="124" t="str">
        <f t="shared" si="280"/>
        <v/>
      </c>
      <c r="DC289" s="122" t="str">
        <f t="shared" si="281"/>
        <v/>
      </c>
      <c r="DD289" s="123" t="str">
        <f t="shared" si="282"/>
        <v/>
      </c>
      <c r="DE289" s="123" t="str">
        <f t="shared" si="283"/>
        <v/>
      </c>
      <c r="DF289" s="124" t="str">
        <f t="shared" si="284"/>
        <v/>
      </c>
      <c r="DG289" s="110"/>
    </row>
    <row r="290" spans="2:111" ht="16.2" outlineLevel="2" x14ac:dyDescent="0.4">
      <c r="B290" s="7">
        <v>285</v>
      </c>
      <c r="C290" s="12"/>
      <c r="D290" s="13"/>
      <c r="E290" s="14"/>
      <c r="F290" s="14"/>
      <c r="G290" s="14"/>
      <c r="H290" s="14"/>
      <c r="I290" s="14"/>
      <c r="J290" s="14"/>
      <c r="K290" s="14"/>
      <c r="L290" s="15"/>
      <c r="M290" s="12"/>
      <c r="N290" s="12"/>
      <c r="O290" s="12"/>
      <c r="P290" s="98" t="str">
        <f xml:space="preserve"> IF(ISBLANK(M290),"",VLOOKUP(M290,ComboValue!$D$2:$H$18,5,FALSE))</f>
        <v/>
      </c>
      <c r="Q290" s="12"/>
      <c r="R290" s="252" t="str" cm="1">
        <f t="array" ref="R290">IF(OR(ISNUMBER(SEARCH("SGH05",$D290:$L290)),ISNUMBER(SEARCH("SGH06",$D290:$L290)),ISNUMBER(SEARCH("SGH07",$D290:$L290)),ISNUMBER(SEARCH("SGH08",$D290:$L290)),ISNUMBER(SEARCH("pas de pictogramme",$D290:$L290)),ISNUMBER(SEARCH("SGH09",$D290:$L290)),ISNUMBER(SEARCH("SGH03",$D290:$L290))),"OUI","NON")</f>
        <v>NON</v>
      </c>
      <c r="S290" s="13"/>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212"/>
      <c r="AX290" s="123" t="str" cm="1">
        <f t="array" ref="AX290">_xlfn.TEXTJOIN(",", TRUE, IF(D290:L290="","",VLOOKUP(D290:L290, ComboValue!$A$2:$C$11, 3, FALSE)))</f>
        <v/>
      </c>
      <c r="AY290" s="123" t="str">
        <f t="shared" si="259"/>
        <v>Tous_Fr</v>
      </c>
      <c r="AZ290" s="123" t="str">
        <f>IF(ISBLANK(M290),"",VLOOKUP(M290,ComboValue!$D$2:$F$18,3,FALSE))</f>
        <v/>
      </c>
      <c r="BA290" s="123" t="str">
        <f>IF(ISBLANK(N290),"",VLOOKUP(N290,ComboValue!$J$2:$L$5,3,FALSE))</f>
        <v/>
      </c>
      <c r="BB290" s="130" t="str" cm="1">
        <f t="array" ref="BB290">_xlfn.TEXTJOIN(",", TRUE, IF(S290:AV290="","",VLOOKUP(S290:AV290, ComboValue!$M$2:$O$100, 3, FALSE)))</f>
        <v/>
      </c>
      <c r="BC290" s="124" t="str">
        <f t="shared" si="260"/>
        <v/>
      </c>
      <c r="BD290" s="110"/>
      <c r="BE290" s="122" t="str">
        <f t="shared" si="237"/>
        <v/>
      </c>
      <c r="BF290" s="123" t="str">
        <f t="shared" si="238"/>
        <v/>
      </c>
      <c r="BG290" s="123" t="str">
        <f t="shared" si="239"/>
        <v/>
      </c>
      <c r="BH290" s="123" t="str">
        <f t="shared" si="240"/>
        <v/>
      </c>
      <c r="BI290" s="123" t="str">
        <f t="shared" si="241"/>
        <v/>
      </c>
      <c r="BJ290" s="123" t="str">
        <f t="shared" si="242"/>
        <v/>
      </c>
      <c r="BK290" s="123" t="str">
        <f t="shared" si="243"/>
        <v/>
      </c>
      <c r="BL290" s="123" t="str">
        <f t="shared" si="244"/>
        <v/>
      </c>
      <c r="BM290" s="123" t="str">
        <f t="shared" si="245"/>
        <v/>
      </c>
      <c r="BN290" s="123" t="str">
        <f t="shared" si="246"/>
        <v/>
      </c>
      <c r="BO290" s="123">
        <f t="shared" si="285"/>
        <v>0</v>
      </c>
      <c r="BP290" s="123">
        <f t="shared" si="247"/>
        <v>0</v>
      </c>
      <c r="BQ290" s="123">
        <f t="shared" si="286"/>
        <v>0</v>
      </c>
      <c r="BR290" s="123">
        <f t="shared" si="248"/>
        <v>0</v>
      </c>
      <c r="BS290" s="123">
        <f t="shared" si="249"/>
        <v>0</v>
      </c>
      <c r="BT290" s="123">
        <f t="shared" si="250"/>
        <v>0</v>
      </c>
      <c r="BU290" s="123" t="str">
        <f t="shared" si="263"/>
        <v/>
      </c>
      <c r="BV290" s="123" t="str">
        <f t="shared" si="264"/>
        <v/>
      </c>
      <c r="BW290" s="123" t="str">
        <f t="shared" si="265"/>
        <v/>
      </c>
      <c r="BX290" s="123" t="str">
        <f t="shared" si="251"/>
        <v/>
      </c>
      <c r="BY290" s="123" t="str">
        <f t="shared" si="252"/>
        <v/>
      </c>
      <c r="BZ290" s="123" t="str">
        <f t="shared" si="253"/>
        <v/>
      </c>
      <c r="CA290" s="123" t="str">
        <f t="shared" si="254"/>
        <v/>
      </c>
      <c r="CB290" s="123" t="str">
        <f t="shared" si="255"/>
        <v/>
      </c>
      <c r="CC290" s="123" t="str">
        <f t="shared" si="256"/>
        <v/>
      </c>
      <c r="CD290" s="123" t="str">
        <f t="shared" si="257"/>
        <v/>
      </c>
      <c r="CE290" s="123" t="str">
        <f t="shared" si="258"/>
        <v/>
      </c>
      <c r="CF290" s="123" t="str">
        <f t="shared" si="266"/>
        <v/>
      </c>
      <c r="CG290" s="123" t="str">
        <f t="shared" si="267"/>
        <v/>
      </c>
      <c r="CH290" s="123" t="str">
        <f t="shared" si="268"/>
        <v/>
      </c>
      <c r="CI290" s="123" t="str">
        <f t="shared" si="269"/>
        <v/>
      </c>
      <c r="CJ290" s="131" t="str">
        <f t="shared" si="270"/>
        <v/>
      </c>
      <c r="CK290" s="123" t="str" cm="1">
        <f t="array" ref="CK290">IF(AND(AZ290="C_16",
        SUMPRODUCT(--ISNUMBER(SEARCH({"14","34","38","40","41","42","43","46","48","56","64","65"},BB290)))&gt;0),
    O290-IF(ISNUMBER(CL290),CL290,0),
    "")</f>
        <v/>
      </c>
      <c r="CL290" s="123" t="str" cm="1">
        <f t="array" ref="CL290">IF(AND(AZ290="C_16",
        SUMPRODUCT(--ISNUMBER(SEARCH({"01";"02";"03";"04";"05";"06";"07";"08";"09";"10";"11";"12";"13";"15";"16";"17";"19";"20";"21";"22";"23";"24";"25";"26";"27";"28";"29";"30";"31";"32";"33";"35";"36";"37";"39";"44";"45";"47";"49";"50";"51";"52";"53";"54";"55";"57";"58";"59";"60";"61";"62";"63";"66";"67";"68";"69";"70";"71";"72";"73";"74";"75"}, BB290)))&gt;0),
    O290,
    "")</f>
        <v/>
      </c>
      <c r="CM290" s="131" t="str" cm="1">
        <f t="array" ref="CM290">IF(SUMPRODUCT(--ISNUMBER(SEARCH({"32";"35";"36";"44";"45";"47";"50";"51";"52";"53";"54";"55";"57";"58";"59";"60"}, BB290)))&gt;0,
    B290,
    "")</f>
        <v/>
      </c>
      <c r="CN290" s="123" t="str" cm="1">
        <f t="array" ref="CN290">IF(SUMPRODUCT(--ISNUMBER(SEARCH({"61";"62"}, BB290)))&gt;0,
    B290,
    "")</f>
        <v/>
      </c>
      <c r="CO290" s="226" t="str" cm="1">
        <f t="array" ref="CO290">IF(SUMPRODUCT(--ISNUMBER(SEARCH({"68";"69";"70";"71"}, BB290)))&gt;0,
    B290,
    "")</f>
        <v/>
      </c>
      <c r="CP290" s="123" t="str" cm="1">
        <f t="array" ref="CP290">IF(SUMPRODUCT(--ISNUMBER(SEARCH({"72";"73";"74";"75"}, BB290)))&gt;0,
    B290,
    "")</f>
        <v/>
      </c>
      <c r="CQ290" s="123" t="str">
        <f t="shared" si="261"/>
        <v/>
      </c>
      <c r="CR290" s="226" t="str">
        <f t="shared" si="262"/>
        <v>NO</v>
      </c>
      <c r="CS290" s="122" t="str">
        <f t="shared" si="271"/>
        <v/>
      </c>
      <c r="CT290" s="123" t="str">
        <f t="shared" si="272"/>
        <v/>
      </c>
      <c r="CU290" s="123" t="str">
        <f t="shared" si="273"/>
        <v/>
      </c>
      <c r="CV290" s="123" t="str">
        <f t="shared" si="274"/>
        <v/>
      </c>
      <c r="CW290" s="123" t="str">
        <f t="shared" si="275"/>
        <v/>
      </c>
      <c r="CX290" s="123" t="str">
        <f t="shared" si="276"/>
        <v/>
      </c>
      <c r="CY290" s="123" t="str">
        <f t="shared" si="277"/>
        <v/>
      </c>
      <c r="CZ290" s="123" t="str">
        <f t="shared" si="278"/>
        <v/>
      </c>
      <c r="DA290" s="123" t="str">
        <f t="shared" si="279"/>
        <v/>
      </c>
      <c r="DB290" s="124" t="str">
        <f t="shared" si="280"/>
        <v/>
      </c>
      <c r="DC290" s="122" t="str">
        <f t="shared" si="281"/>
        <v/>
      </c>
      <c r="DD290" s="123" t="str">
        <f t="shared" si="282"/>
        <v/>
      </c>
      <c r="DE290" s="123" t="str">
        <f t="shared" si="283"/>
        <v/>
      </c>
      <c r="DF290" s="124" t="str">
        <f t="shared" si="284"/>
        <v/>
      </c>
      <c r="DG290" s="110"/>
    </row>
    <row r="291" spans="2:111" ht="16.2" outlineLevel="2" x14ac:dyDescent="0.4">
      <c r="B291" s="7">
        <v>286</v>
      </c>
      <c r="C291" s="12"/>
      <c r="D291" s="13"/>
      <c r="E291" s="14"/>
      <c r="F291" s="14"/>
      <c r="G291" s="14"/>
      <c r="H291" s="14"/>
      <c r="I291" s="14"/>
      <c r="J291" s="14"/>
      <c r="K291" s="14"/>
      <c r="L291" s="15"/>
      <c r="M291" s="12"/>
      <c r="N291" s="12"/>
      <c r="O291" s="12"/>
      <c r="P291" s="98" t="str">
        <f xml:space="preserve"> IF(ISBLANK(M291),"",VLOOKUP(M291,ComboValue!$D$2:$H$18,5,FALSE))</f>
        <v/>
      </c>
      <c r="Q291" s="12"/>
      <c r="R291" s="252" t="str" cm="1">
        <f t="array" ref="R291">IF(OR(ISNUMBER(SEARCH("SGH05",$D291:$L291)),ISNUMBER(SEARCH("SGH06",$D291:$L291)),ISNUMBER(SEARCH("SGH07",$D291:$L291)),ISNUMBER(SEARCH("SGH08",$D291:$L291)),ISNUMBER(SEARCH("pas de pictogramme",$D291:$L291)),ISNUMBER(SEARCH("SGH09",$D291:$L291)),ISNUMBER(SEARCH("SGH03",$D291:$L291))),"OUI","NON")</f>
        <v>NON</v>
      </c>
      <c r="S291" s="13"/>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212"/>
      <c r="AX291" s="123" t="str" cm="1">
        <f t="array" ref="AX291">_xlfn.TEXTJOIN(",", TRUE, IF(D291:L291="","",VLOOKUP(D291:L291, ComboValue!$A$2:$C$11, 3, FALSE)))</f>
        <v/>
      </c>
      <c r="AY291" s="123" t="str">
        <f t="shared" si="259"/>
        <v>Tous_Fr</v>
      </c>
      <c r="AZ291" s="123" t="str">
        <f>IF(ISBLANK(M291),"",VLOOKUP(M291,ComboValue!$D$2:$F$18,3,FALSE))</f>
        <v/>
      </c>
      <c r="BA291" s="123" t="str">
        <f>IF(ISBLANK(N291),"",VLOOKUP(N291,ComboValue!$J$2:$L$5,3,FALSE))</f>
        <v/>
      </c>
      <c r="BB291" s="130" t="str" cm="1">
        <f t="array" ref="BB291">_xlfn.TEXTJOIN(",", TRUE, IF(S291:AV291="","",VLOOKUP(S291:AV291, ComboValue!$M$2:$O$100, 3, FALSE)))</f>
        <v/>
      </c>
      <c r="BC291" s="124" t="str">
        <f t="shared" si="260"/>
        <v/>
      </c>
      <c r="BD291" s="110"/>
      <c r="BE291" s="122" t="str">
        <f t="shared" si="237"/>
        <v/>
      </c>
      <c r="BF291" s="123" t="str">
        <f t="shared" si="238"/>
        <v/>
      </c>
      <c r="BG291" s="123" t="str">
        <f t="shared" si="239"/>
        <v/>
      </c>
      <c r="BH291" s="123" t="str">
        <f t="shared" si="240"/>
        <v/>
      </c>
      <c r="BI291" s="123" t="str">
        <f t="shared" si="241"/>
        <v/>
      </c>
      <c r="BJ291" s="123" t="str">
        <f t="shared" si="242"/>
        <v/>
      </c>
      <c r="BK291" s="123" t="str">
        <f t="shared" si="243"/>
        <v/>
      </c>
      <c r="BL291" s="123" t="str">
        <f t="shared" si="244"/>
        <v/>
      </c>
      <c r="BM291" s="123" t="str">
        <f t="shared" si="245"/>
        <v/>
      </c>
      <c r="BN291" s="123" t="str">
        <f t="shared" si="246"/>
        <v/>
      </c>
      <c r="BO291" s="123">
        <f t="shared" si="285"/>
        <v>0</v>
      </c>
      <c r="BP291" s="123">
        <f t="shared" si="247"/>
        <v>0</v>
      </c>
      <c r="BQ291" s="123">
        <f t="shared" si="286"/>
        <v>0</v>
      </c>
      <c r="BR291" s="123">
        <f t="shared" si="248"/>
        <v>0</v>
      </c>
      <c r="BS291" s="123">
        <f t="shared" si="249"/>
        <v>0</v>
      </c>
      <c r="BT291" s="123">
        <f t="shared" si="250"/>
        <v>0</v>
      </c>
      <c r="BU291" s="123" t="str">
        <f t="shared" si="263"/>
        <v/>
      </c>
      <c r="BV291" s="123" t="str">
        <f t="shared" si="264"/>
        <v/>
      </c>
      <c r="BW291" s="123" t="str">
        <f t="shared" si="265"/>
        <v/>
      </c>
      <c r="BX291" s="123" t="str">
        <f t="shared" si="251"/>
        <v/>
      </c>
      <c r="BY291" s="123" t="str">
        <f t="shared" si="252"/>
        <v/>
      </c>
      <c r="BZ291" s="123" t="str">
        <f t="shared" si="253"/>
        <v/>
      </c>
      <c r="CA291" s="123" t="str">
        <f t="shared" si="254"/>
        <v/>
      </c>
      <c r="CB291" s="123" t="str">
        <f t="shared" si="255"/>
        <v/>
      </c>
      <c r="CC291" s="123" t="str">
        <f t="shared" si="256"/>
        <v/>
      </c>
      <c r="CD291" s="123" t="str">
        <f t="shared" si="257"/>
        <v/>
      </c>
      <c r="CE291" s="123" t="str">
        <f t="shared" si="258"/>
        <v/>
      </c>
      <c r="CF291" s="123" t="str">
        <f t="shared" si="266"/>
        <v/>
      </c>
      <c r="CG291" s="123" t="str">
        <f t="shared" si="267"/>
        <v/>
      </c>
      <c r="CH291" s="123" t="str">
        <f t="shared" si="268"/>
        <v/>
      </c>
      <c r="CI291" s="123" t="str">
        <f t="shared" si="269"/>
        <v/>
      </c>
      <c r="CJ291" s="131" t="str">
        <f t="shared" si="270"/>
        <v/>
      </c>
      <c r="CK291" s="123" t="str" cm="1">
        <f t="array" ref="CK291">IF(AND(AZ291="C_16",
        SUMPRODUCT(--ISNUMBER(SEARCH({"14","34","38","40","41","42","43","46","48","56","64","65"},BB291)))&gt;0),
    O291-IF(ISNUMBER(CL291),CL291,0),
    "")</f>
        <v/>
      </c>
      <c r="CL291" s="123" t="str" cm="1">
        <f t="array" ref="CL291">IF(AND(AZ291="C_16",
        SUMPRODUCT(--ISNUMBER(SEARCH({"01";"02";"03";"04";"05";"06";"07";"08";"09";"10";"11";"12";"13";"15";"16";"17";"19";"20";"21";"22";"23";"24";"25";"26";"27";"28";"29";"30";"31";"32";"33";"35";"36";"37";"39";"44";"45";"47";"49";"50";"51";"52";"53";"54";"55";"57";"58";"59";"60";"61";"62";"63";"66";"67";"68";"69";"70";"71";"72";"73";"74";"75"}, BB291)))&gt;0),
    O291,
    "")</f>
        <v/>
      </c>
      <c r="CM291" s="131" t="str" cm="1">
        <f t="array" ref="CM291">IF(SUMPRODUCT(--ISNUMBER(SEARCH({"32";"35";"36";"44";"45";"47";"50";"51";"52";"53";"54";"55";"57";"58";"59";"60"}, BB291)))&gt;0,
    B291,
    "")</f>
        <v/>
      </c>
      <c r="CN291" s="123" t="str" cm="1">
        <f t="array" ref="CN291">IF(SUMPRODUCT(--ISNUMBER(SEARCH({"61";"62"}, BB291)))&gt;0,
    B291,
    "")</f>
        <v/>
      </c>
      <c r="CO291" s="226" t="str" cm="1">
        <f t="array" ref="CO291">IF(SUMPRODUCT(--ISNUMBER(SEARCH({"68";"69";"70";"71"}, BB291)))&gt;0,
    B291,
    "")</f>
        <v/>
      </c>
      <c r="CP291" s="123" t="str" cm="1">
        <f t="array" ref="CP291">IF(SUMPRODUCT(--ISNUMBER(SEARCH({"72";"73";"74";"75"}, BB291)))&gt;0,
    B291,
    "")</f>
        <v/>
      </c>
      <c r="CQ291" s="123" t="str">
        <f t="shared" si="261"/>
        <v/>
      </c>
      <c r="CR291" s="226" t="str">
        <f t="shared" si="262"/>
        <v>NO</v>
      </c>
      <c r="CS291" s="122" t="str">
        <f t="shared" si="271"/>
        <v/>
      </c>
      <c r="CT291" s="123" t="str">
        <f t="shared" si="272"/>
        <v/>
      </c>
      <c r="CU291" s="123" t="str">
        <f t="shared" si="273"/>
        <v/>
      </c>
      <c r="CV291" s="123" t="str">
        <f t="shared" si="274"/>
        <v/>
      </c>
      <c r="CW291" s="123" t="str">
        <f t="shared" si="275"/>
        <v/>
      </c>
      <c r="CX291" s="123" t="str">
        <f t="shared" si="276"/>
        <v/>
      </c>
      <c r="CY291" s="123" t="str">
        <f t="shared" si="277"/>
        <v/>
      </c>
      <c r="CZ291" s="123" t="str">
        <f t="shared" si="278"/>
        <v/>
      </c>
      <c r="DA291" s="123" t="str">
        <f t="shared" si="279"/>
        <v/>
      </c>
      <c r="DB291" s="124" t="str">
        <f t="shared" si="280"/>
        <v/>
      </c>
      <c r="DC291" s="122" t="str">
        <f t="shared" si="281"/>
        <v/>
      </c>
      <c r="DD291" s="123" t="str">
        <f t="shared" si="282"/>
        <v/>
      </c>
      <c r="DE291" s="123" t="str">
        <f t="shared" si="283"/>
        <v/>
      </c>
      <c r="DF291" s="124" t="str">
        <f t="shared" si="284"/>
        <v/>
      </c>
      <c r="DG291" s="110"/>
    </row>
    <row r="292" spans="2:111" ht="16.2" outlineLevel="2" x14ac:dyDescent="0.4">
      <c r="B292" s="7">
        <v>287</v>
      </c>
      <c r="C292" s="12"/>
      <c r="D292" s="13"/>
      <c r="E292" s="14"/>
      <c r="F292" s="14"/>
      <c r="G292" s="14"/>
      <c r="H292" s="14"/>
      <c r="I292" s="14"/>
      <c r="J292" s="14"/>
      <c r="K292" s="14"/>
      <c r="L292" s="15"/>
      <c r="M292" s="12"/>
      <c r="N292" s="12"/>
      <c r="O292" s="12"/>
      <c r="P292" s="98" t="str">
        <f xml:space="preserve"> IF(ISBLANK(M292),"",VLOOKUP(M292,ComboValue!$D$2:$H$18,5,FALSE))</f>
        <v/>
      </c>
      <c r="Q292" s="12"/>
      <c r="R292" s="252" t="str" cm="1">
        <f t="array" ref="R292">IF(OR(ISNUMBER(SEARCH("SGH05",$D292:$L292)),ISNUMBER(SEARCH("SGH06",$D292:$L292)),ISNUMBER(SEARCH("SGH07",$D292:$L292)),ISNUMBER(SEARCH("SGH08",$D292:$L292)),ISNUMBER(SEARCH("pas de pictogramme",$D292:$L292)),ISNUMBER(SEARCH("SGH09",$D292:$L292)),ISNUMBER(SEARCH("SGH03",$D292:$L292))),"OUI","NON")</f>
        <v>NON</v>
      </c>
      <c r="S292" s="13"/>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212"/>
      <c r="AX292" s="123" t="str" cm="1">
        <f t="array" ref="AX292">_xlfn.TEXTJOIN(",", TRUE, IF(D292:L292="","",VLOOKUP(D292:L292, ComboValue!$A$2:$C$11, 3, FALSE)))</f>
        <v/>
      </c>
      <c r="AY292" s="123" t="str">
        <f t="shared" si="259"/>
        <v>Tous_Fr</v>
      </c>
      <c r="AZ292" s="123" t="str">
        <f>IF(ISBLANK(M292),"",VLOOKUP(M292,ComboValue!$D$2:$F$18,3,FALSE))</f>
        <v/>
      </c>
      <c r="BA292" s="123" t="str">
        <f>IF(ISBLANK(N292),"",VLOOKUP(N292,ComboValue!$J$2:$L$5,3,FALSE))</f>
        <v/>
      </c>
      <c r="BB292" s="130" t="str" cm="1">
        <f t="array" ref="BB292">_xlfn.TEXTJOIN(",", TRUE, IF(S292:AV292="","",VLOOKUP(S292:AV292, ComboValue!$M$2:$O$100, 3, FALSE)))</f>
        <v/>
      </c>
      <c r="BC292" s="124" t="str">
        <f t="shared" si="260"/>
        <v/>
      </c>
      <c r="BD292" s="110"/>
      <c r="BE292" s="122" t="str">
        <f t="shared" si="237"/>
        <v/>
      </c>
      <c r="BF292" s="123" t="str">
        <f t="shared" si="238"/>
        <v/>
      </c>
      <c r="BG292" s="123" t="str">
        <f t="shared" si="239"/>
        <v/>
      </c>
      <c r="BH292" s="123" t="str">
        <f t="shared" si="240"/>
        <v/>
      </c>
      <c r="BI292" s="123" t="str">
        <f t="shared" si="241"/>
        <v/>
      </c>
      <c r="BJ292" s="123" t="str">
        <f t="shared" si="242"/>
        <v/>
      </c>
      <c r="BK292" s="123" t="str">
        <f t="shared" si="243"/>
        <v/>
      </c>
      <c r="BL292" s="123" t="str">
        <f t="shared" si="244"/>
        <v/>
      </c>
      <c r="BM292" s="123" t="str">
        <f t="shared" si="245"/>
        <v/>
      </c>
      <c r="BN292" s="123" t="str">
        <f t="shared" si="246"/>
        <v/>
      </c>
      <c r="BO292" s="123">
        <f t="shared" si="285"/>
        <v>0</v>
      </c>
      <c r="BP292" s="123">
        <f t="shared" si="247"/>
        <v>0</v>
      </c>
      <c r="BQ292" s="123">
        <f t="shared" si="286"/>
        <v>0</v>
      </c>
      <c r="BR292" s="123">
        <f t="shared" si="248"/>
        <v>0</v>
      </c>
      <c r="BS292" s="123">
        <f t="shared" si="249"/>
        <v>0</v>
      </c>
      <c r="BT292" s="123">
        <f t="shared" si="250"/>
        <v>0</v>
      </c>
      <c r="BU292" s="123" t="str">
        <f t="shared" si="263"/>
        <v/>
      </c>
      <c r="BV292" s="123" t="str">
        <f t="shared" si="264"/>
        <v/>
      </c>
      <c r="BW292" s="123" t="str">
        <f t="shared" si="265"/>
        <v/>
      </c>
      <c r="BX292" s="123" t="str">
        <f t="shared" si="251"/>
        <v/>
      </c>
      <c r="BY292" s="123" t="str">
        <f t="shared" si="252"/>
        <v/>
      </c>
      <c r="BZ292" s="123" t="str">
        <f t="shared" si="253"/>
        <v/>
      </c>
      <c r="CA292" s="123" t="str">
        <f t="shared" si="254"/>
        <v/>
      </c>
      <c r="CB292" s="123" t="str">
        <f t="shared" si="255"/>
        <v/>
      </c>
      <c r="CC292" s="123" t="str">
        <f t="shared" si="256"/>
        <v/>
      </c>
      <c r="CD292" s="123" t="str">
        <f t="shared" si="257"/>
        <v/>
      </c>
      <c r="CE292" s="123" t="str">
        <f t="shared" si="258"/>
        <v/>
      </c>
      <c r="CF292" s="123" t="str">
        <f t="shared" si="266"/>
        <v/>
      </c>
      <c r="CG292" s="123" t="str">
        <f t="shared" si="267"/>
        <v/>
      </c>
      <c r="CH292" s="123" t="str">
        <f t="shared" si="268"/>
        <v/>
      </c>
      <c r="CI292" s="123" t="str">
        <f t="shared" si="269"/>
        <v/>
      </c>
      <c r="CJ292" s="131" t="str">
        <f t="shared" si="270"/>
        <v/>
      </c>
      <c r="CK292" s="123" t="str" cm="1">
        <f t="array" ref="CK292">IF(AND(AZ292="C_16",
        SUMPRODUCT(--ISNUMBER(SEARCH({"14","34","38","40","41","42","43","46","48","56","64","65"},BB292)))&gt;0),
    O292-IF(ISNUMBER(CL292),CL292,0),
    "")</f>
        <v/>
      </c>
      <c r="CL292" s="123" t="str" cm="1">
        <f t="array" ref="CL292">IF(AND(AZ292="C_16",
        SUMPRODUCT(--ISNUMBER(SEARCH({"01";"02";"03";"04";"05";"06";"07";"08";"09";"10";"11";"12";"13";"15";"16";"17";"19";"20";"21";"22";"23";"24";"25";"26";"27";"28";"29";"30";"31";"32";"33";"35";"36";"37";"39";"44";"45";"47";"49";"50";"51";"52";"53";"54";"55";"57";"58";"59";"60";"61";"62";"63";"66";"67";"68";"69";"70";"71";"72";"73";"74";"75"}, BB292)))&gt;0),
    O292,
    "")</f>
        <v/>
      </c>
      <c r="CM292" s="131" t="str" cm="1">
        <f t="array" ref="CM292">IF(SUMPRODUCT(--ISNUMBER(SEARCH({"32";"35";"36";"44";"45";"47";"50";"51";"52";"53";"54";"55";"57";"58";"59";"60"}, BB292)))&gt;0,
    B292,
    "")</f>
        <v/>
      </c>
      <c r="CN292" s="123" t="str" cm="1">
        <f t="array" ref="CN292">IF(SUMPRODUCT(--ISNUMBER(SEARCH({"61";"62"}, BB292)))&gt;0,
    B292,
    "")</f>
        <v/>
      </c>
      <c r="CO292" s="226" t="str" cm="1">
        <f t="array" ref="CO292">IF(SUMPRODUCT(--ISNUMBER(SEARCH({"68";"69";"70";"71"}, BB292)))&gt;0,
    B292,
    "")</f>
        <v/>
      </c>
      <c r="CP292" s="123" t="str" cm="1">
        <f t="array" ref="CP292">IF(SUMPRODUCT(--ISNUMBER(SEARCH({"72";"73";"74";"75"}, BB292)))&gt;0,
    B292,
    "")</f>
        <v/>
      </c>
      <c r="CQ292" s="123" t="str">
        <f t="shared" si="261"/>
        <v/>
      </c>
      <c r="CR292" s="226" t="str">
        <f t="shared" si="262"/>
        <v>NO</v>
      </c>
      <c r="CS292" s="122" t="str">
        <f t="shared" si="271"/>
        <v/>
      </c>
      <c r="CT292" s="123" t="str">
        <f t="shared" si="272"/>
        <v/>
      </c>
      <c r="CU292" s="123" t="str">
        <f t="shared" si="273"/>
        <v/>
      </c>
      <c r="CV292" s="123" t="str">
        <f t="shared" si="274"/>
        <v/>
      </c>
      <c r="CW292" s="123" t="str">
        <f t="shared" si="275"/>
        <v/>
      </c>
      <c r="CX292" s="123" t="str">
        <f t="shared" si="276"/>
        <v/>
      </c>
      <c r="CY292" s="123" t="str">
        <f t="shared" si="277"/>
        <v/>
      </c>
      <c r="CZ292" s="123" t="str">
        <f t="shared" si="278"/>
        <v/>
      </c>
      <c r="DA292" s="123" t="str">
        <f t="shared" si="279"/>
        <v/>
      </c>
      <c r="DB292" s="124" t="str">
        <f t="shared" si="280"/>
        <v/>
      </c>
      <c r="DC292" s="122" t="str">
        <f t="shared" si="281"/>
        <v/>
      </c>
      <c r="DD292" s="123" t="str">
        <f t="shared" si="282"/>
        <v/>
      </c>
      <c r="DE292" s="123" t="str">
        <f t="shared" si="283"/>
        <v/>
      </c>
      <c r="DF292" s="124" t="str">
        <f t="shared" si="284"/>
        <v/>
      </c>
      <c r="DG292" s="110"/>
    </row>
    <row r="293" spans="2:111" ht="16.2" outlineLevel="2" x14ac:dyDescent="0.4">
      <c r="B293" s="7">
        <v>288</v>
      </c>
      <c r="C293" s="12"/>
      <c r="D293" s="13"/>
      <c r="E293" s="14"/>
      <c r="F293" s="14"/>
      <c r="G293" s="14"/>
      <c r="H293" s="14"/>
      <c r="I293" s="14"/>
      <c r="J293" s="14"/>
      <c r="K293" s="14"/>
      <c r="L293" s="15"/>
      <c r="M293" s="12"/>
      <c r="N293" s="12"/>
      <c r="O293" s="12"/>
      <c r="P293" s="98" t="str">
        <f xml:space="preserve"> IF(ISBLANK(M293),"",VLOOKUP(M293,ComboValue!$D$2:$H$18,5,FALSE))</f>
        <v/>
      </c>
      <c r="Q293" s="12"/>
      <c r="R293" s="252" t="str" cm="1">
        <f t="array" ref="R293">IF(OR(ISNUMBER(SEARCH("SGH05",$D293:$L293)),ISNUMBER(SEARCH("SGH06",$D293:$L293)),ISNUMBER(SEARCH("SGH07",$D293:$L293)),ISNUMBER(SEARCH("SGH08",$D293:$L293)),ISNUMBER(SEARCH("pas de pictogramme",$D293:$L293)),ISNUMBER(SEARCH("SGH09",$D293:$L293)),ISNUMBER(SEARCH("SGH03",$D293:$L293))),"OUI","NON")</f>
        <v>NON</v>
      </c>
      <c r="S293" s="13"/>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212"/>
      <c r="AX293" s="123" t="str" cm="1">
        <f t="array" ref="AX293">_xlfn.TEXTJOIN(",", TRUE, IF(D293:L293="","",VLOOKUP(D293:L293, ComboValue!$A$2:$C$11, 3, FALSE)))</f>
        <v/>
      </c>
      <c r="AY293" s="123" t="str">
        <f t="shared" si="259"/>
        <v>Tous_Fr</v>
      </c>
      <c r="AZ293" s="123" t="str">
        <f>IF(ISBLANK(M293),"",VLOOKUP(M293,ComboValue!$D$2:$F$18,3,FALSE))</f>
        <v/>
      </c>
      <c r="BA293" s="123" t="str">
        <f>IF(ISBLANK(N293),"",VLOOKUP(N293,ComboValue!$J$2:$L$5,3,FALSE))</f>
        <v/>
      </c>
      <c r="BB293" s="130" t="str" cm="1">
        <f t="array" ref="BB293">_xlfn.TEXTJOIN(",", TRUE, IF(S293:AV293="","",VLOOKUP(S293:AV293, ComboValue!$M$2:$O$100, 3, FALSE)))</f>
        <v/>
      </c>
      <c r="BC293" s="124" t="str">
        <f t="shared" si="260"/>
        <v/>
      </c>
      <c r="BD293" s="110"/>
      <c r="BE293" s="122" t="str">
        <f t="shared" si="237"/>
        <v/>
      </c>
      <c r="BF293" s="123" t="str">
        <f t="shared" si="238"/>
        <v/>
      </c>
      <c r="BG293" s="123" t="str">
        <f t="shared" si="239"/>
        <v/>
      </c>
      <c r="BH293" s="123" t="str">
        <f t="shared" si="240"/>
        <v/>
      </c>
      <c r="BI293" s="123" t="str">
        <f t="shared" si="241"/>
        <v/>
      </c>
      <c r="BJ293" s="123" t="str">
        <f t="shared" si="242"/>
        <v/>
      </c>
      <c r="BK293" s="123" t="str">
        <f t="shared" si="243"/>
        <v/>
      </c>
      <c r="BL293" s="123" t="str">
        <f t="shared" si="244"/>
        <v/>
      </c>
      <c r="BM293" s="123" t="str">
        <f t="shared" si="245"/>
        <v/>
      </c>
      <c r="BN293" s="123" t="str">
        <f t="shared" si="246"/>
        <v/>
      </c>
      <c r="BO293" s="123">
        <f t="shared" si="285"/>
        <v>0</v>
      </c>
      <c r="BP293" s="123">
        <f t="shared" si="247"/>
        <v>0</v>
      </c>
      <c r="BQ293" s="123">
        <f t="shared" si="286"/>
        <v>0</v>
      </c>
      <c r="BR293" s="123">
        <f t="shared" si="248"/>
        <v>0</v>
      </c>
      <c r="BS293" s="123">
        <f t="shared" si="249"/>
        <v>0</v>
      </c>
      <c r="BT293" s="123">
        <f t="shared" si="250"/>
        <v>0</v>
      </c>
      <c r="BU293" s="123" t="str">
        <f t="shared" si="263"/>
        <v/>
      </c>
      <c r="BV293" s="123" t="str">
        <f t="shared" si="264"/>
        <v/>
      </c>
      <c r="BW293" s="123" t="str">
        <f t="shared" si="265"/>
        <v/>
      </c>
      <c r="BX293" s="123" t="str">
        <f t="shared" si="251"/>
        <v/>
      </c>
      <c r="BY293" s="123" t="str">
        <f t="shared" si="252"/>
        <v/>
      </c>
      <c r="BZ293" s="123" t="str">
        <f t="shared" si="253"/>
        <v/>
      </c>
      <c r="CA293" s="123" t="str">
        <f t="shared" si="254"/>
        <v/>
      </c>
      <c r="CB293" s="123" t="str">
        <f t="shared" si="255"/>
        <v/>
      </c>
      <c r="CC293" s="123" t="str">
        <f t="shared" si="256"/>
        <v/>
      </c>
      <c r="CD293" s="123" t="str">
        <f t="shared" si="257"/>
        <v/>
      </c>
      <c r="CE293" s="123" t="str">
        <f t="shared" si="258"/>
        <v/>
      </c>
      <c r="CF293" s="123" t="str">
        <f t="shared" si="266"/>
        <v/>
      </c>
      <c r="CG293" s="123" t="str">
        <f t="shared" si="267"/>
        <v/>
      </c>
      <c r="CH293" s="123" t="str">
        <f t="shared" si="268"/>
        <v/>
      </c>
      <c r="CI293" s="123" t="str">
        <f t="shared" si="269"/>
        <v/>
      </c>
      <c r="CJ293" s="131" t="str">
        <f t="shared" si="270"/>
        <v/>
      </c>
      <c r="CK293" s="123" t="str" cm="1">
        <f t="array" ref="CK293">IF(AND(AZ293="C_16",
        SUMPRODUCT(--ISNUMBER(SEARCH({"14","34","38","40","41","42","43","46","48","56","64","65"},BB293)))&gt;0),
    O293-IF(ISNUMBER(CL293),CL293,0),
    "")</f>
        <v/>
      </c>
      <c r="CL293" s="123" t="str" cm="1">
        <f t="array" ref="CL293">IF(AND(AZ293="C_16",
        SUMPRODUCT(--ISNUMBER(SEARCH({"01";"02";"03";"04";"05";"06";"07";"08";"09";"10";"11";"12";"13";"15";"16";"17";"19";"20";"21";"22";"23";"24";"25";"26";"27";"28";"29";"30";"31";"32";"33";"35";"36";"37";"39";"44";"45";"47";"49";"50";"51";"52";"53";"54";"55";"57";"58";"59";"60";"61";"62";"63";"66";"67";"68";"69";"70";"71";"72";"73";"74";"75"}, BB293)))&gt;0),
    O293,
    "")</f>
        <v/>
      </c>
      <c r="CM293" s="131" t="str" cm="1">
        <f t="array" ref="CM293">IF(SUMPRODUCT(--ISNUMBER(SEARCH({"32";"35";"36";"44";"45";"47";"50";"51";"52";"53";"54";"55";"57";"58";"59";"60"}, BB293)))&gt;0,
    B293,
    "")</f>
        <v/>
      </c>
      <c r="CN293" s="123" t="str" cm="1">
        <f t="array" ref="CN293">IF(SUMPRODUCT(--ISNUMBER(SEARCH({"61";"62"}, BB293)))&gt;0,
    B293,
    "")</f>
        <v/>
      </c>
      <c r="CO293" s="226" t="str" cm="1">
        <f t="array" ref="CO293">IF(SUMPRODUCT(--ISNUMBER(SEARCH({"68";"69";"70";"71"}, BB293)))&gt;0,
    B293,
    "")</f>
        <v/>
      </c>
      <c r="CP293" s="123" t="str" cm="1">
        <f t="array" ref="CP293">IF(SUMPRODUCT(--ISNUMBER(SEARCH({"72";"73";"74";"75"}, BB293)))&gt;0,
    B293,
    "")</f>
        <v/>
      </c>
      <c r="CQ293" s="123" t="str">
        <f t="shared" si="261"/>
        <v/>
      </c>
      <c r="CR293" s="226" t="str">
        <f t="shared" si="262"/>
        <v>NO</v>
      </c>
      <c r="CS293" s="122" t="str">
        <f t="shared" si="271"/>
        <v/>
      </c>
      <c r="CT293" s="123" t="str">
        <f t="shared" si="272"/>
        <v/>
      </c>
      <c r="CU293" s="123" t="str">
        <f t="shared" si="273"/>
        <v/>
      </c>
      <c r="CV293" s="123" t="str">
        <f t="shared" si="274"/>
        <v/>
      </c>
      <c r="CW293" s="123" t="str">
        <f t="shared" si="275"/>
        <v/>
      </c>
      <c r="CX293" s="123" t="str">
        <f t="shared" si="276"/>
        <v/>
      </c>
      <c r="CY293" s="123" t="str">
        <f t="shared" si="277"/>
        <v/>
      </c>
      <c r="CZ293" s="123" t="str">
        <f t="shared" si="278"/>
        <v/>
      </c>
      <c r="DA293" s="123" t="str">
        <f t="shared" si="279"/>
        <v/>
      </c>
      <c r="DB293" s="124" t="str">
        <f t="shared" si="280"/>
        <v/>
      </c>
      <c r="DC293" s="122" t="str">
        <f t="shared" si="281"/>
        <v/>
      </c>
      <c r="DD293" s="123" t="str">
        <f t="shared" si="282"/>
        <v/>
      </c>
      <c r="DE293" s="123" t="str">
        <f t="shared" si="283"/>
        <v/>
      </c>
      <c r="DF293" s="124" t="str">
        <f t="shared" si="284"/>
        <v/>
      </c>
      <c r="DG293" s="110"/>
    </row>
    <row r="294" spans="2:111" ht="16.2" outlineLevel="2" x14ac:dyDescent="0.4">
      <c r="B294" s="7">
        <v>289</v>
      </c>
      <c r="C294" s="12"/>
      <c r="D294" s="13"/>
      <c r="E294" s="14"/>
      <c r="F294" s="14"/>
      <c r="G294" s="14"/>
      <c r="H294" s="14"/>
      <c r="I294" s="14"/>
      <c r="J294" s="14"/>
      <c r="K294" s="14"/>
      <c r="L294" s="15"/>
      <c r="M294" s="12"/>
      <c r="N294" s="12"/>
      <c r="O294" s="12"/>
      <c r="P294" s="98" t="str">
        <f xml:space="preserve"> IF(ISBLANK(M294),"",VLOOKUP(M294,ComboValue!$D$2:$H$18,5,FALSE))</f>
        <v/>
      </c>
      <c r="Q294" s="12"/>
      <c r="R294" s="252" t="str" cm="1">
        <f t="array" ref="R294">IF(OR(ISNUMBER(SEARCH("SGH05",$D294:$L294)),ISNUMBER(SEARCH("SGH06",$D294:$L294)),ISNUMBER(SEARCH("SGH07",$D294:$L294)),ISNUMBER(SEARCH("SGH08",$D294:$L294)),ISNUMBER(SEARCH("pas de pictogramme",$D294:$L294)),ISNUMBER(SEARCH("SGH09",$D294:$L294)),ISNUMBER(SEARCH("SGH03",$D294:$L294))),"OUI","NON")</f>
        <v>NON</v>
      </c>
      <c r="S294" s="13"/>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212"/>
      <c r="AX294" s="123" t="str" cm="1">
        <f t="array" ref="AX294">_xlfn.TEXTJOIN(",", TRUE, IF(D294:L294="","",VLOOKUP(D294:L294, ComboValue!$A$2:$C$11, 3, FALSE)))</f>
        <v/>
      </c>
      <c r="AY294" s="123" t="str">
        <f t="shared" si="259"/>
        <v>Tous_Fr</v>
      </c>
      <c r="AZ294" s="123" t="str">
        <f>IF(ISBLANK(M294),"",VLOOKUP(M294,ComboValue!$D$2:$F$18,3,FALSE))</f>
        <v/>
      </c>
      <c r="BA294" s="123" t="str">
        <f>IF(ISBLANK(N294),"",VLOOKUP(N294,ComboValue!$J$2:$L$5,3,FALSE))</f>
        <v/>
      </c>
      <c r="BB294" s="130" t="str" cm="1">
        <f t="array" ref="BB294">_xlfn.TEXTJOIN(",", TRUE, IF(S294:AV294="","",VLOOKUP(S294:AV294, ComboValue!$M$2:$O$100, 3, FALSE)))</f>
        <v/>
      </c>
      <c r="BC294" s="124" t="str">
        <f t="shared" si="260"/>
        <v/>
      </c>
      <c r="BD294" s="110"/>
      <c r="BE294" s="122" t="str">
        <f t="shared" si="237"/>
        <v/>
      </c>
      <c r="BF294" s="123" t="str">
        <f t="shared" si="238"/>
        <v/>
      </c>
      <c r="BG294" s="123" t="str">
        <f t="shared" si="239"/>
        <v/>
      </c>
      <c r="BH294" s="123" t="str">
        <f t="shared" si="240"/>
        <v/>
      </c>
      <c r="BI294" s="123" t="str">
        <f t="shared" si="241"/>
        <v/>
      </c>
      <c r="BJ294" s="123" t="str">
        <f t="shared" si="242"/>
        <v/>
      </c>
      <c r="BK294" s="123" t="str">
        <f t="shared" si="243"/>
        <v/>
      </c>
      <c r="BL294" s="123" t="str">
        <f t="shared" si="244"/>
        <v/>
      </c>
      <c r="BM294" s="123" t="str">
        <f t="shared" si="245"/>
        <v/>
      </c>
      <c r="BN294" s="123" t="str">
        <f t="shared" si="246"/>
        <v/>
      </c>
      <c r="BO294" s="123">
        <f t="shared" si="285"/>
        <v>0</v>
      </c>
      <c r="BP294" s="123">
        <f t="shared" si="247"/>
        <v>0</v>
      </c>
      <c r="BQ294" s="123">
        <f t="shared" si="286"/>
        <v>0</v>
      </c>
      <c r="BR294" s="123">
        <f t="shared" si="248"/>
        <v>0</v>
      </c>
      <c r="BS294" s="123">
        <f t="shared" si="249"/>
        <v>0</v>
      </c>
      <c r="BT294" s="123">
        <f t="shared" si="250"/>
        <v>0</v>
      </c>
      <c r="BU294" s="123" t="str">
        <f t="shared" si="263"/>
        <v/>
      </c>
      <c r="BV294" s="123" t="str">
        <f t="shared" si="264"/>
        <v/>
      </c>
      <c r="BW294" s="123" t="str">
        <f t="shared" si="265"/>
        <v/>
      </c>
      <c r="BX294" s="123" t="str">
        <f t="shared" si="251"/>
        <v/>
      </c>
      <c r="BY294" s="123" t="str">
        <f t="shared" si="252"/>
        <v/>
      </c>
      <c r="BZ294" s="123" t="str">
        <f t="shared" si="253"/>
        <v/>
      </c>
      <c r="CA294" s="123" t="str">
        <f t="shared" si="254"/>
        <v/>
      </c>
      <c r="CB294" s="123" t="str">
        <f t="shared" si="255"/>
        <v/>
      </c>
      <c r="CC294" s="123" t="str">
        <f t="shared" si="256"/>
        <v/>
      </c>
      <c r="CD294" s="123" t="str">
        <f t="shared" si="257"/>
        <v/>
      </c>
      <c r="CE294" s="123" t="str">
        <f t="shared" si="258"/>
        <v/>
      </c>
      <c r="CF294" s="123" t="str">
        <f t="shared" si="266"/>
        <v/>
      </c>
      <c r="CG294" s="123" t="str">
        <f t="shared" si="267"/>
        <v/>
      </c>
      <c r="CH294" s="123" t="str">
        <f t="shared" si="268"/>
        <v/>
      </c>
      <c r="CI294" s="123" t="str">
        <f t="shared" si="269"/>
        <v/>
      </c>
      <c r="CJ294" s="131" t="str">
        <f t="shared" si="270"/>
        <v/>
      </c>
      <c r="CK294" s="123" t="str" cm="1">
        <f t="array" ref="CK294">IF(AND(AZ294="C_16",
        SUMPRODUCT(--ISNUMBER(SEARCH({"14","34","38","40","41","42","43","46","48","56","64","65"},BB294)))&gt;0),
    O294-IF(ISNUMBER(CL294),CL294,0),
    "")</f>
        <v/>
      </c>
      <c r="CL294" s="123" t="str" cm="1">
        <f t="array" ref="CL294">IF(AND(AZ294="C_16",
        SUMPRODUCT(--ISNUMBER(SEARCH({"01";"02";"03";"04";"05";"06";"07";"08";"09";"10";"11";"12";"13";"15";"16";"17";"19";"20";"21";"22";"23";"24";"25";"26";"27";"28";"29";"30";"31";"32";"33";"35";"36";"37";"39";"44";"45";"47";"49";"50";"51";"52";"53";"54";"55";"57";"58";"59";"60";"61";"62";"63";"66";"67";"68";"69";"70";"71";"72";"73";"74";"75"}, BB294)))&gt;0),
    O294,
    "")</f>
        <v/>
      </c>
      <c r="CM294" s="131" t="str" cm="1">
        <f t="array" ref="CM294">IF(SUMPRODUCT(--ISNUMBER(SEARCH({"32";"35";"36";"44";"45";"47";"50";"51";"52";"53";"54";"55";"57";"58";"59";"60"}, BB294)))&gt;0,
    B294,
    "")</f>
        <v/>
      </c>
      <c r="CN294" s="123" t="str" cm="1">
        <f t="array" ref="CN294">IF(SUMPRODUCT(--ISNUMBER(SEARCH({"61";"62"}, BB294)))&gt;0,
    B294,
    "")</f>
        <v/>
      </c>
      <c r="CO294" s="226" t="str" cm="1">
        <f t="array" ref="CO294">IF(SUMPRODUCT(--ISNUMBER(SEARCH({"68";"69";"70";"71"}, BB294)))&gt;0,
    B294,
    "")</f>
        <v/>
      </c>
      <c r="CP294" s="123" t="str" cm="1">
        <f t="array" ref="CP294">IF(SUMPRODUCT(--ISNUMBER(SEARCH({"72";"73";"74";"75"}, BB294)))&gt;0,
    B294,
    "")</f>
        <v/>
      </c>
      <c r="CQ294" s="123" t="str">
        <f t="shared" si="261"/>
        <v/>
      </c>
      <c r="CR294" s="226" t="str">
        <f t="shared" si="262"/>
        <v>NO</v>
      </c>
      <c r="CS294" s="122" t="str">
        <f t="shared" si="271"/>
        <v/>
      </c>
      <c r="CT294" s="123" t="str">
        <f t="shared" si="272"/>
        <v/>
      </c>
      <c r="CU294" s="123" t="str">
        <f t="shared" si="273"/>
        <v/>
      </c>
      <c r="CV294" s="123" t="str">
        <f t="shared" si="274"/>
        <v/>
      </c>
      <c r="CW294" s="123" t="str">
        <f t="shared" si="275"/>
        <v/>
      </c>
      <c r="CX294" s="123" t="str">
        <f t="shared" si="276"/>
        <v/>
      </c>
      <c r="CY294" s="123" t="str">
        <f t="shared" si="277"/>
        <v/>
      </c>
      <c r="CZ294" s="123" t="str">
        <f t="shared" si="278"/>
        <v/>
      </c>
      <c r="DA294" s="123" t="str">
        <f t="shared" si="279"/>
        <v/>
      </c>
      <c r="DB294" s="124" t="str">
        <f t="shared" si="280"/>
        <v/>
      </c>
      <c r="DC294" s="122" t="str">
        <f t="shared" si="281"/>
        <v/>
      </c>
      <c r="DD294" s="123" t="str">
        <f t="shared" si="282"/>
        <v/>
      </c>
      <c r="DE294" s="123" t="str">
        <f t="shared" si="283"/>
        <v/>
      </c>
      <c r="DF294" s="124" t="str">
        <f t="shared" si="284"/>
        <v/>
      </c>
      <c r="DG294" s="110"/>
    </row>
    <row r="295" spans="2:111" ht="16.2" outlineLevel="2" x14ac:dyDescent="0.4">
      <c r="B295" s="7">
        <v>290</v>
      </c>
      <c r="C295" s="12"/>
      <c r="D295" s="13"/>
      <c r="E295" s="14"/>
      <c r="F295" s="14"/>
      <c r="G295" s="14"/>
      <c r="H295" s="14"/>
      <c r="I295" s="14"/>
      <c r="J295" s="14"/>
      <c r="K295" s="14"/>
      <c r="L295" s="15"/>
      <c r="M295" s="12"/>
      <c r="N295" s="12"/>
      <c r="O295" s="12"/>
      <c r="P295" s="98" t="str">
        <f xml:space="preserve"> IF(ISBLANK(M295),"",VLOOKUP(M295,ComboValue!$D$2:$H$18,5,FALSE))</f>
        <v/>
      </c>
      <c r="Q295" s="12"/>
      <c r="R295" s="252" t="str" cm="1">
        <f t="array" ref="R295">IF(OR(ISNUMBER(SEARCH("SGH05",$D295:$L295)),ISNUMBER(SEARCH("SGH06",$D295:$L295)),ISNUMBER(SEARCH("SGH07",$D295:$L295)),ISNUMBER(SEARCH("SGH08",$D295:$L295)),ISNUMBER(SEARCH("pas de pictogramme",$D295:$L295)),ISNUMBER(SEARCH("SGH09",$D295:$L295)),ISNUMBER(SEARCH("SGH03",$D295:$L295))),"OUI","NON")</f>
        <v>NON</v>
      </c>
      <c r="S295" s="13"/>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212"/>
      <c r="AX295" s="123" t="str" cm="1">
        <f t="array" ref="AX295">_xlfn.TEXTJOIN(",", TRUE, IF(D295:L295="","",VLOOKUP(D295:L295, ComboValue!$A$2:$C$11, 3, FALSE)))</f>
        <v/>
      </c>
      <c r="AY295" s="123" t="str">
        <f t="shared" si="259"/>
        <v>Tous_Fr</v>
      </c>
      <c r="AZ295" s="123" t="str">
        <f>IF(ISBLANK(M295),"",VLOOKUP(M295,ComboValue!$D$2:$F$18,3,FALSE))</f>
        <v/>
      </c>
      <c r="BA295" s="123" t="str">
        <f>IF(ISBLANK(N295),"",VLOOKUP(N295,ComboValue!$J$2:$L$5,3,FALSE))</f>
        <v/>
      </c>
      <c r="BB295" s="130" t="str" cm="1">
        <f t="array" ref="BB295">_xlfn.TEXTJOIN(",", TRUE, IF(S295:AV295="","",VLOOKUP(S295:AV295, ComboValue!$M$2:$O$100, 3, FALSE)))</f>
        <v/>
      </c>
      <c r="BC295" s="124" t="str">
        <f t="shared" si="260"/>
        <v/>
      </c>
      <c r="BD295" s="110"/>
      <c r="BE295" s="122" t="str">
        <f t="shared" si="237"/>
        <v/>
      </c>
      <c r="BF295" s="123" t="str">
        <f t="shared" si="238"/>
        <v/>
      </c>
      <c r="BG295" s="123" t="str">
        <f t="shared" si="239"/>
        <v/>
      </c>
      <c r="BH295" s="123" t="str">
        <f t="shared" si="240"/>
        <v/>
      </c>
      <c r="BI295" s="123" t="str">
        <f t="shared" si="241"/>
        <v/>
      </c>
      <c r="BJ295" s="123" t="str">
        <f t="shared" si="242"/>
        <v/>
      </c>
      <c r="BK295" s="123" t="str">
        <f t="shared" si="243"/>
        <v/>
      </c>
      <c r="BL295" s="123" t="str">
        <f t="shared" si="244"/>
        <v/>
      </c>
      <c r="BM295" s="123" t="str">
        <f t="shared" si="245"/>
        <v/>
      </c>
      <c r="BN295" s="123" t="str">
        <f t="shared" si="246"/>
        <v/>
      </c>
      <c r="BO295" s="123">
        <f t="shared" si="285"/>
        <v>0</v>
      </c>
      <c r="BP295" s="123">
        <f t="shared" si="247"/>
        <v>0</v>
      </c>
      <c r="BQ295" s="123">
        <f t="shared" si="286"/>
        <v>0</v>
      </c>
      <c r="BR295" s="123">
        <f t="shared" si="248"/>
        <v>0</v>
      </c>
      <c r="BS295" s="123">
        <f t="shared" si="249"/>
        <v>0</v>
      </c>
      <c r="BT295" s="123">
        <f t="shared" si="250"/>
        <v>0</v>
      </c>
      <c r="BU295" s="123" t="str">
        <f t="shared" si="263"/>
        <v/>
      </c>
      <c r="BV295" s="123" t="str">
        <f t="shared" si="264"/>
        <v/>
      </c>
      <c r="BW295" s="123" t="str">
        <f t="shared" si="265"/>
        <v/>
      </c>
      <c r="BX295" s="123" t="str">
        <f t="shared" si="251"/>
        <v/>
      </c>
      <c r="BY295" s="123" t="str">
        <f t="shared" si="252"/>
        <v/>
      </c>
      <c r="BZ295" s="123" t="str">
        <f t="shared" si="253"/>
        <v/>
      </c>
      <c r="CA295" s="123" t="str">
        <f t="shared" si="254"/>
        <v/>
      </c>
      <c r="CB295" s="123" t="str">
        <f t="shared" si="255"/>
        <v/>
      </c>
      <c r="CC295" s="123" t="str">
        <f t="shared" si="256"/>
        <v/>
      </c>
      <c r="CD295" s="123" t="str">
        <f t="shared" si="257"/>
        <v/>
      </c>
      <c r="CE295" s="123" t="str">
        <f t="shared" si="258"/>
        <v/>
      </c>
      <c r="CF295" s="123" t="str">
        <f t="shared" si="266"/>
        <v/>
      </c>
      <c r="CG295" s="123" t="str">
        <f t="shared" si="267"/>
        <v/>
      </c>
      <c r="CH295" s="123" t="str">
        <f t="shared" si="268"/>
        <v/>
      </c>
      <c r="CI295" s="123" t="str">
        <f t="shared" si="269"/>
        <v/>
      </c>
      <c r="CJ295" s="131" t="str">
        <f t="shared" si="270"/>
        <v/>
      </c>
      <c r="CK295" s="123" t="str" cm="1">
        <f t="array" ref="CK295">IF(AND(AZ295="C_16",
        SUMPRODUCT(--ISNUMBER(SEARCH({"14","34","38","40","41","42","43","46","48","56","64","65"},BB295)))&gt;0),
    O295-IF(ISNUMBER(CL295),CL295,0),
    "")</f>
        <v/>
      </c>
      <c r="CL295" s="123" t="str" cm="1">
        <f t="array" ref="CL295">IF(AND(AZ295="C_16",
        SUMPRODUCT(--ISNUMBER(SEARCH({"01";"02";"03";"04";"05";"06";"07";"08";"09";"10";"11";"12";"13";"15";"16";"17";"19";"20";"21";"22";"23";"24";"25";"26";"27";"28";"29";"30";"31";"32";"33";"35";"36";"37";"39";"44";"45";"47";"49";"50";"51";"52";"53";"54";"55";"57";"58";"59";"60";"61";"62";"63";"66";"67";"68";"69";"70";"71";"72";"73";"74";"75"}, BB295)))&gt;0),
    O295,
    "")</f>
        <v/>
      </c>
      <c r="CM295" s="131" t="str" cm="1">
        <f t="array" ref="CM295">IF(SUMPRODUCT(--ISNUMBER(SEARCH({"32";"35";"36";"44";"45";"47";"50";"51";"52";"53";"54";"55";"57";"58";"59";"60"}, BB295)))&gt;0,
    B295,
    "")</f>
        <v/>
      </c>
      <c r="CN295" s="123" t="str" cm="1">
        <f t="array" ref="CN295">IF(SUMPRODUCT(--ISNUMBER(SEARCH({"61";"62"}, BB295)))&gt;0,
    B295,
    "")</f>
        <v/>
      </c>
      <c r="CO295" s="226" t="str" cm="1">
        <f t="array" ref="CO295">IF(SUMPRODUCT(--ISNUMBER(SEARCH({"68";"69";"70";"71"}, BB295)))&gt;0,
    B295,
    "")</f>
        <v/>
      </c>
      <c r="CP295" s="123" t="str" cm="1">
        <f t="array" ref="CP295">IF(SUMPRODUCT(--ISNUMBER(SEARCH({"72";"73";"74";"75"}, BB295)))&gt;0,
    B295,
    "")</f>
        <v/>
      </c>
      <c r="CQ295" s="123" t="str">
        <f t="shared" si="261"/>
        <v/>
      </c>
      <c r="CR295" s="226" t="str">
        <f t="shared" si="262"/>
        <v>NO</v>
      </c>
      <c r="CS295" s="122" t="str">
        <f t="shared" si="271"/>
        <v/>
      </c>
      <c r="CT295" s="123" t="str">
        <f t="shared" si="272"/>
        <v/>
      </c>
      <c r="CU295" s="123" t="str">
        <f t="shared" si="273"/>
        <v/>
      </c>
      <c r="CV295" s="123" t="str">
        <f t="shared" si="274"/>
        <v/>
      </c>
      <c r="CW295" s="123" t="str">
        <f t="shared" si="275"/>
        <v/>
      </c>
      <c r="CX295" s="123" t="str">
        <f t="shared" si="276"/>
        <v/>
      </c>
      <c r="CY295" s="123" t="str">
        <f t="shared" si="277"/>
        <v/>
      </c>
      <c r="CZ295" s="123" t="str">
        <f t="shared" si="278"/>
        <v/>
      </c>
      <c r="DA295" s="123" t="str">
        <f t="shared" si="279"/>
        <v/>
      </c>
      <c r="DB295" s="124" t="str">
        <f t="shared" si="280"/>
        <v/>
      </c>
      <c r="DC295" s="122" t="str">
        <f t="shared" si="281"/>
        <v/>
      </c>
      <c r="DD295" s="123" t="str">
        <f t="shared" si="282"/>
        <v/>
      </c>
      <c r="DE295" s="123" t="str">
        <f t="shared" si="283"/>
        <v/>
      </c>
      <c r="DF295" s="124" t="str">
        <f t="shared" si="284"/>
        <v/>
      </c>
      <c r="DG295" s="110"/>
    </row>
    <row r="296" spans="2:111" ht="16.2" outlineLevel="2" x14ac:dyDescent="0.4">
      <c r="B296" s="7">
        <v>291</v>
      </c>
      <c r="C296" s="12"/>
      <c r="D296" s="13"/>
      <c r="E296" s="14"/>
      <c r="F296" s="14"/>
      <c r="G296" s="14"/>
      <c r="H296" s="14"/>
      <c r="I296" s="14"/>
      <c r="J296" s="14"/>
      <c r="K296" s="14"/>
      <c r="L296" s="15"/>
      <c r="M296" s="12"/>
      <c r="N296" s="12"/>
      <c r="O296" s="12"/>
      <c r="P296" s="98" t="str">
        <f xml:space="preserve"> IF(ISBLANK(M296),"",VLOOKUP(M296,ComboValue!$D$2:$H$18,5,FALSE))</f>
        <v/>
      </c>
      <c r="Q296" s="12"/>
      <c r="R296" s="252" t="str" cm="1">
        <f t="array" ref="R296">IF(OR(ISNUMBER(SEARCH("SGH05",$D296:$L296)),ISNUMBER(SEARCH("SGH06",$D296:$L296)),ISNUMBER(SEARCH("SGH07",$D296:$L296)),ISNUMBER(SEARCH("SGH08",$D296:$L296)),ISNUMBER(SEARCH("pas de pictogramme",$D296:$L296)),ISNUMBER(SEARCH("SGH09",$D296:$L296)),ISNUMBER(SEARCH("SGH03",$D296:$L296))),"OUI","NON")</f>
        <v>NON</v>
      </c>
      <c r="S296" s="13"/>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212"/>
      <c r="AX296" s="123" t="str" cm="1">
        <f t="array" ref="AX296">_xlfn.TEXTJOIN(",", TRUE, IF(D296:L296="","",VLOOKUP(D296:L296, ComboValue!$A$2:$C$11, 3, FALSE)))</f>
        <v/>
      </c>
      <c r="AY296" s="123" t="str">
        <f t="shared" si="259"/>
        <v>Tous_Fr</v>
      </c>
      <c r="AZ296" s="123" t="str">
        <f>IF(ISBLANK(M296),"",VLOOKUP(M296,ComboValue!$D$2:$F$18,3,FALSE))</f>
        <v/>
      </c>
      <c r="BA296" s="123" t="str">
        <f>IF(ISBLANK(N296),"",VLOOKUP(N296,ComboValue!$J$2:$L$5,3,FALSE))</f>
        <v/>
      </c>
      <c r="BB296" s="130" t="str" cm="1">
        <f t="array" ref="BB296">_xlfn.TEXTJOIN(",", TRUE, IF(S296:AV296="","",VLOOKUP(S296:AV296, ComboValue!$M$2:$O$100, 3, FALSE)))</f>
        <v/>
      </c>
      <c r="BC296" s="124" t="str">
        <f t="shared" si="260"/>
        <v/>
      </c>
      <c r="BD296" s="110"/>
      <c r="BE296" s="122" t="str">
        <f t="shared" si="237"/>
        <v/>
      </c>
      <c r="BF296" s="123" t="str">
        <f t="shared" si="238"/>
        <v/>
      </c>
      <c r="BG296" s="123" t="str">
        <f t="shared" si="239"/>
        <v/>
      </c>
      <c r="BH296" s="123" t="str">
        <f t="shared" si="240"/>
        <v/>
      </c>
      <c r="BI296" s="123" t="str">
        <f t="shared" si="241"/>
        <v/>
      </c>
      <c r="BJ296" s="123" t="str">
        <f t="shared" si="242"/>
        <v/>
      </c>
      <c r="BK296" s="123" t="str">
        <f t="shared" si="243"/>
        <v/>
      </c>
      <c r="BL296" s="123" t="str">
        <f t="shared" si="244"/>
        <v/>
      </c>
      <c r="BM296" s="123" t="str">
        <f t="shared" si="245"/>
        <v/>
      </c>
      <c r="BN296" s="123" t="str">
        <f t="shared" si="246"/>
        <v/>
      </c>
      <c r="BO296" s="123">
        <f t="shared" si="285"/>
        <v>0</v>
      </c>
      <c r="BP296" s="123">
        <f t="shared" si="247"/>
        <v>0</v>
      </c>
      <c r="BQ296" s="123">
        <f t="shared" si="286"/>
        <v>0</v>
      </c>
      <c r="BR296" s="123">
        <f t="shared" si="248"/>
        <v>0</v>
      </c>
      <c r="BS296" s="123">
        <f t="shared" si="249"/>
        <v>0</v>
      </c>
      <c r="BT296" s="123">
        <f t="shared" si="250"/>
        <v>0</v>
      </c>
      <c r="BU296" s="123" t="str">
        <f t="shared" si="263"/>
        <v/>
      </c>
      <c r="BV296" s="123" t="str">
        <f t="shared" si="264"/>
        <v/>
      </c>
      <c r="BW296" s="123" t="str">
        <f t="shared" si="265"/>
        <v/>
      </c>
      <c r="BX296" s="123" t="str">
        <f t="shared" si="251"/>
        <v/>
      </c>
      <c r="BY296" s="123" t="str">
        <f t="shared" si="252"/>
        <v/>
      </c>
      <c r="BZ296" s="123" t="str">
        <f t="shared" si="253"/>
        <v/>
      </c>
      <c r="CA296" s="123" t="str">
        <f t="shared" si="254"/>
        <v/>
      </c>
      <c r="CB296" s="123" t="str">
        <f t="shared" si="255"/>
        <v/>
      </c>
      <c r="CC296" s="123" t="str">
        <f t="shared" si="256"/>
        <v/>
      </c>
      <c r="CD296" s="123" t="str">
        <f t="shared" si="257"/>
        <v/>
      </c>
      <c r="CE296" s="123" t="str">
        <f t="shared" si="258"/>
        <v/>
      </c>
      <c r="CF296" s="123" t="str">
        <f t="shared" si="266"/>
        <v/>
      </c>
      <c r="CG296" s="123" t="str">
        <f t="shared" si="267"/>
        <v/>
      </c>
      <c r="CH296" s="123" t="str">
        <f t="shared" si="268"/>
        <v/>
      </c>
      <c r="CI296" s="123" t="str">
        <f t="shared" si="269"/>
        <v/>
      </c>
      <c r="CJ296" s="131" t="str">
        <f t="shared" si="270"/>
        <v/>
      </c>
      <c r="CK296" s="123" t="str" cm="1">
        <f t="array" ref="CK296">IF(AND(AZ296="C_16",
        SUMPRODUCT(--ISNUMBER(SEARCH({"14","34","38","40","41","42","43","46","48","56","64","65"},BB296)))&gt;0),
    O296-IF(ISNUMBER(CL296),CL296,0),
    "")</f>
        <v/>
      </c>
      <c r="CL296" s="123" t="str" cm="1">
        <f t="array" ref="CL296">IF(AND(AZ296="C_16",
        SUMPRODUCT(--ISNUMBER(SEARCH({"01";"02";"03";"04";"05";"06";"07";"08";"09";"10";"11";"12";"13";"15";"16";"17";"19";"20";"21";"22";"23";"24";"25";"26";"27";"28";"29";"30";"31";"32";"33";"35";"36";"37";"39";"44";"45";"47";"49";"50";"51";"52";"53";"54";"55";"57";"58";"59";"60";"61";"62";"63";"66";"67";"68";"69";"70";"71";"72";"73";"74";"75"}, BB296)))&gt;0),
    O296,
    "")</f>
        <v/>
      </c>
      <c r="CM296" s="131" t="str" cm="1">
        <f t="array" ref="CM296">IF(SUMPRODUCT(--ISNUMBER(SEARCH({"32";"35";"36";"44";"45";"47";"50";"51";"52";"53";"54";"55";"57";"58";"59";"60"}, BB296)))&gt;0,
    B296,
    "")</f>
        <v/>
      </c>
      <c r="CN296" s="123" t="str" cm="1">
        <f t="array" ref="CN296">IF(SUMPRODUCT(--ISNUMBER(SEARCH({"61";"62"}, BB296)))&gt;0,
    B296,
    "")</f>
        <v/>
      </c>
      <c r="CO296" s="226" t="str" cm="1">
        <f t="array" ref="CO296">IF(SUMPRODUCT(--ISNUMBER(SEARCH({"68";"69";"70";"71"}, BB296)))&gt;0,
    B296,
    "")</f>
        <v/>
      </c>
      <c r="CP296" s="123" t="str" cm="1">
        <f t="array" ref="CP296">IF(SUMPRODUCT(--ISNUMBER(SEARCH({"72";"73";"74";"75"}, BB296)))&gt;0,
    B296,
    "")</f>
        <v/>
      </c>
      <c r="CQ296" s="123" t="str">
        <f t="shared" si="261"/>
        <v/>
      </c>
      <c r="CR296" s="226" t="str">
        <f t="shared" si="262"/>
        <v>NO</v>
      </c>
      <c r="CS296" s="122" t="str">
        <f t="shared" si="271"/>
        <v/>
      </c>
      <c r="CT296" s="123" t="str">
        <f t="shared" si="272"/>
        <v/>
      </c>
      <c r="CU296" s="123" t="str">
        <f t="shared" si="273"/>
        <v/>
      </c>
      <c r="CV296" s="123" t="str">
        <f t="shared" si="274"/>
        <v/>
      </c>
      <c r="CW296" s="123" t="str">
        <f t="shared" si="275"/>
        <v/>
      </c>
      <c r="CX296" s="123" t="str">
        <f t="shared" si="276"/>
        <v/>
      </c>
      <c r="CY296" s="123" t="str">
        <f t="shared" si="277"/>
        <v/>
      </c>
      <c r="CZ296" s="123" t="str">
        <f t="shared" si="278"/>
        <v/>
      </c>
      <c r="DA296" s="123" t="str">
        <f t="shared" si="279"/>
        <v/>
      </c>
      <c r="DB296" s="124" t="str">
        <f t="shared" si="280"/>
        <v/>
      </c>
      <c r="DC296" s="122" t="str">
        <f t="shared" si="281"/>
        <v/>
      </c>
      <c r="DD296" s="123" t="str">
        <f t="shared" si="282"/>
        <v/>
      </c>
      <c r="DE296" s="123" t="str">
        <f t="shared" si="283"/>
        <v/>
      </c>
      <c r="DF296" s="124" t="str">
        <f t="shared" si="284"/>
        <v/>
      </c>
      <c r="DG296" s="110"/>
    </row>
    <row r="297" spans="2:111" ht="16.2" outlineLevel="2" x14ac:dyDescent="0.4">
      <c r="B297" s="7">
        <v>292</v>
      </c>
      <c r="C297" s="12"/>
      <c r="D297" s="13"/>
      <c r="E297" s="14"/>
      <c r="F297" s="14"/>
      <c r="G297" s="14"/>
      <c r="H297" s="14"/>
      <c r="I297" s="14"/>
      <c r="J297" s="14"/>
      <c r="K297" s="14"/>
      <c r="L297" s="15"/>
      <c r="M297" s="12"/>
      <c r="N297" s="12"/>
      <c r="O297" s="12"/>
      <c r="P297" s="98" t="str">
        <f xml:space="preserve"> IF(ISBLANK(M297),"",VLOOKUP(M297,ComboValue!$D$2:$H$18,5,FALSE))</f>
        <v/>
      </c>
      <c r="Q297" s="12"/>
      <c r="R297" s="252" t="str" cm="1">
        <f t="array" ref="R297">IF(OR(ISNUMBER(SEARCH("SGH05",$D297:$L297)),ISNUMBER(SEARCH("SGH06",$D297:$L297)),ISNUMBER(SEARCH("SGH07",$D297:$L297)),ISNUMBER(SEARCH("SGH08",$D297:$L297)),ISNUMBER(SEARCH("pas de pictogramme",$D297:$L297)),ISNUMBER(SEARCH("SGH09",$D297:$L297)),ISNUMBER(SEARCH("SGH03",$D297:$L297))),"OUI","NON")</f>
        <v>NON</v>
      </c>
      <c r="S297" s="13"/>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212"/>
      <c r="AX297" s="123" t="str" cm="1">
        <f t="array" ref="AX297">_xlfn.TEXTJOIN(",", TRUE, IF(D297:L297="","",VLOOKUP(D297:L297, ComboValue!$A$2:$C$11, 3, FALSE)))</f>
        <v/>
      </c>
      <c r="AY297" s="123" t="str">
        <f t="shared" si="259"/>
        <v>Tous_Fr</v>
      </c>
      <c r="AZ297" s="123" t="str">
        <f>IF(ISBLANK(M297),"",VLOOKUP(M297,ComboValue!$D$2:$F$18,3,FALSE))</f>
        <v/>
      </c>
      <c r="BA297" s="123" t="str">
        <f>IF(ISBLANK(N297),"",VLOOKUP(N297,ComboValue!$J$2:$L$5,3,FALSE))</f>
        <v/>
      </c>
      <c r="BB297" s="130" t="str" cm="1">
        <f t="array" ref="BB297">_xlfn.TEXTJOIN(",", TRUE, IF(S297:AV297="","",VLOOKUP(S297:AV297, ComboValue!$M$2:$O$100, 3, FALSE)))</f>
        <v/>
      </c>
      <c r="BC297" s="124" t="str">
        <f t="shared" si="260"/>
        <v/>
      </c>
      <c r="BD297" s="110"/>
      <c r="BE297" s="122" t="str">
        <f t="shared" si="237"/>
        <v/>
      </c>
      <c r="BF297" s="123" t="str">
        <f t="shared" si="238"/>
        <v/>
      </c>
      <c r="BG297" s="123" t="str">
        <f t="shared" si="239"/>
        <v/>
      </c>
      <c r="BH297" s="123" t="str">
        <f t="shared" si="240"/>
        <v/>
      </c>
      <c r="BI297" s="123" t="str">
        <f t="shared" si="241"/>
        <v/>
      </c>
      <c r="BJ297" s="123" t="str">
        <f t="shared" si="242"/>
        <v/>
      </c>
      <c r="BK297" s="123" t="str">
        <f t="shared" si="243"/>
        <v/>
      </c>
      <c r="BL297" s="123" t="str">
        <f t="shared" si="244"/>
        <v/>
      </c>
      <c r="BM297" s="123" t="str">
        <f t="shared" si="245"/>
        <v/>
      </c>
      <c r="BN297" s="123" t="str">
        <f t="shared" si="246"/>
        <v/>
      </c>
      <c r="BO297" s="123">
        <f t="shared" si="285"/>
        <v>0</v>
      </c>
      <c r="BP297" s="123">
        <f t="shared" si="247"/>
        <v>0</v>
      </c>
      <c r="BQ297" s="123">
        <f t="shared" si="286"/>
        <v>0</v>
      </c>
      <c r="BR297" s="123">
        <f t="shared" si="248"/>
        <v>0</v>
      </c>
      <c r="BS297" s="123">
        <f t="shared" si="249"/>
        <v>0</v>
      </c>
      <c r="BT297" s="123">
        <f t="shared" si="250"/>
        <v>0</v>
      </c>
      <c r="BU297" s="123" t="str">
        <f t="shared" si="263"/>
        <v/>
      </c>
      <c r="BV297" s="123" t="str">
        <f t="shared" si="264"/>
        <v/>
      </c>
      <c r="BW297" s="123" t="str">
        <f t="shared" si="265"/>
        <v/>
      </c>
      <c r="BX297" s="123" t="str">
        <f t="shared" si="251"/>
        <v/>
      </c>
      <c r="BY297" s="123" t="str">
        <f t="shared" si="252"/>
        <v/>
      </c>
      <c r="BZ297" s="123" t="str">
        <f t="shared" si="253"/>
        <v/>
      </c>
      <c r="CA297" s="123" t="str">
        <f t="shared" si="254"/>
        <v/>
      </c>
      <c r="CB297" s="123" t="str">
        <f t="shared" si="255"/>
        <v/>
      </c>
      <c r="CC297" s="123" t="str">
        <f t="shared" si="256"/>
        <v/>
      </c>
      <c r="CD297" s="123" t="str">
        <f t="shared" si="257"/>
        <v/>
      </c>
      <c r="CE297" s="123" t="str">
        <f t="shared" si="258"/>
        <v/>
      </c>
      <c r="CF297" s="123" t="str">
        <f t="shared" si="266"/>
        <v/>
      </c>
      <c r="CG297" s="123" t="str">
        <f t="shared" si="267"/>
        <v/>
      </c>
      <c r="CH297" s="123" t="str">
        <f t="shared" si="268"/>
        <v/>
      </c>
      <c r="CI297" s="123" t="str">
        <f t="shared" si="269"/>
        <v/>
      </c>
      <c r="CJ297" s="131" t="str">
        <f t="shared" si="270"/>
        <v/>
      </c>
      <c r="CK297" s="123" t="str" cm="1">
        <f t="array" ref="CK297">IF(AND(AZ297="C_16",
        SUMPRODUCT(--ISNUMBER(SEARCH({"14","34","38","40","41","42","43","46","48","56","64","65"},BB297)))&gt;0),
    O297-IF(ISNUMBER(CL297),CL297,0),
    "")</f>
        <v/>
      </c>
      <c r="CL297" s="123" t="str" cm="1">
        <f t="array" ref="CL297">IF(AND(AZ297="C_16",
        SUMPRODUCT(--ISNUMBER(SEARCH({"01";"02";"03";"04";"05";"06";"07";"08";"09";"10";"11";"12";"13";"15";"16";"17";"19";"20";"21";"22";"23";"24";"25";"26";"27";"28";"29";"30";"31";"32";"33";"35";"36";"37";"39";"44";"45";"47";"49";"50";"51";"52";"53";"54";"55";"57";"58";"59";"60";"61";"62";"63";"66";"67";"68";"69";"70";"71";"72";"73";"74";"75"}, BB297)))&gt;0),
    O297,
    "")</f>
        <v/>
      </c>
      <c r="CM297" s="131" t="str" cm="1">
        <f t="array" ref="CM297">IF(SUMPRODUCT(--ISNUMBER(SEARCH({"32";"35";"36";"44";"45";"47";"50";"51";"52";"53";"54";"55";"57";"58";"59";"60"}, BB297)))&gt;0,
    B297,
    "")</f>
        <v/>
      </c>
      <c r="CN297" s="123" t="str" cm="1">
        <f t="array" ref="CN297">IF(SUMPRODUCT(--ISNUMBER(SEARCH({"61";"62"}, BB297)))&gt;0,
    B297,
    "")</f>
        <v/>
      </c>
      <c r="CO297" s="226" t="str" cm="1">
        <f t="array" ref="CO297">IF(SUMPRODUCT(--ISNUMBER(SEARCH({"68";"69";"70";"71"}, BB297)))&gt;0,
    B297,
    "")</f>
        <v/>
      </c>
      <c r="CP297" s="123" t="str" cm="1">
        <f t="array" ref="CP297">IF(SUMPRODUCT(--ISNUMBER(SEARCH({"72";"73";"74";"75"}, BB297)))&gt;0,
    B297,
    "")</f>
        <v/>
      </c>
      <c r="CQ297" s="123" t="str">
        <f t="shared" si="261"/>
        <v/>
      </c>
      <c r="CR297" s="226" t="str">
        <f t="shared" si="262"/>
        <v>NO</v>
      </c>
      <c r="CS297" s="122" t="str">
        <f t="shared" si="271"/>
        <v/>
      </c>
      <c r="CT297" s="123" t="str">
        <f t="shared" si="272"/>
        <v/>
      </c>
      <c r="CU297" s="123" t="str">
        <f t="shared" si="273"/>
        <v/>
      </c>
      <c r="CV297" s="123" t="str">
        <f t="shared" si="274"/>
        <v/>
      </c>
      <c r="CW297" s="123" t="str">
        <f t="shared" si="275"/>
        <v/>
      </c>
      <c r="CX297" s="123" t="str">
        <f t="shared" si="276"/>
        <v/>
      </c>
      <c r="CY297" s="123" t="str">
        <f t="shared" si="277"/>
        <v/>
      </c>
      <c r="CZ297" s="123" t="str">
        <f t="shared" si="278"/>
        <v/>
      </c>
      <c r="DA297" s="123" t="str">
        <f t="shared" si="279"/>
        <v/>
      </c>
      <c r="DB297" s="124" t="str">
        <f t="shared" si="280"/>
        <v/>
      </c>
      <c r="DC297" s="122" t="str">
        <f t="shared" si="281"/>
        <v/>
      </c>
      <c r="DD297" s="123" t="str">
        <f t="shared" si="282"/>
        <v/>
      </c>
      <c r="DE297" s="123" t="str">
        <f t="shared" si="283"/>
        <v/>
      </c>
      <c r="DF297" s="124" t="str">
        <f t="shared" si="284"/>
        <v/>
      </c>
      <c r="DG297" s="110"/>
    </row>
    <row r="298" spans="2:111" ht="16.2" outlineLevel="2" x14ac:dyDescent="0.4">
      <c r="B298" s="7">
        <v>293</v>
      </c>
      <c r="C298" s="12"/>
      <c r="D298" s="13"/>
      <c r="E298" s="14"/>
      <c r="F298" s="14"/>
      <c r="G298" s="14"/>
      <c r="H298" s="14"/>
      <c r="I298" s="14"/>
      <c r="J298" s="14"/>
      <c r="K298" s="14"/>
      <c r="L298" s="15"/>
      <c r="M298" s="12"/>
      <c r="N298" s="12"/>
      <c r="O298" s="12"/>
      <c r="P298" s="98" t="str">
        <f xml:space="preserve"> IF(ISBLANK(M298),"",VLOOKUP(M298,ComboValue!$D$2:$H$18,5,FALSE))</f>
        <v/>
      </c>
      <c r="Q298" s="12"/>
      <c r="R298" s="252" t="str" cm="1">
        <f t="array" ref="R298">IF(OR(ISNUMBER(SEARCH("SGH05",$D298:$L298)),ISNUMBER(SEARCH("SGH06",$D298:$L298)),ISNUMBER(SEARCH("SGH07",$D298:$L298)),ISNUMBER(SEARCH("SGH08",$D298:$L298)),ISNUMBER(SEARCH("pas de pictogramme",$D298:$L298)),ISNUMBER(SEARCH("SGH09",$D298:$L298)),ISNUMBER(SEARCH("SGH03",$D298:$L298))),"OUI","NON")</f>
        <v>NON</v>
      </c>
      <c r="S298" s="13"/>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212"/>
      <c r="AX298" s="123" t="str" cm="1">
        <f t="array" ref="AX298">_xlfn.TEXTJOIN(",", TRUE, IF(D298:L298="","",VLOOKUP(D298:L298, ComboValue!$A$2:$C$11, 3, FALSE)))</f>
        <v/>
      </c>
      <c r="AY298" s="123" t="str">
        <f t="shared" si="259"/>
        <v>Tous_Fr</v>
      </c>
      <c r="AZ298" s="123" t="str">
        <f>IF(ISBLANK(M298),"",VLOOKUP(M298,ComboValue!$D$2:$F$18,3,FALSE))</f>
        <v/>
      </c>
      <c r="BA298" s="123" t="str">
        <f>IF(ISBLANK(N298),"",VLOOKUP(N298,ComboValue!$J$2:$L$5,3,FALSE))</f>
        <v/>
      </c>
      <c r="BB298" s="130" t="str" cm="1">
        <f t="array" ref="BB298">_xlfn.TEXTJOIN(",", TRUE, IF(S298:AV298="","",VLOOKUP(S298:AV298, ComboValue!$M$2:$O$100, 3, FALSE)))</f>
        <v/>
      </c>
      <c r="BC298" s="124" t="str">
        <f t="shared" si="260"/>
        <v/>
      </c>
      <c r="BD298" s="110"/>
      <c r="BE298" s="122" t="str">
        <f t="shared" si="237"/>
        <v/>
      </c>
      <c r="BF298" s="123" t="str">
        <f t="shared" si="238"/>
        <v/>
      </c>
      <c r="BG298" s="123" t="str">
        <f t="shared" si="239"/>
        <v/>
      </c>
      <c r="BH298" s="123" t="str">
        <f t="shared" si="240"/>
        <v/>
      </c>
      <c r="BI298" s="123" t="str">
        <f t="shared" si="241"/>
        <v/>
      </c>
      <c r="BJ298" s="123" t="str">
        <f t="shared" si="242"/>
        <v/>
      </c>
      <c r="BK298" s="123" t="str">
        <f t="shared" si="243"/>
        <v/>
      </c>
      <c r="BL298" s="123" t="str">
        <f t="shared" si="244"/>
        <v/>
      </c>
      <c r="BM298" s="123" t="str">
        <f t="shared" si="245"/>
        <v/>
      </c>
      <c r="BN298" s="123" t="str">
        <f t="shared" si="246"/>
        <v/>
      </c>
      <c r="BO298" s="123">
        <f t="shared" si="285"/>
        <v>0</v>
      </c>
      <c r="BP298" s="123">
        <f t="shared" si="247"/>
        <v>0</v>
      </c>
      <c r="BQ298" s="123">
        <f t="shared" si="286"/>
        <v>0</v>
      </c>
      <c r="BR298" s="123">
        <f t="shared" si="248"/>
        <v>0</v>
      </c>
      <c r="BS298" s="123">
        <f t="shared" si="249"/>
        <v>0</v>
      </c>
      <c r="BT298" s="123">
        <f t="shared" si="250"/>
        <v>0</v>
      </c>
      <c r="BU298" s="123" t="str">
        <f t="shared" si="263"/>
        <v/>
      </c>
      <c r="BV298" s="123" t="str">
        <f t="shared" si="264"/>
        <v/>
      </c>
      <c r="BW298" s="123" t="str">
        <f t="shared" si="265"/>
        <v/>
      </c>
      <c r="BX298" s="123" t="str">
        <f t="shared" si="251"/>
        <v/>
      </c>
      <c r="BY298" s="123" t="str">
        <f t="shared" si="252"/>
        <v/>
      </c>
      <c r="BZ298" s="123" t="str">
        <f t="shared" si="253"/>
        <v/>
      </c>
      <c r="CA298" s="123" t="str">
        <f t="shared" si="254"/>
        <v/>
      </c>
      <c r="CB298" s="123" t="str">
        <f t="shared" si="255"/>
        <v/>
      </c>
      <c r="CC298" s="123" t="str">
        <f t="shared" si="256"/>
        <v/>
      </c>
      <c r="CD298" s="123" t="str">
        <f t="shared" si="257"/>
        <v/>
      </c>
      <c r="CE298" s="123" t="str">
        <f t="shared" si="258"/>
        <v/>
      </c>
      <c r="CF298" s="123" t="str">
        <f t="shared" si="266"/>
        <v/>
      </c>
      <c r="CG298" s="123" t="str">
        <f t="shared" si="267"/>
        <v/>
      </c>
      <c r="CH298" s="123" t="str">
        <f t="shared" si="268"/>
        <v/>
      </c>
      <c r="CI298" s="123" t="str">
        <f t="shared" si="269"/>
        <v/>
      </c>
      <c r="CJ298" s="131" t="str">
        <f t="shared" si="270"/>
        <v/>
      </c>
      <c r="CK298" s="123" t="str" cm="1">
        <f t="array" ref="CK298">IF(AND(AZ298="C_16",
        SUMPRODUCT(--ISNUMBER(SEARCH({"14","34","38","40","41","42","43","46","48","56","64","65"},BB298)))&gt;0),
    O298-IF(ISNUMBER(CL298),CL298,0),
    "")</f>
        <v/>
      </c>
      <c r="CL298" s="123" t="str" cm="1">
        <f t="array" ref="CL298">IF(AND(AZ298="C_16",
        SUMPRODUCT(--ISNUMBER(SEARCH({"01";"02";"03";"04";"05";"06";"07";"08";"09";"10";"11";"12";"13";"15";"16";"17";"19";"20";"21";"22";"23";"24";"25";"26";"27";"28";"29";"30";"31";"32";"33";"35";"36";"37";"39";"44";"45";"47";"49";"50";"51";"52";"53";"54";"55";"57";"58";"59";"60";"61";"62";"63";"66";"67";"68";"69";"70";"71";"72";"73";"74";"75"}, BB298)))&gt;0),
    O298,
    "")</f>
        <v/>
      </c>
      <c r="CM298" s="131" t="str" cm="1">
        <f t="array" ref="CM298">IF(SUMPRODUCT(--ISNUMBER(SEARCH({"32";"35";"36";"44";"45";"47";"50";"51";"52";"53";"54";"55";"57";"58";"59";"60"}, BB298)))&gt;0,
    B298,
    "")</f>
        <v/>
      </c>
      <c r="CN298" s="123" t="str" cm="1">
        <f t="array" ref="CN298">IF(SUMPRODUCT(--ISNUMBER(SEARCH({"61";"62"}, BB298)))&gt;0,
    B298,
    "")</f>
        <v/>
      </c>
      <c r="CO298" s="226" t="str" cm="1">
        <f t="array" ref="CO298">IF(SUMPRODUCT(--ISNUMBER(SEARCH({"68";"69";"70";"71"}, BB298)))&gt;0,
    B298,
    "")</f>
        <v/>
      </c>
      <c r="CP298" s="123" t="str" cm="1">
        <f t="array" ref="CP298">IF(SUMPRODUCT(--ISNUMBER(SEARCH({"72";"73";"74";"75"}, BB298)))&gt;0,
    B298,
    "")</f>
        <v/>
      </c>
      <c r="CQ298" s="123" t="str">
        <f t="shared" si="261"/>
        <v/>
      </c>
      <c r="CR298" s="226" t="str">
        <f t="shared" si="262"/>
        <v>NO</v>
      </c>
      <c r="CS298" s="122" t="str">
        <f t="shared" si="271"/>
        <v/>
      </c>
      <c r="CT298" s="123" t="str">
        <f t="shared" si="272"/>
        <v/>
      </c>
      <c r="CU298" s="123" t="str">
        <f t="shared" si="273"/>
        <v/>
      </c>
      <c r="CV298" s="123" t="str">
        <f t="shared" si="274"/>
        <v/>
      </c>
      <c r="CW298" s="123" t="str">
        <f t="shared" si="275"/>
        <v/>
      </c>
      <c r="CX298" s="123" t="str">
        <f t="shared" si="276"/>
        <v/>
      </c>
      <c r="CY298" s="123" t="str">
        <f t="shared" si="277"/>
        <v/>
      </c>
      <c r="CZ298" s="123" t="str">
        <f t="shared" si="278"/>
        <v/>
      </c>
      <c r="DA298" s="123" t="str">
        <f t="shared" si="279"/>
        <v/>
      </c>
      <c r="DB298" s="124" t="str">
        <f t="shared" si="280"/>
        <v/>
      </c>
      <c r="DC298" s="122" t="str">
        <f t="shared" si="281"/>
        <v/>
      </c>
      <c r="DD298" s="123" t="str">
        <f t="shared" si="282"/>
        <v/>
      </c>
      <c r="DE298" s="123" t="str">
        <f t="shared" si="283"/>
        <v/>
      </c>
      <c r="DF298" s="124" t="str">
        <f t="shared" si="284"/>
        <v/>
      </c>
      <c r="DG298" s="110"/>
    </row>
    <row r="299" spans="2:111" ht="16.2" outlineLevel="2" x14ac:dyDescent="0.4">
      <c r="B299" s="7">
        <v>294</v>
      </c>
      <c r="C299" s="12"/>
      <c r="D299" s="13"/>
      <c r="E299" s="14"/>
      <c r="F299" s="14"/>
      <c r="G299" s="14"/>
      <c r="H299" s="14"/>
      <c r="I299" s="14"/>
      <c r="J299" s="14"/>
      <c r="K299" s="14"/>
      <c r="L299" s="15"/>
      <c r="M299" s="12"/>
      <c r="N299" s="12"/>
      <c r="O299" s="12"/>
      <c r="P299" s="98" t="str">
        <f xml:space="preserve"> IF(ISBLANK(M299),"",VLOOKUP(M299,ComboValue!$D$2:$H$18,5,FALSE))</f>
        <v/>
      </c>
      <c r="Q299" s="12"/>
      <c r="R299" s="252" t="str" cm="1">
        <f t="array" ref="R299">IF(OR(ISNUMBER(SEARCH("SGH05",$D299:$L299)),ISNUMBER(SEARCH("SGH06",$D299:$L299)),ISNUMBER(SEARCH("SGH07",$D299:$L299)),ISNUMBER(SEARCH("SGH08",$D299:$L299)),ISNUMBER(SEARCH("pas de pictogramme",$D299:$L299)),ISNUMBER(SEARCH("SGH09",$D299:$L299)),ISNUMBER(SEARCH("SGH03",$D299:$L299))),"OUI","NON")</f>
        <v>NON</v>
      </c>
      <c r="S299" s="13"/>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212"/>
      <c r="AX299" s="123" t="str" cm="1">
        <f t="array" ref="AX299">_xlfn.TEXTJOIN(",", TRUE, IF(D299:L299="","",VLOOKUP(D299:L299, ComboValue!$A$2:$C$11, 3, FALSE)))</f>
        <v/>
      </c>
      <c r="AY299" s="123" t="str">
        <f t="shared" si="259"/>
        <v>Tous_Fr</v>
      </c>
      <c r="AZ299" s="123" t="str">
        <f>IF(ISBLANK(M299),"",VLOOKUP(M299,ComboValue!$D$2:$F$18,3,FALSE))</f>
        <v/>
      </c>
      <c r="BA299" s="123" t="str">
        <f>IF(ISBLANK(N299),"",VLOOKUP(N299,ComboValue!$J$2:$L$5,3,FALSE))</f>
        <v/>
      </c>
      <c r="BB299" s="130" t="str" cm="1">
        <f t="array" ref="BB299">_xlfn.TEXTJOIN(",", TRUE, IF(S299:AV299="","",VLOOKUP(S299:AV299, ComboValue!$M$2:$O$100, 3, FALSE)))</f>
        <v/>
      </c>
      <c r="BC299" s="124" t="str">
        <f t="shared" si="260"/>
        <v/>
      </c>
      <c r="BD299" s="110"/>
      <c r="BE299" s="122" t="str">
        <f t="shared" si="237"/>
        <v/>
      </c>
      <c r="BF299" s="123" t="str">
        <f t="shared" si="238"/>
        <v/>
      </c>
      <c r="BG299" s="123" t="str">
        <f t="shared" si="239"/>
        <v/>
      </c>
      <c r="BH299" s="123" t="str">
        <f t="shared" si="240"/>
        <v/>
      </c>
      <c r="BI299" s="123" t="str">
        <f t="shared" si="241"/>
        <v/>
      </c>
      <c r="BJ299" s="123" t="str">
        <f t="shared" si="242"/>
        <v/>
      </c>
      <c r="BK299" s="123" t="str">
        <f t="shared" si="243"/>
        <v/>
      </c>
      <c r="BL299" s="123" t="str">
        <f t="shared" si="244"/>
        <v/>
      </c>
      <c r="BM299" s="123" t="str">
        <f t="shared" si="245"/>
        <v/>
      </c>
      <c r="BN299" s="123" t="str">
        <f t="shared" si="246"/>
        <v/>
      </c>
      <c r="BO299" s="123">
        <f t="shared" si="285"/>
        <v>0</v>
      </c>
      <c r="BP299" s="123">
        <f t="shared" si="247"/>
        <v>0</v>
      </c>
      <c r="BQ299" s="123">
        <f t="shared" si="286"/>
        <v>0</v>
      </c>
      <c r="BR299" s="123">
        <f t="shared" si="248"/>
        <v>0</v>
      </c>
      <c r="BS299" s="123">
        <f t="shared" si="249"/>
        <v>0</v>
      </c>
      <c r="BT299" s="123">
        <f t="shared" si="250"/>
        <v>0</v>
      </c>
      <c r="BU299" s="123" t="str">
        <f t="shared" si="263"/>
        <v/>
      </c>
      <c r="BV299" s="123" t="str">
        <f t="shared" si="264"/>
        <v/>
      </c>
      <c r="BW299" s="123" t="str">
        <f t="shared" si="265"/>
        <v/>
      </c>
      <c r="BX299" s="123" t="str">
        <f t="shared" si="251"/>
        <v/>
      </c>
      <c r="BY299" s="123" t="str">
        <f t="shared" si="252"/>
        <v/>
      </c>
      <c r="BZ299" s="123" t="str">
        <f t="shared" si="253"/>
        <v/>
      </c>
      <c r="CA299" s="123" t="str">
        <f t="shared" si="254"/>
        <v/>
      </c>
      <c r="CB299" s="123" t="str">
        <f t="shared" si="255"/>
        <v/>
      </c>
      <c r="CC299" s="123" t="str">
        <f t="shared" si="256"/>
        <v/>
      </c>
      <c r="CD299" s="123" t="str">
        <f t="shared" si="257"/>
        <v/>
      </c>
      <c r="CE299" s="123" t="str">
        <f t="shared" si="258"/>
        <v/>
      </c>
      <c r="CF299" s="123" t="str">
        <f t="shared" si="266"/>
        <v/>
      </c>
      <c r="CG299" s="123" t="str">
        <f t="shared" si="267"/>
        <v/>
      </c>
      <c r="CH299" s="123" t="str">
        <f t="shared" si="268"/>
        <v/>
      </c>
      <c r="CI299" s="123" t="str">
        <f t="shared" si="269"/>
        <v/>
      </c>
      <c r="CJ299" s="131" t="str">
        <f t="shared" si="270"/>
        <v/>
      </c>
      <c r="CK299" s="123" t="str" cm="1">
        <f t="array" ref="CK299">IF(AND(AZ299="C_16",
        SUMPRODUCT(--ISNUMBER(SEARCH({"14","34","38","40","41","42","43","46","48","56","64","65"},BB299)))&gt;0),
    O299-IF(ISNUMBER(CL299),CL299,0),
    "")</f>
        <v/>
      </c>
      <c r="CL299" s="123" t="str" cm="1">
        <f t="array" ref="CL299">IF(AND(AZ299="C_16",
        SUMPRODUCT(--ISNUMBER(SEARCH({"01";"02";"03";"04";"05";"06";"07";"08";"09";"10";"11";"12";"13";"15";"16";"17";"19";"20";"21";"22";"23";"24";"25";"26";"27";"28";"29";"30";"31";"32";"33";"35";"36";"37";"39";"44";"45";"47";"49";"50";"51";"52";"53";"54";"55";"57";"58";"59";"60";"61";"62";"63";"66";"67";"68";"69";"70";"71";"72";"73";"74";"75"}, BB299)))&gt;0),
    O299,
    "")</f>
        <v/>
      </c>
      <c r="CM299" s="131" t="str" cm="1">
        <f t="array" ref="CM299">IF(SUMPRODUCT(--ISNUMBER(SEARCH({"32";"35";"36";"44";"45";"47";"50";"51";"52";"53";"54";"55";"57";"58";"59";"60"}, BB299)))&gt;0,
    B299,
    "")</f>
        <v/>
      </c>
      <c r="CN299" s="123" t="str" cm="1">
        <f t="array" ref="CN299">IF(SUMPRODUCT(--ISNUMBER(SEARCH({"61";"62"}, BB299)))&gt;0,
    B299,
    "")</f>
        <v/>
      </c>
      <c r="CO299" s="226" t="str" cm="1">
        <f t="array" ref="CO299">IF(SUMPRODUCT(--ISNUMBER(SEARCH({"68";"69";"70";"71"}, BB299)))&gt;0,
    B299,
    "")</f>
        <v/>
      </c>
      <c r="CP299" s="123" t="str" cm="1">
        <f t="array" ref="CP299">IF(SUMPRODUCT(--ISNUMBER(SEARCH({"72";"73";"74";"75"}, BB299)))&gt;0,
    B299,
    "")</f>
        <v/>
      </c>
      <c r="CQ299" s="123" t="str">
        <f t="shared" si="261"/>
        <v/>
      </c>
      <c r="CR299" s="226" t="str">
        <f t="shared" si="262"/>
        <v>NO</v>
      </c>
      <c r="CS299" s="122" t="str">
        <f t="shared" si="271"/>
        <v/>
      </c>
      <c r="CT299" s="123" t="str">
        <f t="shared" si="272"/>
        <v/>
      </c>
      <c r="CU299" s="123" t="str">
        <f t="shared" si="273"/>
        <v/>
      </c>
      <c r="CV299" s="123" t="str">
        <f t="shared" si="274"/>
        <v/>
      </c>
      <c r="CW299" s="123" t="str">
        <f t="shared" si="275"/>
        <v/>
      </c>
      <c r="CX299" s="123" t="str">
        <f t="shared" si="276"/>
        <v/>
      </c>
      <c r="CY299" s="123" t="str">
        <f t="shared" si="277"/>
        <v/>
      </c>
      <c r="CZ299" s="123" t="str">
        <f t="shared" si="278"/>
        <v/>
      </c>
      <c r="DA299" s="123" t="str">
        <f t="shared" si="279"/>
        <v/>
      </c>
      <c r="DB299" s="124" t="str">
        <f t="shared" si="280"/>
        <v/>
      </c>
      <c r="DC299" s="122" t="str">
        <f t="shared" si="281"/>
        <v/>
      </c>
      <c r="DD299" s="123" t="str">
        <f t="shared" si="282"/>
        <v/>
      </c>
      <c r="DE299" s="123" t="str">
        <f t="shared" si="283"/>
        <v/>
      </c>
      <c r="DF299" s="124" t="str">
        <f t="shared" si="284"/>
        <v/>
      </c>
      <c r="DG299" s="110"/>
    </row>
    <row r="300" spans="2:111" ht="16.2" outlineLevel="2" x14ac:dyDescent="0.4">
      <c r="B300" s="7">
        <v>295</v>
      </c>
      <c r="C300" s="12"/>
      <c r="D300" s="13"/>
      <c r="E300" s="14"/>
      <c r="F300" s="14"/>
      <c r="G300" s="14"/>
      <c r="H300" s="14"/>
      <c r="I300" s="14"/>
      <c r="J300" s="14"/>
      <c r="K300" s="14"/>
      <c r="L300" s="15"/>
      <c r="M300" s="12"/>
      <c r="N300" s="12"/>
      <c r="O300" s="12"/>
      <c r="P300" s="98" t="str">
        <f xml:space="preserve"> IF(ISBLANK(M300),"",VLOOKUP(M300,ComboValue!$D$2:$H$18,5,FALSE))</f>
        <v/>
      </c>
      <c r="Q300" s="12"/>
      <c r="R300" s="252" t="str" cm="1">
        <f t="array" ref="R300">IF(OR(ISNUMBER(SEARCH("SGH05",$D300:$L300)),ISNUMBER(SEARCH("SGH06",$D300:$L300)),ISNUMBER(SEARCH("SGH07",$D300:$L300)),ISNUMBER(SEARCH("SGH08",$D300:$L300)),ISNUMBER(SEARCH("pas de pictogramme",$D300:$L300)),ISNUMBER(SEARCH("SGH09",$D300:$L300)),ISNUMBER(SEARCH("SGH03",$D300:$L300))),"OUI","NON")</f>
        <v>NON</v>
      </c>
      <c r="S300" s="13"/>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212"/>
      <c r="AX300" s="123" t="str" cm="1">
        <f t="array" ref="AX300">_xlfn.TEXTJOIN(",", TRUE, IF(D300:L300="","",VLOOKUP(D300:L300, ComboValue!$A$2:$C$11, 3, FALSE)))</f>
        <v/>
      </c>
      <c r="AY300" s="123" t="str">
        <f t="shared" si="259"/>
        <v>Tous_Fr</v>
      </c>
      <c r="AZ300" s="123" t="str">
        <f>IF(ISBLANK(M300),"",VLOOKUP(M300,ComboValue!$D$2:$F$18,3,FALSE))</f>
        <v/>
      </c>
      <c r="BA300" s="123" t="str">
        <f>IF(ISBLANK(N300),"",VLOOKUP(N300,ComboValue!$J$2:$L$5,3,FALSE))</f>
        <v/>
      </c>
      <c r="BB300" s="130" t="str" cm="1">
        <f t="array" ref="BB300">_xlfn.TEXTJOIN(",", TRUE, IF(S300:AV300="","",VLOOKUP(S300:AV300, ComboValue!$M$2:$O$100, 3, FALSE)))</f>
        <v/>
      </c>
      <c r="BC300" s="124" t="str">
        <f t="shared" si="260"/>
        <v/>
      </c>
      <c r="BD300" s="110"/>
      <c r="BE300" s="122" t="str">
        <f t="shared" si="237"/>
        <v/>
      </c>
      <c r="BF300" s="123" t="str">
        <f t="shared" si="238"/>
        <v/>
      </c>
      <c r="BG300" s="123" t="str">
        <f t="shared" si="239"/>
        <v/>
      </c>
      <c r="BH300" s="123" t="str">
        <f t="shared" si="240"/>
        <v/>
      </c>
      <c r="BI300" s="123" t="str">
        <f t="shared" si="241"/>
        <v/>
      </c>
      <c r="BJ300" s="123" t="str">
        <f t="shared" si="242"/>
        <v/>
      </c>
      <c r="BK300" s="123" t="str">
        <f t="shared" si="243"/>
        <v/>
      </c>
      <c r="BL300" s="123" t="str">
        <f t="shared" si="244"/>
        <v/>
      </c>
      <c r="BM300" s="123" t="str">
        <f t="shared" si="245"/>
        <v/>
      </c>
      <c r="BN300" s="123" t="str">
        <f t="shared" si="246"/>
        <v/>
      </c>
      <c r="BO300" s="123">
        <f t="shared" si="285"/>
        <v>0</v>
      </c>
      <c r="BP300" s="123">
        <f t="shared" si="247"/>
        <v>0</v>
      </c>
      <c r="BQ300" s="123">
        <f t="shared" si="286"/>
        <v>0</v>
      </c>
      <c r="BR300" s="123">
        <f t="shared" si="248"/>
        <v>0</v>
      </c>
      <c r="BS300" s="123">
        <f t="shared" si="249"/>
        <v>0</v>
      </c>
      <c r="BT300" s="123">
        <f t="shared" si="250"/>
        <v>0</v>
      </c>
      <c r="BU300" s="123" t="str">
        <f t="shared" si="263"/>
        <v/>
      </c>
      <c r="BV300" s="123" t="str">
        <f t="shared" si="264"/>
        <v/>
      </c>
      <c r="BW300" s="123" t="str">
        <f t="shared" si="265"/>
        <v/>
      </c>
      <c r="BX300" s="123" t="str">
        <f t="shared" si="251"/>
        <v/>
      </c>
      <c r="BY300" s="123" t="str">
        <f t="shared" si="252"/>
        <v/>
      </c>
      <c r="BZ300" s="123" t="str">
        <f t="shared" si="253"/>
        <v/>
      </c>
      <c r="CA300" s="123" t="str">
        <f t="shared" si="254"/>
        <v/>
      </c>
      <c r="CB300" s="123" t="str">
        <f t="shared" si="255"/>
        <v/>
      </c>
      <c r="CC300" s="123" t="str">
        <f t="shared" si="256"/>
        <v/>
      </c>
      <c r="CD300" s="123" t="str">
        <f t="shared" si="257"/>
        <v/>
      </c>
      <c r="CE300" s="123" t="str">
        <f t="shared" si="258"/>
        <v/>
      </c>
      <c r="CF300" s="123" t="str">
        <f t="shared" si="266"/>
        <v/>
      </c>
      <c r="CG300" s="123" t="str">
        <f t="shared" si="267"/>
        <v/>
      </c>
      <c r="CH300" s="123" t="str">
        <f t="shared" si="268"/>
        <v/>
      </c>
      <c r="CI300" s="123" t="str">
        <f t="shared" si="269"/>
        <v/>
      </c>
      <c r="CJ300" s="131" t="str">
        <f t="shared" si="270"/>
        <v/>
      </c>
      <c r="CK300" s="123" t="str" cm="1">
        <f t="array" ref="CK300">IF(AND(AZ300="C_16",
        SUMPRODUCT(--ISNUMBER(SEARCH({"14","34","38","40","41","42","43","46","48","56","64","65"},BB300)))&gt;0),
    O300-IF(ISNUMBER(CL300),CL300,0),
    "")</f>
        <v/>
      </c>
      <c r="CL300" s="123" t="str" cm="1">
        <f t="array" ref="CL300">IF(AND(AZ300="C_16",
        SUMPRODUCT(--ISNUMBER(SEARCH({"01";"02";"03";"04";"05";"06";"07";"08";"09";"10";"11";"12";"13";"15";"16";"17";"19";"20";"21";"22";"23";"24";"25";"26";"27";"28";"29";"30";"31";"32";"33";"35";"36";"37";"39";"44";"45";"47";"49";"50";"51";"52";"53";"54";"55";"57";"58";"59";"60";"61";"62";"63";"66";"67";"68";"69";"70";"71";"72";"73";"74";"75"}, BB300)))&gt;0),
    O300,
    "")</f>
        <v/>
      </c>
      <c r="CM300" s="131" t="str" cm="1">
        <f t="array" ref="CM300">IF(SUMPRODUCT(--ISNUMBER(SEARCH({"32";"35";"36";"44";"45";"47";"50";"51";"52";"53";"54";"55";"57";"58";"59";"60"}, BB300)))&gt;0,
    B300,
    "")</f>
        <v/>
      </c>
      <c r="CN300" s="123" t="str" cm="1">
        <f t="array" ref="CN300">IF(SUMPRODUCT(--ISNUMBER(SEARCH({"61";"62"}, BB300)))&gt;0,
    B300,
    "")</f>
        <v/>
      </c>
      <c r="CO300" s="226" t="str" cm="1">
        <f t="array" ref="CO300">IF(SUMPRODUCT(--ISNUMBER(SEARCH({"68";"69";"70";"71"}, BB300)))&gt;0,
    B300,
    "")</f>
        <v/>
      </c>
      <c r="CP300" s="123" t="str" cm="1">
        <f t="array" ref="CP300">IF(SUMPRODUCT(--ISNUMBER(SEARCH({"72";"73";"74";"75"}, BB300)))&gt;0,
    B300,
    "")</f>
        <v/>
      </c>
      <c r="CQ300" s="123" t="str">
        <f t="shared" si="261"/>
        <v/>
      </c>
      <c r="CR300" s="226" t="str">
        <f t="shared" si="262"/>
        <v>NO</v>
      </c>
      <c r="CS300" s="122" t="str">
        <f t="shared" si="271"/>
        <v/>
      </c>
      <c r="CT300" s="123" t="str">
        <f t="shared" si="272"/>
        <v/>
      </c>
      <c r="CU300" s="123" t="str">
        <f t="shared" si="273"/>
        <v/>
      </c>
      <c r="CV300" s="123" t="str">
        <f t="shared" si="274"/>
        <v/>
      </c>
      <c r="CW300" s="123" t="str">
        <f t="shared" si="275"/>
        <v/>
      </c>
      <c r="CX300" s="123" t="str">
        <f t="shared" si="276"/>
        <v/>
      </c>
      <c r="CY300" s="123" t="str">
        <f t="shared" si="277"/>
        <v/>
      </c>
      <c r="CZ300" s="123" t="str">
        <f t="shared" si="278"/>
        <v/>
      </c>
      <c r="DA300" s="123" t="str">
        <f t="shared" si="279"/>
        <v/>
      </c>
      <c r="DB300" s="124" t="str">
        <f t="shared" si="280"/>
        <v/>
      </c>
      <c r="DC300" s="122" t="str">
        <f t="shared" si="281"/>
        <v/>
      </c>
      <c r="DD300" s="123" t="str">
        <f t="shared" si="282"/>
        <v/>
      </c>
      <c r="DE300" s="123" t="str">
        <f t="shared" si="283"/>
        <v/>
      </c>
      <c r="DF300" s="124" t="str">
        <f t="shared" si="284"/>
        <v/>
      </c>
      <c r="DG300" s="110"/>
    </row>
    <row r="301" spans="2:111" ht="16.2" outlineLevel="2" x14ac:dyDescent="0.4">
      <c r="B301" s="7">
        <v>296</v>
      </c>
      <c r="C301" s="12"/>
      <c r="D301" s="13"/>
      <c r="E301" s="14"/>
      <c r="F301" s="14"/>
      <c r="G301" s="14"/>
      <c r="H301" s="14"/>
      <c r="I301" s="14"/>
      <c r="J301" s="14"/>
      <c r="K301" s="14"/>
      <c r="L301" s="15"/>
      <c r="M301" s="12"/>
      <c r="N301" s="12"/>
      <c r="O301" s="12"/>
      <c r="P301" s="98" t="str">
        <f xml:space="preserve"> IF(ISBLANK(M301),"",VLOOKUP(M301,ComboValue!$D$2:$H$18,5,FALSE))</f>
        <v/>
      </c>
      <c r="Q301" s="12"/>
      <c r="R301" s="252" t="str" cm="1">
        <f t="array" ref="R301">IF(OR(ISNUMBER(SEARCH("SGH05",$D301:$L301)),ISNUMBER(SEARCH("SGH06",$D301:$L301)),ISNUMBER(SEARCH("SGH07",$D301:$L301)),ISNUMBER(SEARCH("SGH08",$D301:$L301)),ISNUMBER(SEARCH("pas de pictogramme",$D301:$L301)),ISNUMBER(SEARCH("SGH09",$D301:$L301)),ISNUMBER(SEARCH("SGH03",$D301:$L301))),"OUI","NON")</f>
        <v>NON</v>
      </c>
      <c r="S301" s="13"/>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212"/>
      <c r="AX301" s="123" t="str" cm="1">
        <f t="array" ref="AX301">_xlfn.TEXTJOIN(",", TRUE, IF(D301:L301="","",VLOOKUP(D301:L301, ComboValue!$A$2:$C$11, 3, FALSE)))</f>
        <v/>
      </c>
      <c r="AY301" s="123" t="str">
        <f t="shared" si="259"/>
        <v>Tous_Fr</v>
      </c>
      <c r="AZ301" s="123" t="str">
        <f>IF(ISBLANK(M301),"",VLOOKUP(M301,ComboValue!$D$2:$F$18,3,FALSE))</f>
        <v/>
      </c>
      <c r="BA301" s="123" t="str">
        <f>IF(ISBLANK(N301),"",VLOOKUP(N301,ComboValue!$J$2:$L$5,3,FALSE))</f>
        <v/>
      </c>
      <c r="BB301" s="130" t="str" cm="1">
        <f t="array" ref="BB301">_xlfn.TEXTJOIN(",", TRUE, IF(S301:AV301="","",VLOOKUP(S301:AV301, ComboValue!$M$2:$O$100, 3, FALSE)))</f>
        <v/>
      </c>
      <c r="BC301" s="124" t="str">
        <f t="shared" si="260"/>
        <v/>
      </c>
      <c r="BD301" s="110"/>
      <c r="BE301" s="122" t="str">
        <f t="shared" si="237"/>
        <v/>
      </c>
      <c r="BF301" s="123" t="str">
        <f t="shared" si="238"/>
        <v/>
      </c>
      <c r="BG301" s="123" t="str">
        <f t="shared" si="239"/>
        <v/>
      </c>
      <c r="BH301" s="123" t="str">
        <f t="shared" si="240"/>
        <v/>
      </c>
      <c r="BI301" s="123" t="str">
        <f t="shared" si="241"/>
        <v/>
      </c>
      <c r="BJ301" s="123" t="str">
        <f t="shared" si="242"/>
        <v/>
      </c>
      <c r="BK301" s="123" t="str">
        <f t="shared" si="243"/>
        <v/>
      </c>
      <c r="BL301" s="123" t="str">
        <f t="shared" si="244"/>
        <v/>
      </c>
      <c r="BM301" s="123" t="str">
        <f t="shared" si="245"/>
        <v/>
      </c>
      <c r="BN301" s="123" t="str">
        <f t="shared" si="246"/>
        <v/>
      </c>
      <c r="BO301" s="123">
        <f t="shared" si="285"/>
        <v>0</v>
      </c>
      <c r="BP301" s="123">
        <f t="shared" si="247"/>
        <v>0</v>
      </c>
      <c r="BQ301" s="123">
        <f t="shared" si="286"/>
        <v>0</v>
      </c>
      <c r="BR301" s="123">
        <f t="shared" si="248"/>
        <v>0</v>
      </c>
      <c r="BS301" s="123">
        <f t="shared" si="249"/>
        <v>0</v>
      </c>
      <c r="BT301" s="123">
        <f t="shared" si="250"/>
        <v>0</v>
      </c>
      <c r="BU301" s="123" t="str">
        <f t="shared" si="263"/>
        <v/>
      </c>
      <c r="BV301" s="123" t="str">
        <f t="shared" si="264"/>
        <v/>
      </c>
      <c r="BW301" s="123" t="str">
        <f t="shared" si="265"/>
        <v/>
      </c>
      <c r="BX301" s="123" t="str">
        <f t="shared" si="251"/>
        <v/>
      </c>
      <c r="BY301" s="123" t="str">
        <f t="shared" si="252"/>
        <v/>
      </c>
      <c r="BZ301" s="123" t="str">
        <f t="shared" si="253"/>
        <v/>
      </c>
      <c r="CA301" s="123" t="str">
        <f t="shared" si="254"/>
        <v/>
      </c>
      <c r="CB301" s="123" t="str">
        <f t="shared" si="255"/>
        <v/>
      </c>
      <c r="CC301" s="123" t="str">
        <f t="shared" si="256"/>
        <v/>
      </c>
      <c r="CD301" s="123" t="str">
        <f t="shared" si="257"/>
        <v/>
      </c>
      <c r="CE301" s="123" t="str">
        <f t="shared" si="258"/>
        <v/>
      </c>
      <c r="CF301" s="123" t="str">
        <f t="shared" si="266"/>
        <v/>
      </c>
      <c r="CG301" s="123" t="str">
        <f t="shared" si="267"/>
        <v/>
      </c>
      <c r="CH301" s="123" t="str">
        <f t="shared" si="268"/>
        <v/>
      </c>
      <c r="CI301" s="123" t="str">
        <f t="shared" si="269"/>
        <v/>
      </c>
      <c r="CJ301" s="131" t="str">
        <f t="shared" si="270"/>
        <v/>
      </c>
      <c r="CK301" s="123" t="str" cm="1">
        <f t="array" ref="CK301">IF(AND(AZ301="C_16",
        SUMPRODUCT(--ISNUMBER(SEARCH({"14","34","38","40","41","42","43","46","48","56","64","65"},BB301)))&gt;0),
    O301-IF(ISNUMBER(CL301),CL301,0),
    "")</f>
        <v/>
      </c>
      <c r="CL301" s="123" t="str" cm="1">
        <f t="array" ref="CL301">IF(AND(AZ301="C_16",
        SUMPRODUCT(--ISNUMBER(SEARCH({"01";"02";"03";"04";"05";"06";"07";"08";"09";"10";"11";"12";"13";"15";"16";"17";"19";"20";"21";"22";"23";"24";"25";"26";"27";"28";"29";"30";"31";"32";"33";"35";"36";"37";"39";"44";"45";"47";"49";"50";"51";"52";"53";"54";"55";"57";"58";"59";"60";"61";"62";"63";"66";"67";"68";"69";"70";"71";"72";"73";"74";"75"}, BB301)))&gt;0),
    O301,
    "")</f>
        <v/>
      </c>
      <c r="CM301" s="131" t="str" cm="1">
        <f t="array" ref="CM301">IF(SUMPRODUCT(--ISNUMBER(SEARCH({"32";"35";"36";"44";"45";"47";"50";"51";"52";"53";"54";"55";"57";"58";"59";"60"}, BB301)))&gt;0,
    B301,
    "")</f>
        <v/>
      </c>
      <c r="CN301" s="123" t="str" cm="1">
        <f t="array" ref="CN301">IF(SUMPRODUCT(--ISNUMBER(SEARCH({"61";"62"}, BB301)))&gt;0,
    B301,
    "")</f>
        <v/>
      </c>
      <c r="CO301" s="226" t="str" cm="1">
        <f t="array" ref="CO301">IF(SUMPRODUCT(--ISNUMBER(SEARCH({"68";"69";"70";"71"}, BB301)))&gt;0,
    B301,
    "")</f>
        <v/>
      </c>
      <c r="CP301" s="123" t="str" cm="1">
        <f t="array" ref="CP301">IF(SUMPRODUCT(--ISNUMBER(SEARCH({"72";"73";"74";"75"}, BB301)))&gt;0,
    B301,
    "")</f>
        <v/>
      </c>
      <c r="CQ301" s="123" t="str">
        <f t="shared" si="261"/>
        <v/>
      </c>
      <c r="CR301" s="226" t="str">
        <f t="shared" si="262"/>
        <v>NO</v>
      </c>
      <c r="CS301" s="122" t="str">
        <f t="shared" si="271"/>
        <v/>
      </c>
      <c r="CT301" s="123" t="str">
        <f t="shared" si="272"/>
        <v/>
      </c>
      <c r="CU301" s="123" t="str">
        <f t="shared" si="273"/>
        <v/>
      </c>
      <c r="CV301" s="123" t="str">
        <f t="shared" si="274"/>
        <v/>
      </c>
      <c r="CW301" s="123" t="str">
        <f t="shared" si="275"/>
        <v/>
      </c>
      <c r="CX301" s="123" t="str">
        <f t="shared" si="276"/>
        <v/>
      </c>
      <c r="CY301" s="123" t="str">
        <f t="shared" si="277"/>
        <v/>
      </c>
      <c r="CZ301" s="123" t="str">
        <f t="shared" si="278"/>
        <v/>
      </c>
      <c r="DA301" s="123" t="str">
        <f t="shared" si="279"/>
        <v/>
      </c>
      <c r="DB301" s="124" t="str">
        <f t="shared" si="280"/>
        <v/>
      </c>
      <c r="DC301" s="122" t="str">
        <f t="shared" si="281"/>
        <v/>
      </c>
      <c r="DD301" s="123" t="str">
        <f t="shared" si="282"/>
        <v/>
      </c>
      <c r="DE301" s="123" t="str">
        <f t="shared" si="283"/>
        <v/>
      </c>
      <c r="DF301" s="124" t="str">
        <f t="shared" si="284"/>
        <v/>
      </c>
      <c r="DG301" s="110"/>
    </row>
    <row r="302" spans="2:111" ht="16.2" outlineLevel="2" x14ac:dyDescent="0.4">
      <c r="B302" s="7">
        <v>297</v>
      </c>
      <c r="C302" s="12"/>
      <c r="D302" s="13"/>
      <c r="E302" s="14"/>
      <c r="F302" s="14"/>
      <c r="G302" s="14"/>
      <c r="H302" s="14"/>
      <c r="I302" s="14"/>
      <c r="J302" s="14"/>
      <c r="K302" s="14"/>
      <c r="L302" s="15"/>
      <c r="M302" s="12"/>
      <c r="N302" s="12"/>
      <c r="O302" s="12"/>
      <c r="P302" s="98" t="str">
        <f xml:space="preserve"> IF(ISBLANK(M302),"",VLOOKUP(M302,ComboValue!$D$2:$H$18,5,FALSE))</f>
        <v/>
      </c>
      <c r="Q302" s="12"/>
      <c r="R302" s="252" t="str" cm="1">
        <f t="array" ref="R302">IF(OR(ISNUMBER(SEARCH("SGH05",$D302:$L302)),ISNUMBER(SEARCH("SGH06",$D302:$L302)),ISNUMBER(SEARCH("SGH07",$D302:$L302)),ISNUMBER(SEARCH("SGH08",$D302:$L302)),ISNUMBER(SEARCH("pas de pictogramme",$D302:$L302)),ISNUMBER(SEARCH("SGH09",$D302:$L302)),ISNUMBER(SEARCH("SGH03",$D302:$L302))),"OUI","NON")</f>
        <v>NON</v>
      </c>
      <c r="S302" s="13"/>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212"/>
      <c r="AX302" s="123" t="str" cm="1">
        <f t="array" ref="AX302">_xlfn.TEXTJOIN(",", TRUE, IF(D302:L302="","",VLOOKUP(D302:L302, ComboValue!$A$2:$C$11, 3, FALSE)))</f>
        <v/>
      </c>
      <c r="AY302" s="123" t="str">
        <f t="shared" si="259"/>
        <v>Tous_Fr</v>
      </c>
      <c r="AZ302" s="123" t="str">
        <f>IF(ISBLANK(M302),"",VLOOKUP(M302,ComboValue!$D$2:$F$18,3,FALSE))</f>
        <v/>
      </c>
      <c r="BA302" s="123" t="str">
        <f>IF(ISBLANK(N302),"",VLOOKUP(N302,ComboValue!$J$2:$L$5,3,FALSE))</f>
        <v/>
      </c>
      <c r="BB302" s="130" t="str" cm="1">
        <f t="array" ref="BB302">_xlfn.TEXTJOIN(",", TRUE, IF(S302:AV302="","",VLOOKUP(S302:AV302, ComboValue!$M$2:$O$100, 3, FALSE)))</f>
        <v/>
      </c>
      <c r="BC302" s="124" t="str">
        <f t="shared" si="260"/>
        <v/>
      </c>
      <c r="BD302" s="110"/>
      <c r="BE302" s="122" t="str">
        <f t="shared" si="237"/>
        <v/>
      </c>
      <c r="BF302" s="123" t="str">
        <f t="shared" si="238"/>
        <v/>
      </c>
      <c r="BG302" s="123" t="str">
        <f t="shared" si="239"/>
        <v/>
      </c>
      <c r="BH302" s="123" t="str">
        <f t="shared" si="240"/>
        <v/>
      </c>
      <c r="BI302" s="123" t="str">
        <f t="shared" si="241"/>
        <v/>
      </c>
      <c r="BJ302" s="123" t="str">
        <f t="shared" si="242"/>
        <v/>
      </c>
      <c r="BK302" s="123" t="str">
        <f t="shared" si="243"/>
        <v/>
      </c>
      <c r="BL302" s="123" t="str">
        <f t="shared" si="244"/>
        <v/>
      </c>
      <c r="BM302" s="123" t="str">
        <f t="shared" si="245"/>
        <v/>
      </c>
      <c r="BN302" s="123" t="str">
        <f t="shared" si="246"/>
        <v/>
      </c>
      <c r="BO302" s="123">
        <f t="shared" si="285"/>
        <v>0</v>
      </c>
      <c r="BP302" s="123">
        <f t="shared" si="247"/>
        <v>0</v>
      </c>
      <c r="BQ302" s="123">
        <f t="shared" si="286"/>
        <v>0</v>
      </c>
      <c r="BR302" s="123">
        <f t="shared" si="248"/>
        <v>0</v>
      </c>
      <c r="BS302" s="123">
        <f t="shared" si="249"/>
        <v>0</v>
      </c>
      <c r="BT302" s="123">
        <f t="shared" si="250"/>
        <v>0</v>
      </c>
      <c r="BU302" s="123" t="str">
        <f t="shared" si="263"/>
        <v/>
      </c>
      <c r="BV302" s="123" t="str">
        <f t="shared" si="264"/>
        <v/>
      </c>
      <c r="BW302" s="123" t="str">
        <f t="shared" si="265"/>
        <v/>
      </c>
      <c r="BX302" s="123" t="str">
        <f t="shared" si="251"/>
        <v/>
      </c>
      <c r="BY302" s="123" t="str">
        <f t="shared" si="252"/>
        <v/>
      </c>
      <c r="BZ302" s="123" t="str">
        <f t="shared" si="253"/>
        <v/>
      </c>
      <c r="CA302" s="123" t="str">
        <f t="shared" si="254"/>
        <v/>
      </c>
      <c r="CB302" s="123" t="str">
        <f t="shared" si="255"/>
        <v/>
      </c>
      <c r="CC302" s="123" t="str">
        <f t="shared" si="256"/>
        <v/>
      </c>
      <c r="CD302" s="123" t="str">
        <f t="shared" si="257"/>
        <v/>
      </c>
      <c r="CE302" s="123" t="str">
        <f t="shared" si="258"/>
        <v/>
      </c>
      <c r="CF302" s="123" t="str">
        <f t="shared" si="266"/>
        <v/>
      </c>
      <c r="CG302" s="123" t="str">
        <f t="shared" si="267"/>
        <v/>
      </c>
      <c r="CH302" s="123" t="str">
        <f t="shared" si="268"/>
        <v/>
      </c>
      <c r="CI302" s="123" t="str">
        <f t="shared" si="269"/>
        <v/>
      </c>
      <c r="CJ302" s="131" t="str">
        <f t="shared" si="270"/>
        <v/>
      </c>
      <c r="CK302" s="123" t="str" cm="1">
        <f t="array" ref="CK302">IF(AND(AZ302="C_16",
        SUMPRODUCT(--ISNUMBER(SEARCH({"14","34","38","40","41","42","43","46","48","56","64","65"},BB302)))&gt;0),
    O302-IF(ISNUMBER(CL302),CL302,0),
    "")</f>
        <v/>
      </c>
      <c r="CL302" s="123" t="str" cm="1">
        <f t="array" ref="CL302">IF(AND(AZ302="C_16",
        SUMPRODUCT(--ISNUMBER(SEARCH({"01";"02";"03";"04";"05";"06";"07";"08";"09";"10";"11";"12";"13";"15";"16";"17";"19";"20";"21";"22";"23";"24";"25";"26";"27";"28";"29";"30";"31";"32";"33";"35";"36";"37";"39";"44";"45";"47";"49";"50";"51";"52";"53";"54";"55";"57";"58";"59";"60";"61";"62";"63";"66";"67";"68";"69";"70";"71";"72";"73";"74";"75"}, BB302)))&gt;0),
    O302,
    "")</f>
        <v/>
      </c>
      <c r="CM302" s="131" t="str" cm="1">
        <f t="array" ref="CM302">IF(SUMPRODUCT(--ISNUMBER(SEARCH({"32";"35";"36";"44";"45";"47";"50";"51";"52";"53";"54";"55";"57";"58";"59";"60"}, BB302)))&gt;0,
    B302,
    "")</f>
        <v/>
      </c>
      <c r="CN302" s="123" t="str" cm="1">
        <f t="array" ref="CN302">IF(SUMPRODUCT(--ISNUMBER(SEARCH({"61";"62"}, BB302)))&gt;0,
    B302,
    "")</f>
        <v/>
      </c>
      <c r="CO302" s="226" t="str" cm="1">
        <f t="array" ref="CO302">IF(SUMPRODUCT(--ISNUMBER(SEARCH({"68";"69";"70";"71"}, BB302)))&gt;0,
    B302,
    "")</f>
        <v/>
      </c>
      <c r="CP302" s="123" t="str" cm="1">
        <f t="array" ref="CP302">IF(SUMPRODUCT(--ISNUMBER(SEARCH({"72";"73";"74";"75"}, BB302)))&gt;0,
    B302,
    "")</f>
        <v/>
      </c>
      <c r="CQ302" s="123" t="str">
        <f t="shared" si="261"/>
        <v/>
      </c>
      <c r="CR302" s="226" t="str">
        <f t="shared" si="262"/>
        <v>NO</v>
      </c>
      <c r="CS302" s="122" t="str">
        <f t="shared" si="271"/>
        <v/>
      </c>
      <c r="CT302" s="123" t="str">
        <f t="shared" si="272"/>
        <v/>
      </c>
      <c r="CU302" s="123" t="str">
        <f t="shared" si="273"/>
        <v/>
      </c>
      <c r="CV302" s="123" t="str">
        <f t="shared" si="274"/>
        <v/>
      </c>
      <c r="CW302" s="123" t="str">
        <f t="shared" si="275"/>
        <v/>
      </c>
      <c r="CX302" s="123" t="str">
        <f t="shared" si="276"/>
        <v/>
      </c>
      <c r="CY302" s="123" t="str">
        <f t="shared" si="277"/>
        <v/>
      </c>
      <c r="CZ302" s="123" t="str">
        <f t="shared" si="278"/>
        <v/>
      </c>
      <c r="DA302" s="123" t="str">
        <f t="shared" si="279"/>
        <v/>
      </c>
      <c r="DB302" s="124" t="str">
        <f t="shared" si="280"/>
        <v/>
      </c>
      <c r="DC302" s="122" t="str">
        <f t="shared" si="281"/>
        <v/>
      </c>
      <c r="DD302" s="123" t="str">
        <f t="shared" si="282"/>
        <v/>
      </c>
      <c r="DE302" s="123" t="str">
        <f t="shared" si="283"/>
        <v/>
      </c>
      <c r="DF302" s="124" t="str">
        <f t="shared" si="284"/>
        <v/>
      </c>
      <c r="DG302" s="110"/>
    </row>
    <row r="303" spans="2:111" ht="16.2" outlineLevel="2" x14ac:dyDescent="0.4">
      <c r="B303" s="7">
        <v>298</v>
      </c>
      <c r="C303" s="12"/>
      <c r="D303" s="13"/>
      <c r="E303" s="14"/>
      <c r="F303" s="14"/>
      <c r="G303" s="14"/>
      <c r="H303" s="14"/>
      <c r="I303" s="14"/>
      <c r="J303" s="14"/>
      <c r="K303" s="14"/>
      <c r="L303" s="15"/>
      <c r="M303" s="12"/>
      <c r="N303" s="12"/>
      <c r="O303" s="12"/>
      <c r="P303" s="98" t="str">
        <f xml:space="preserve"> IF(ISBLANK(M303),"",VLOOKUP(M303,ComboValue!$D$2:$H$18,5,FALSE))</f>
        <v/>
      </c>
      <c r="Q303" s="12"/>
      <c r="R303" s="252" t="str" cm="1">
        <f t="array" ref="R303">IF(OR(ISNUMBER(SEARCH("SGH05",$D303:$L303)),ISNUMBER(SEARCH("SGH06",$D303:$L303)),ISNUMBER(SEARCH("SGH07",$D303:$L303)),ISNUMBER(SEARCH("SGH08",$D303:$L303)),ISNUMBER(SEARCH("pas de pictogramme",$D303:$L303)),ISNUMBER(SEARCH("SGH09",$D303:$L303)),ISNUMBER(SEARCH("SGH03",$D303:$L303))),"OUI","NON")</f>
        <v>NON</v>
      </c>
      <c r="S303" s="13"/>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212"/>
      <c r="AX303" s="123" t="str" cm="1">
        <f t="array" ref="AX303">_xlfn.TEXTJOIN(",", TRUE, IF(D303:L303="","",VLOOKUP(D303:L303, ComboValue!$A$2:$C$11, 3, FALSE)))</f>
        <v/>
      </c>
      <c r="AY303" s="123" t="str">
        <f t="shared" si="259"/>
        <v>Tous_Fr</v>
      </c>
      <c r="AZ303" s="123" t="str">
        <f>IF(ISBLANK(M303),"",VLOOKUP(M303,ComboValue!$D$2:$F$18,3,FALSE))</f>
        <v/>
      </c>
      <c r="BA303" s="123" t="str">
        <f>IF(ISBLANK(N303),"",VLOOKUP(N303,ComboValue!$J$2:$L$5,3,FALSE))</f>
        <v/>
      </c>
      <c r="BB303" s="130" t="str" cm="1">
        <f t="array" ref="BB303">_xlfn.TEXTJOIN(",", TRUE, IF(S303:AV303="","",VLOOKUP(S303:AV303, ComboValue!$M$2:$O$100, 3, FALSE)))</f>
        <v/>
      </c>
      <c r="BC303" s="124" t="str">
        <f t="shared" si="260"/>
        <v/>
      </c>
      <c r="BD303" s="110"/>
      <c r="BE303" s="122" t="str">
        <f t="shared" si="237"/>
        <v/>
      </c>
      <c r="BF303" s="123" t="str">
        <f t="shared" si="238"/>
        <v/>
      </c>
      <c r="BG303" s="123" t="str">
        <f t="shared" si="239"/>
        <v/>
      </c>
      <c r="BH303" s="123" t="str">
        <f t="shared" si="240"/>
        <v/>
      </c>
      <c r="BI303" s="123" t="str">
        <f t="shared" si="241"/>
        <v/>
      </c>
      <c r="BJ303" s="123" t="str">
        <f t="shared" si="242"/>
        <v/>
      </c>
      <c r="BK303" s="123" t="str">
        <f t="shared" si="243"/>
        <v/>
      </c>
      <c r="BL303" s="123" t="str">
        <f t="shared" si="244"/>
        <v/>
      </c>
      <c r="BM303" s="123" t="str">
        <f t="shared" si="245"/>
        <v/>
      </c>
      <c r="BN303" s="123" t="str">
        <f t="shared" si="246"/>
        <v/>
      </c>
      <c r="BO303" s="123">
        <f t="shared" si="285"/>
        <v>0</v>
      </c>
      <c r="BP303" s="123">
        <f t="shared" si="247"/>
        <v>0</v>
      </c>
      <c r="BQ303" s="123">
        <f t="shared" si="286"/>
        <v>0</v>
      </c>
      <c r="BR303" s="123">
        <f t="shared" si="248"/>
        <v>0</v>
      </c>
      <c r="BS303" s="123">
        <f t="shared" si="249"/>
        <v>0</v>
      </c>
      <c r="BT303" s="123">
        <f t="shared" si="250"/>
        <v>0</v>
      </c>
      <c r="BU303" s="123" t="str">
        <f t="shared" si="263"/>
        <v/>
      </c>
      <c r="BV303" s="123" t="str">
        <f t="shared" si="264"/>
        <v/>
      </c>
      <c r="BW303" s="123" t="str">
        <f t="shared" si="265"/>
        <v/>
      </c>
      <c r="BX303" s="123" t="str">
        <f t="shared" si="251"/>
        <v/>
      </c>
      <c r="BY303" s="123" t="str">
        <f t="shared" si="252"/>
        <v/>
      </c>
      <c r="BZ303" s="123" t="str">
        <f t="shared" si="253"/>
        <v/>
      </c>
      <c r="CA303" s="123" t="str">
        <f t="shared" si="254"/>
        <v/>
      </c>
      <c r="CB303" s="123" t="str">
        <f t="shared" si="255"/>
        <v/>
      </c>
      <c r="CC303" s="123" t="str">
        <f t="shared" si="256"/>
        <v/>
      </c>
      <c r="CD303" s="123" t="str">
        <f t="shared" si="257"/>
        <v/>
      </c>
      <c r="CE303" s="123" t="str">
        <f t="shared" si="258"/>
        <v/>
      </c>
      <c r="CF303" s="123" t="str">
        <f t="shared" si="266"/>
        <v/>
      </c>
      <c r="CG303" s="123" t="str">
        <f t="shared" si="267"/>
        <v/>
      </c>
      <c r="CH303" s="123" t="str">
        <f t="shared" si="268"/>
        <v/>
      </c>
      <c r="CI303" s="123" t="str">
        <f t="shared" si="269"/>
        <v/>
      </c>
      <c r="CJ303" s="131" t="str">
        <f t="shared" si="270"/>
        <v/>
      </c>
      <c r="CK303" s="123" t="str" cm="1">
        <f t="array" ref="CK303">IF(AND(AZ303="C_16",
        SUMPRODUCT(--ISNUMBER(SEARCH({"14","34","38","40","41","42","43","46","48","56","64","65"},BB303)))&gt;0),
    O303-IF(ISNUMBER(CL303),CL303,0),
    "")</f>
        <v/>
      </c>
      <c r="CL303" s="123" t="str" cm="1">
        <f t="array" ref="CL303">IF(AND(AZ303="C_16",
        SUMPRODUCT(--ISNUMBER(SEARCH({"01";"02";"03";"04";"05";"06";"07";"08";"09";"10";"11";"12";"13";"15";"16";"17";"19";"20";"21";"22";"23";"24";"25";"26";"27";"28";"29";"30";"31";"32";"33";"35";"36";"37";"39";"44";"45";"47";"49";"50";"51";"52";"53";"54";"55";"57";"58";"59";"60";"61";"62";"63";"66";"67";"68";"69";"70";"71";"72";"73";"74";"75"}, BB303)))&gt;0),
    O303,
    "")</f>
        <v/>
      </c>
      <c r="CM303" s="131" t="str" cm="1">
        <f t="array" ref="CM303">IF(SUMPRODUCT(--ISNUMBER(SEARCH({"32";"35";"36";"44";"45";"47";"50";"51";"52";"53";"54";"55";"57";"58";"59";"60"}, BB303)))&gt;0,
    B303,
    "")</f>
        <v/>
      </c>
      <c r="CN303" s="123" t="str" cm="1">
        <f t="array" ref="CN303">IF(SUMPRODUCT(--ISNUMBER(SEARCH({"61";"62"}, BB303)))&gt;0,
    B303,
    "")</f>
        <v/>
      </c>
      <c r="CO303" s="226" t="str" cm="1">
        <f t="array" ref="CO303">IF(SUMPRODUCT(--ISNUMBER(SEARCH({"68";"69";"70";"71"}, BB303)))&gt;0,
    B303,
    "")</f>
        <v/>
      </c>
      <c r="CP303" s="123" t="str" cm="1">
        <f t="array" ref="CP303">IF(SUMPRODUCT(--ISNUMBER(SEARCH({"72";"73";"74";"75"}, BB303)))&gt;0,
    B303,
    "")</f>
        <v/>
      </c>
      <c r="CQ303" s="123" t="str">
        <f t="shared" si="261"/>
        <v/>
      </c>
      <c r="CR303" s="226" t="str">
        <f t="shared" si="262"/>
        <v>NO</v>
      </c>
      <c r="CS303" s="122" t="str">
        <f t="shared" si="271"/>
        <v/>
      </c>
      <c r="CT303" s="123" t="str">
        <f t="shared" si="272"/>
        <v/>
      </c>
      <c r="CU303" s="123" t="str">
        <f t="shared" si="273"/>
        <v/>
      </c>
      <c r="CV303" s="123" t="str">
        <f t="shared" si="274"/>
        <v/>
      </c>
      <c r="CW303" s="123" t="str">
        <f t="shared" si="275"/>
        <v/>
      </c>
      <c r="CX303" s="123" t="str">
        <f t="shared" si="276"/>
        <v/>
      </c>
      <c r="CY303" s="123" t="str">
        <f t="shared" si="277"/>
        <v/>
      </c>
      <c r="CZ303" s="123" t="str">
        <f t="shared" si="278"/>
        <v/>
      </c>
      <c r="DA303" s="123" t="str">
        <f t="shared" si="279"/>
        <v/>
      </c>
      <c r="DB303" s="124" t="str">
        <f t="shared" si="280"/>
        <v/>
      </c>
      <c r="DC303" s="122" t="str">
        <f t="shared" si="281"/>
        <v/>
      </c>
      <c r="DD303" s="123" t="str">
        <f t="shared" si="282"/>
        <v/>
      </c>
      <c r="DE303" s="123" t="str">
        <f t="shared" si="283"/>
        <v/>
      </c>
      <c r="DF303" s="124" t="str">
        <f t="shared" si="284"/>
        <v/>
      </c>
      <c r="DG303" s="110"/>
    </row>
    <row r="304" spans="2:111" ht="16.2" outlineLevel="2" x14ac:dyDescent="0.4">
      <c r="B304" s="7">
        <v>299</v>
      </c>
      <c r="C304" s="12"/>
      <c r="D304" s="13"/>
      <c r="E304" s="14"/>
      <c r="F304" s="14"/>
      <c r="G304" s="14"/>
      <c r="H304" s="14"/>
      <c r="I304" s="14"/>
      <c r="J304" s="14"/>
      <c r="K304" s="14"/>
      <c r="L304" s="15"/>
      <c r="M304" s="12"/>
      <c r="N304" s="12"/>
      <c r="O304" s="12"/>
      <c r="P304" s="98" t="str">
        <f xml:space="preserve"> IF(ISBLANK(M304),"",VLOOKUP(M304,ComboValue!$D$2:$H$18,5,FALSE))</f>
        <v/>
      </c>
      <c r="Q304" s="12"/>
      <c r="R304" s="252" t="str" cm="1">
        <f t="array" ref="R304">IF(OR(ISNUMBER(SEARCH("SGH05",$D304:$L304)),ISNUMBER(SEARCH("SGH06",$D304:$L304)),ISNUMBER(SEARCH("SGH07",$D304:$L304)),ISNUMBER(SEARCH("SGH08",$D304:$L304)),ISNUMBER(SEARCH("pas de pictogramme",$D304:$L304)),ISNUMBER(SEARCH("SGH09",$D304:$L304)),ISNUMBER(SEARCH("SGH03",$D304:$L304))),"OUI","NON")</f>
        <v>NON</v>
      </c>
      <c r="S304" s="13"/>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212"/>
      <c r="AX304" s="123" t="str" cm="1">
        <f t="array" ref="AX304">_xlfn.TEXTJOIN(",", TRUE, IF(D304:L304="","",VLOOKUP(D304:L304, ComboValue!$A$2:$C$11, 3, FALSE)))</f>
        <v/>
      </c>
      <c r="AY304" s="123" t="str">
        <f t="shared" si="259"/>
        <v>Tous_Fr</v>
      </c>
      <c r="AZ304" s="123" t="str">
        <f>IF(ISBLANK(M304),"",VLOOKUP(M304,ComboValue!$D$2:$F$18,3,FALSE))</f>
        <v/>
      </c>
      <c r="BA304" s="123" t="str">
        <f>IF(ISBLANK(N304),"",VLOOKUP(N304,ComboValue!$J$2:$L$5,3,FALSE))</f>
        <v/>
      </c>
      <c r="BB304" s="130" t="str" cm="1">
        <f t="array" ref="BB304">_xlfn.TEXTJOIN(",", TRUE, IF(S304:AV304="","",VLOOKUP(S304:AV304, ComboValue!$M$2:$O$100, 3, FALSE)))</f>
        <v/>
      </c>
      <c r="BC304" s="124" t="str">
        <f t="shared" si="260"/>
        <v/>
      </c>
      <c r="BD304" s="110"/>
      <c r="BE304" s="122" t="str">
        <f t="shared" si="237"/>
        <v/>
      </c>
      <c r="BF304" s="123" t="str">
        <f t="shared" si="238"/>
        <v/>
      </c>
      <c r="BG304" s="123" t="str">
        <f t="shared" si="239"/>
        <v/>
      </c>
      <c r="BH304" s="123" t="str">
        <f t="shared" si="240"/>
        <v/>
      </c>
      <c r="BI304" s="123" t="str">
        <f t="shared" si="241"/>
        <v/>
      </c>
      <c r="BJ304" s="123" t="str">
        <f t="shared" si="242"/>
        <v/>
      </c>
      <c r="BK304" s="123" t="str">
        <f t="shared" si="243"/>
        <v/>
      </c>
      <c r="BL304" s="123" t="str">
        <f t="shared" si="244"/>
        <v/>
      </c>
      <c r="BM304" s="123" t="str">
        <f t="shared" si="245"/>
        <v/>
      </c>
      <c r="BN304" s="123" t="str">
        <f t="shared" si="246"/>
        <v/>
      </c>
      <c r="BO304" s="123">
        <f t="shared" si="285"/>
        <v>0</v>
      </c>
      <c r="BP304" s="123">
        <f t="shared" si="247"/>
        <v>0</v>
      </c>
      <c r="BQ304" s="123">
        <f t="shared" si="286"/>
        <v>0</v>
      </c>
      <c r="BR304" s="123">
        <f t="shared" si="248"/>
        <v>0</v>
      </c>
      <c r="BS304" s="123">
        <f t="shared" si="249"/>
        <v>0</v>
      </c>
      <c r="BT304" s="123">
        <f t="shared" si="250"/>
        <v>0</v>
      </c>
      <c r="BU304" s="123" t="str">
        <f t="shared" si="263"/>
        <v/>
      </c>
      <c r="BV304" s="123" t="str">
        <f t="shared" si="264"/>
        <v/>
      </c>
      <c r="BW304" s="123" t="str">
        <f t="shared" si="265"/>
        <v/>
      </c>
      <c r="BX304" s="123" t="str">
        <f t="shared" si="251"/>
        <v/>
      </c>
      <c r="BY304" s="123" t="str">
        <f t="shared" si="252"/>
        <v/>
      </c>
      <c r="BZ304" s="123" t="str">
        <f t="shared" si="253"/>
        <v/>
      </c>
      <c r="CA304" s="123" t="str">
        <f t="shared" si="254"/>
        <v/>
      </c>
      <c r="CB304" s="123" t="str">
        <f t="shared" si="255"/>
        <v/>
      </c>
      <c r="CC304" s="123" t="str">
        <f t="shared" si="256"/>
        <v/>
      </c>
      <c r="CD304" s="123" t="str">
        <f t="shared" si="257"/>
        <v/>
      </c>
      <c r="CE304" s="123" t="str">
        <f t="shared" si="258"/>
        <v/>
      </c>
      <c r="CF304" s="123" t="str">
        <f t="shared" si="266"/>
        <v/>
      </c>
      <c r="CG304" s="123" t="str">
        <f t="shared" si="267"/>
        <v/>
      </c>
      <c r="CH304" s="123" t="str">
        <f t="shared" si="268"/>
        <v/>
      </c>
      <c r="CI304" s="123" t="str">
        <f t="shared" si="269"/>
        <v/>
      </c>
      <c r="CJ304" s="131" t="str">
        <f t="shared" si="270"/>
        <v/>
      </c>
      <c r="CK304" s="123" t="str" cm="1">
        <f t="array" ref="CK304">IF(AND(AZ304="C_16",
        SUMPRODUCT(--ISNUMBER(SEARCH({"14","34","38","40","41","42","43","46","48","56","64","65"},BB304)))&gt;0),
    O304-IF(ISNUMBER(CL304),CL304,0),
    "")</f>
        <v/>
      </c>
      <c r="CL304" s="123" t="str" cm="1">
        <f t="array" ref="CL304">IF(AND(AZ304="C_16",
        SUMPRODUCT(--ISNUMBER(SEARCH({"01";"02";"03";"04";"05";"06";"07";"08";"09";"10";"11";"12";"13";"15";"16";"17";"19";"20";"21";"22";"23";"24";"25";"26";"27";"28";"29";"30";"31";"32";"33";"35";"36";"37";"39";"44";"45";"47";"49";"50";"51";"52";"53";"54";"55";"57";"58";"59";"60";"61";"62";"63";"66";"67";"68";"69";"70";"71";"72";"73";"74";"75"}, BB304)))&gt;0),
    O304,
    "")</f>
        <v/>
      </c>
      <c r="CM304" s="131" t="str" cm="1">
        <f t="array" ref="CM304">IF(SUMPRODUCT(--ISNUMBER(SEARCH({"32";"35";"36";"44";"45";"47";"50";"51";"52";"53";"54";"55";"57";"58";"59";"60"}, BB304)))&gt;0,
    B304,
    "")</f>
        <v/>
      </c>
      <c r="CN304" s="123" t="str" cm="1">
        <f t="array" ref="CN304">IF(SUMPRODUCT(--ISNUMBER(SEARCH({"61";"62"}, BB304)))&gt;0,
    B304,
    "")</f>
        <v/>
      </c>
      <c r="CO304" s="226" t="str" cm="1">
        <f t="array" ref="CO304">IF(SUMPRODUCT(--ISNUMBER(SEARCH({"68";"69";"70";"71"}, BB304)))&gt;0,
    B304,
    "")</f>
        <v/>
      </c>
      <c r="CP304" s="123" t="str" cm="1">
        <f t="array" ref="CP304">IF(SUMPRODUCT(--ISNUMBER(SEARCH({"72";"73";"74";"75"}, BB304)))&gt;0,
    B304,
    "")</f>
        <v/>
      </c>
      <c r="CQ304" s="123" t="str">
        <f t="shared" si="261"/>
        <v/>
      </c>
      <c r="CR304" s="226" t="str">
        <f t="shared" si="262"/>
        <v>NO</v>
      </c>
      <c r="CS304" s="122" t="str">
        <f t="shared" si="271"/>
        <v/>
      </c>
      <c r="CT304" s="123" t="str">
        <f t="shared" si="272"/>
        <v/>
      </c>
      <c r="CU304" s="123" t="str">
        <f t="shared" si="273"/>
        <v/>
      </c>
      <c r="CV304" s="123" t="str">
        <f t="shared" si="274"/>
        <v/>
      </c>
      <c r="CW304" s="123" t="str">
        <f t="shared" si="275"/>
        <v/>
      </c>
      <c r="CX304" s="123" t="str">
        <f t="shared" si="276"/>
        <v/>
      </c>
      <c r="CY304" s="123" t="str">
        <f t="shared" si="277"/>
        <v/>
      </c>
      <c r="CZ304" s="123" t="str">
        <f t="shared" si="278"/>
        <v/>
      </c>
      <c r="DA304" s="123" t="str">
        <f t="shared" si="279"/>
        <v/>
      </c>
      <c r="DB304" s="124" t="str">
        <f t="shared" si="280"/>
        <v/>
      </c>
      <c r="DC304" s="122" t="str">
        <f t="shared" si="281"/>
        <v/>
      </c>
      <c r="DD304" s="123" t="str">
        <f t="shared" si="282"/>
        <v/>
      </c>
      <c r="DE304" s="123" t="str">
        <f t="shared" si="283"/>
        <v/>
      </c>
      <c r="DF304" s="124" t="str">
        <f t="shared" si="284"/>
        <v/>
      </c>
      <c r="DG304" s="110"/>
    </row>
    <row r="305" spans="2:111" ht="16.2" outlineLevel="2" x14ac:dyDescent="0.4">
      <c r="B305" s="7">
        <v>300</v>
      </c>
      <c r="C305" s="12"/>
      <c r="D305" s="13"/>
      <c r="E305" s="14"/>
      <c r="F305" s="14"/>
      <c r="G305" s="14"/>
      <c r="H305" s="14"/>
      <c r="I305" s="14"/>
      <c r="J305" s="14"/>
      <c r="K305" s="14"/>
      <c r="L305" s="15"/>
      <c r="M305" s="12"/>
      <c r="N305" s="12"/>
      <c r="O305" s="12"/>
      <c r="P305" s="98" t="str">
        <f xml:space="preserve"> IF(ISBLANK(M305),"",VLOOKUP(M305,ComboValue!$D$2:$H$18,5,FALSE))</f>
        <v/>
      </c>
      <c r="Q305" s="12"/>
      <c r="R305" s="252" t="str" cm="1">
        <f t="array" ref="R305">IF(OR(ISNUMBER(SEARCH("SGH05",$D305:$L305)),ISNUMBER(SEARCH("SGH06",$D305:$L305)),ISNUMBER(SEARCH("SGH07",$D305:$L305)),ISNUMBER(SEARCH("SGH08",$D305:$L305)),ISNUMBER(SEARCH("pas de pictogramme",$D305:$L305)),ISNUMBER(SEARCH("SGH09",$D305:$L305)),ISNUMBER(SEARCH("SGH03",$D305:$L305))),"OUI","NON")</f>
        <v>NON</v>
      </c>
      <c r="S305" s="13"/>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212"/>
      <c r="AX305" s="123" t="str" cm="1">
        <f t="array" ref="AX305">_xlfn.TEXTJOIN(",", TRUE, IF(D305:L305="","",VLOOKUP(D305:L305, ComboValue!$A$2:$C$11, 3, FALSE)))</f>
        <v/>
      </c>
      <c r="AY305" s="123" t="str">
        <f t="shared" si="259"/>
        <v>Tous_Fr</v>
      </c>
      <c r="AZ305" s="123" t="str">
        <f>IF(ISBLANK(M305),"",VLOOKUP(M305,ComboValue!$D$2:$F$18,3,FALSE))</f>
        <v/>
      </c>
      <c r="BA305" s="123" t="str">
        <f>IF(ISBLANK(N305),"",VLOOKUP(N305,ComboValue!$J$2:$L$5,3,FALSE))</f>
        <v/>
      </c>
      <c r="BB305" s="130" t="str" cm="1">
        <f t="array" ref="BB305">_xlfn.TEXTJOIN(",", TRUE, IF(S305:AV305="","",VLOOKUP(S305:AV305, ComboValue!$M$2:$O$100, 3, FALSE)))</f>
        <v/>
      </c>
      <c r="BC305" s="124" t="str">
        <f t="shared" si="260"/>
        <v/>
      </c>
      <c r="BD305" s="110"/>
      <c r="BE305" s="122" t="str">
        <f t="shared" si="237"/>
        <v/>
      </c>
      <c r="BF305" s="123" t="str">
        <f t="shared" si="238"/>
        <v/>
      </c>
      <c r="BG305" s="123" t="str">
        <f t="shared" si="239"/>
        <v/>
      </c>
      <c r="BH305" s="123" t="str">
        <f t="shared" si="240"/>
        <v/>
      </c>
      <c r="BI305" s="123" t="str">
        <f t="shared" si="241"/>
        <v/>
      </c>
      <c r="BJ305" s="123" t="str">
        <f t="shared" si="242"/>
        <v/>
      </c>
      <c r="BK305" s="123" t="str">
        <f t="shared" si="243"/>
        <v/>
      </c>
      <c r="BL305" s="123" t="str">
        <f t="shared" si="244"/>
        <v/>
      </c>
      <c r="BM305" s="123" t="str">
        <f t="shared" si="245"/>
        <v/>
      </c>
      <c r="BN305" s="123" t="str">
        <f t="shared" si="246"/>
        <v/>
      </c>
      <c r="BO305" s="123">
        <f t="shared" si="285"/>
        <v>0</v>
      </c>
      <c r="BP305" s="123">
        <f t="shared" si="247"/>
        <v>0</v>
      </c>
      <c r="BQ305" s="123">
        <f t="shared" si="286"/>
        <v>0</v>
      </c>
      <c r="BR305" s="123">
        <f t="shared" si="248"/>
        <v>0</v>
      </c>
      <c r="BS305" s="123">
        <f t="shared" si="249"/>
        <v>0</v>
      </c>
      <c r="BT305" s="123">
        <f t="shared" si="250"/>
        <v>0</v>
      </c>
      <c r="BU305" s="123" t="str">
        <f t="shared" si="263"/>
        <v/>
      </c>
      <c r="BV305" s="123" t="str">
        <f t="shared" si="264"/>
        <v/>
      </c>
      <c r="BW305" s="123" t="str">
        <f t="shared" si="265"/>
        <v/>
      </c>
      <c r="BX305" s="123" t="str">
        <f t="shared" si="251"/>
        <v/>
      </c>
      <c r="BY305" s="123" t="str">
        <f t="shared" si="252"/>
        <v/>
      </c>
      <c r="BZ305" s="123" t="str">
        <f t="shared" si="253"/>
        <v/>
      </c>
      <c r="CA305" s="123" t="str">
        <f t="shared" si="254"/>
        <v/>
      </c>
      <c r="CB305" s="123" t="str">
        <f t="shared" si="255"/>
        <v/>
      </c>
      <c r="CC305" s="123" t="str">
        <f t="shared" si="256"/>
        <v/>
      </c>
      <c r="CD305" s="123" t="str">
        <f t="shared" si="257"/>
        <v/>
      </c>
      <c r="CE305" s="123" t="str">
        <f t="shared" si="258"/>
        <v/>
      </c>
      <c r="CF305" s="123" t="str">
        <f t="shared" si="266"/>
        <v/>
      </c>
      <c r="CG305" s="123" t="str">
        <f t="shared" si="267"/>
        <v/>
      </c>
      <c r="CH305" s="123" t="str">
        <f t="shared" si="268"/>
        <v/>
      </c>
      <c r="CI305" s="123" t="str">
        <f t="shared" si="269"/>
        <v/>
      </c>
      <c r="CJ305" s="131" t="str">
        <f t="shared" si="270"/>
        <v/>
      </c>
      <c r="CK305" s="123" t="str" cm="1">
        <f t="array" ref="CK305">IF(AND(AZ305="C_16",
        SUMPRODUCT(--ISNUMBER(SEARCH({"14","34","38","40","41","42","43","46","48","56","64","65"},BB305)))&gt;0),
    O305-IF(ISNUMBER(CL305),CL305,0),
    "")</f>
        <v/>
      </c>
      <c r="CL305" s="123" t="str" cm="1">
        <f t="array" ref="CL305">IF(AND(AZ305="C_16",
        SUMPRODUCT(--ISNUMBER(SEARCH({"01";"02";"03";"04";"05";"06";"07";"08";"09";"10";"11";"12";"13";"15";"16";"17";"19";"20";"21";"22";"23";"24";"25";"26";"27";"28";"29";"30";"31";"32";"33";"35";"36";"37";"39";"44";"45";"47";"49";"50";"51";"52";"53";"54";"55";"57";"58";"59";"60";"61";"62";"63";"66";"67";"68";"69";"70";"71";"72";"73";"74";"75"}, BB305)))&gt;0),
    O305,
    "")</f>
        <v/>
      </c>
      <c r="CM305" s="131" t="str" cm="1">
        <f t="array" ref="CM305">IF(SUMPRODUCT(--ISNUMBER(SEARCH({"32";"35";"36";"44";"45";"47";"50";"51";"52";"53";"54";"55";"57";"58";"59";"60"}, BB305)))&gt;0,
    B305,
    "")</f>
        <v/>
      </c>
      <c r="CN305" s="123" t="str" cm="1">
        <f t="array" ref="CN305">IF(SUMPRODUCT(--ISNUMBER(SEARCH({"61";"62"}, BB305)))&gt;0,
    B305,
    "")</f>
        <v/>
      </c>
      <c r="CO305" s="226" t="str" cm="1">
        <f t="array" ref="CO305">IF(SUMPRODUCT(--ISNUMBER(SEARCH({"68";"69";"70";"71"}, BB305)))&gt;0,
    B305,
    "")</f>
        <v/>
      </c>
      <c r="CP305" s="123" t="str" cm="1">
        <f t="array" ref="CP305">IF(SUMPRODUCT(--ISNUMBER(SEARCH({"72";"73";"74";"75"}, BB305)))&gt;0,
    B305,
    "")</f>
        <v/>
      </c>
      <c r="CQ305" s="123" t="str">
        <f t="shared" si="261"/>
        <v/>
      </c>
      <c r="CR305" s="226" t="str">
        <f t="shared" si="262"/>
        <v>NO</v>
      </c>
      <c r="CS305" s="122" t="str">
        <f t="shared" si="271"/>
        <v/>
      </c>
      <c r="CT305" s="123" t="str">
        <f t="shared" si="272"/>
        <v/>
      </c>
      <c r="CU305" s="123" t="str">
        <f t="shared" si="273"/>
        <v/>
      </c>
      <c r="CV305" s="123" t="str">
        <f t="shared" si="274"/>
        <v/>
      </c>
      <c r="CW305" s="123" t="str">
        <f t="shared" si="275"/>
        <v/>
      </c>
      <c r="CX305" s="123" t="str">
        <f t="shared" si="276"/>
        <v/>
      </c>
      <c r="CY305" s="123" t="str">
        <f t="shared" si="277"/>
        <v/>
      </c>
      <c r="CZ305" s="123" t="str">
        <f t="shared" si="278"/>
        <v/>
      </c>
      <c r="DA305" s="123" t="str">
        <f t="shared" si="279"/>
        <v/>
      </c>
      <c r="DB305" s="124" t="str">
        <f t="shared" si="280"/>
        <v/>
      </c>
      <c r="DC305" s="122" t="str">
        <f t="shared" si="281"/>
        <v/>
      </c>
      <c r="DD305" s="123" t="str">
        <f t="shared" si="282"/>
        <v/>
      </c>
      <c r="DE305" s="123" t="str">
        <f t="shared" si="283"/>
        <v/>
      </c>
      <c r="DF305" s="124" t="str">
        <f t="shared" si="284"/>
        <v/>
      </c>
      <c r="DG305" s="110"/>
    </row>
    <row r="306" spans="2:111" ht="16.2" outlineLevel="2" x14ac:dyDescent="0.4">
      <c r="B306" s="7">
        <v>301</v>
      </c>
      <c r="C306" s="12"/>
      <c r="D306" s="13"/>
      <c r="E306" s="14"/>
      <c r="F306" s="14"/>
      <c r="G306" s="14"/>
      <c r="H306" s="14"/>
      <c r="I306" s="14"/>
      <c r="J306" s="14"/>
      <c r="K306" s="14"/>
      <c r="L306" s="15"/>
      <c r="M306" s="12"/>
      <c r="N306" s="12"/>
      <c r="O306" s="12"/>
      <c r="P306" s="98" t="str">
        <f xml:space="preserve"> IF(ISBLANK(M306),"",VLOOKUP(M306,ComboValue!$D$2:$H$18,5,FALSE))</f>
        <v/>
      </c>
      <c r="Q306" s="12"/>
      <c r="R306" s="252" t="str" cm="1">
        <f t="array" ref="R306">IF(OR(ISNUMBER(SEARCH("SGH05",$D306:$L306)),ISNUMBER(SEARCH("SGH06",$D306:$L306)),ISNUMBER(SEARCH("SGH07",$D306:$L306)),ISNUMBER(SEARCH("SGH08",$D306:$L306)),ISNUMBER(SEARCH("pas de pictogramme",$D306:$L306)),ISNUMBER(SEARCH("SGH09",$D306:$L306)),ISNUMBER(SEARCH("SGH03",$D306:$L306))),"OUI","NON")</f>
        <v>NON</v>
      </c>
      <c r="S306" s="13"/>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212"/>
      <c r="AX306" s="123" t="str" cm="1">
        <f t="array" ref="AX306">_xlfn.TEXTJOIN(",", TRUE, IF(D306:L306="","",VLOOKUP(D306:L306, ComboValue!$A$2:$C$11, 3, FALSE)))</f>
        <v/>
      </c>
      <c r="AY306" s="123" t="str">
        <f t="shared" si="259"/>
        <v>Tous_Fr</v>
      </c>
      <c r="AZ306" s="123" t="str">
        <f>IF(ISBLANK(M306),"",VLOOKUP(M306,ComboValue!$D$2:$F$18,3,FALSE))</f>
        <v/>
      </c>
      <c r="BA306" s="123" t="str">
        <f>IF(ISBLANK(N306),"",VLOOKUP(N306,ComboValue!$J$2:$L$5,3,FALSE))</f>
        <v/>
      </c>
      <c r="BB306" s="130" t="str" cm="1">
        <f t="array" ref="BB306">_xlfn.TEXTJOIN(",", TRUE, IF(S306:AV306="","",VLOOKUP(S306:AV306, ComboValue!$M$2:$O$100, 3, FALSE)))</f>
        <v/>
      </c>
      <c r="BC306" s="124" t="str">
        <f t="shared" si="260"/>
        <v/>
      </c>
      <c r="BD306" s="110"/>
      <c r="BE306" s="122" t="str">
        <f t="shared" si="237"/>
        <v/>
      </c>
      <c r="BF306" s="123" t="str">
        <f t="shared" si="238"/>
        <v/>
      </c>
      <c r="BG306" s="123" t="str">
        <f t="shared" si="239"/>
        <v/>
      </c>
      <c r="BH306" s="123" t="str">
        <f t="shared" si="240"/>
        <v/>
      </c>
      <c r="BI306" s="123" t="str">
        <f t="shared" si="241"/>
        <v/>
      </c>
      <c r="BJ306" s="123" t="str">
        <f t="shared" si="242"/>
        <v/>
      </c>
      <c r="BK306" s="123" t="str">
        <f t="shared" si="243"/>
        <v/>
      </c>
      <c r="BL306" s="123" t="str">
        <f t="shared" si="244"/>
        <v/>
      </c>
      <c r="BM306" s="123" t="str">
        <f t="shared" si="245"/>
        <v/>
      </c>
      <c r="BN306" s="123" t="str">
        <f t="shared" si="246"/>
        <v/>
      </c>
      <c r="BO306" s="123">
        <f t="shared" si="285"/>
        <v>0</v>
      </c>
      <c r="BP306" s="123">
        <f t="shared" si="247"/>
        <v>0</v>
      </c>
      <c r="BQ306" s="123">
        <f t="shared" si="286"/>
        <v>0</v>
      </c>
      <c r="BR306" s="123">
        <f t="shared" si="248"/>
        <v>0</v>
      </c>
      <c r="BS306" s="123">
        <f t="shared" si="249"/>
        <v>0</v>
      </c>
      <c r="BT306" s="123">
        <f t="shared" si="250"/>
        <v>0</v>
      </c>
      <c r="BU306" s="123" t="str">
        <f t="shared" si="263"/>
        <v/>
      </c>
      <c r="BV306" s="123" t="str">
        <f t="shared" si="264"/>
        <v/>
      </c>
      <c r="BW306" s="123" t="str">
        <f t="shared" si="265"/>
        <v/>
      </c>
      <c r="BX306" s="123" t="str">
        <f t="shared" si="251"/>
        <v/>
      </c>
      <c r="BY306" s="123" t="str">
        <f t="shared" si="252"/>
        <v/>
      </c>
      <c r="BZ306" s="123" t="str">
        <f t="shared" si="253"/>
        <v/>
      </c>
      <c r="CA306" s="123" t="str">
        <f t="shared" si="254"/>
        <v/>
      </c>
      <c r="CB306" s="123" t="str">
        <f t="shared" si="255"/>
        <v/>
      </c>
      <c r="CC306" s="123" t="str">
        <f t="shared" si="256"/>
        <v/>
      </c>
      <c r="CD306" s="123" t="str">
        <f t="shared" si="257"/>
        <v/>
      </c>
      <c r="CE306" s="123" t="str">
        <f t="shared" si="258"/>
        <v/>
      </c>
      <c r="CF306" s="123" t="str">
        <f t="shared" si="266"/>
        <v/>
      </c>
      <c r="CG306" s="123" t="str">
        <f t="shared" si="267"/>
        <v/>
      </c>
      <c r="CH306" s="123" t="str">
        <f t="shared" si="268"/>
        <v/>
      </c>
      <c r="CI306" s="123" t="str">
        <f t="shared" si="269"/>
        <v/>
      </c>
      <c r="CJ306" s="131" t="str">
        <f t="shared" si="270"/>
        <v/>
      </c>
      <c r="CK306" s="123" t="str" cm="1">
        <f t="array" ref="CK306">IF(AND(AZ306="C_16",
        SUMPRODUCT(--ISNUMBER(SEARCH({"14","34","38","40","41","42","43","46","48","56","64","65"},BB306)))&gt;0),
    O306-IF(ISNUMBER(CL306),CL306,0),
    "")</f>
        <v/>
      </c>
      <c r="CL306" s="123" t="str" cm="1">
        <f t="array" ref="CL306">IF(AND(AZ306="C_16",
        SUMPRODUCT(--ISNUMBER(SEARCH({"01";"02";"03";"04";"05";"06";"07";"08";"09";"10";"11";"12";"13";"15";"16";"17";"19";"20";"21";"22";"23";"24";"25";"26";"27";"28";"29";"30";"31";"32";"33";"35";"36";"37";"39";"44";"45";"47";"49";"50";"51";"52";"53";"54";"55";"57";"58";"59";"60";"61";"62";"63";"66";"67";"68";"69";"70";"71";"72";"73";"74";"75"}, BB306)))&gt;0),
    O306,
    "")</f>
        <v/>
      </c>
      <c r="CM306" s="131" t="str" cm="1">
        <f t="array" ref="CM306">IF(SUMPRODUCT(--ISNUMBER(SEARCH({"32";"35";"36";"44";"45";"47";"50";"51";"52";"53";"54";"55";"57";"58";"59";"60"}, BB306)))&gt;0,
    B306,
    "")</f>
        <v/>
      </c>
      <c r="CN306" s="123" t="str" cm="1">
        <f t="array" ref="CN306">IF(SUMPRODUCT(--ISNUMBER(SEARCH({"61";"62"}, BB306)))&gt;0,
    B306,
    "")</f>
        <v/>
      </c>
      <c r="CO306" s="226" t="str" cm="1">
        <f t="array" ref="CO306">IF(SUMPRODUCT(--ISNUMBER(SEARCH({"68";"69";"70";"71"}, BB306)))&gt;0,
    B306,
    "")</f>
        <v/>
      </c>
      <c r="CP306" s="123" t="str" cm="1">
        <f t="array" ref="CP306">IF(SUMPRODUCT(--ISNUMBER(SEARCH({"72";"73";"74";"75"}, BB306)))&gt;0,
    B306,
    "")</f>
        <v/>
      </c>
      <c r="CQ306" s="123" t="str">
        <f t="shared" si="261"/>
        <v/>
      </c>
      <c r="CR306" s="226" t="str">
        <f t="shared" si="262"/>
        <v>NO</v>
      </c>
      <c r="CS306" s="122" t="str">
        <f t="shared" si="271"/>
        <v/>
      </c>
      <c r="CT306" s="123" t="str">
        <f t="shared" si="272"/>
        <v/>
      </c>
      <c r="CU306" s="123" t="str">
        <f t="shared" si="273"/>
        <v/>
      </c>
      <c r="CV306" s="123" t="str">
        <f t="shared" si="274"/>
        <v/>
      </c>
      <c r="CW306" s="123" t="str">
        <f t="shared" si="275"/>
        <v/>
      </c>
      <c r="CX306" s="123" t="str">
        <f t="shared" si="276"/>
        <v/>
      </c>
      <c r="CY306" s="123" t="str">
        <f t="shared" si="277"/>
        <v/>
      </c>
      <c r="CZ306" s="123" t="str">
        <f t="shared" si="278"/>
        <v/>
      </c>
      <c r="DA306" s="123" t="str">
        <f t="shared" si="279"/>
        <v/>
      </c>
      <c r="DB306" s="124" t="str">
        <f t="shared" si="280"/>
        <v/>
      </c>
      <c r="DC306" s="122" t="str">
        <f t="shared" si="281"/>
        <v/>
      </c>
      <c r="DD306" s="123" t="str">
        <f t="shared" si="282"/>
        <v/>
      </c>
      <c r="DE306" s="123" t="str">
        <f t="shared" si="283"/>
        <v/>
      </c>
      <c r="DF306" s="124" t="str">
        <f t="shared" si="284"/>
        <v/>
      </c>
      <c r="DG306" s="110"/>
    </row>
    <row r="307" spans="2:111" ht="16.2" outlineLevel="2" x14ac:dyDescent="0.4">
      <c r="B307" s="7">
        <v>302</v>
      </c>
      <c r="C307" s="12"/>
      <c r="D307" s="13"/>
      <c r="E307" s="14"/>
      <c r="F307" s="14"/>
      <c r="G307" s="14"/>
      <c r="H307" s="14"/>
      <c r="I307" s="14"/>
      <c r="J307" s="14"/>
      <c r="K307" s="14"/>
      <c r="L307" s="15"/>
      <c r="M307" s="12"/>
      <c r="N307" s="12"/>
      <c r="O307" s="12"/>
      <c r="P307" s="98" t="str">
        <f xml:space="preserve"> IF(ISBLANK(M307),"",VLOOKUP(M307,ComboValue!$D$2:$H$18,5,FALSE))</f>
        <v/>
      </c>
      <c r="Q307" s="12"/>
      <c r="R307" s="252" t="str" cm="1">
        <f t="array" ref="R307">IF(OR(ISNUMBER(SEARCH("SGH05",$D307:$L307)),ISNUMBER(SEARCH("SGH06",$D307:$L307)),ISNUMBER(SEARCH("SGH07",$D307:$L307)),ISNUMBER(SEARCH("SGH08",$D307:$L307)),ISNUMBER(SEARCH("pas de pictogramme",$D307:$L307)),ISNUMBER(SEARCH("SGH09",$D307:$L307)),ISNUMBER(SEARCH("SGH03",$D307:$L307))),"OUI","NON")</f>
        <v>NON</v>
      </c>
      <c r="S307" s="13"/>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212"/>
      <c r="AX307" s="123" t="str" cm="1">
        <f t="array" ref="AX307">_xlfn.TEXTJOIN(",", TRUE, IF(D307:L307="","",VLOOKUP(D307:L307, ComboValue!$A$2:$C$11, 3, FALSE)))</f>
        <v/>
      </c>
      <c r="AY307" s="123" t="str">
        <f t="shared" si="259"/>
        <v>Tous_Fr</v>
      </c>
      <c r="AZ307" s="123" t="str">
        <f>IF(ISBLANK(M307),"",VLOOKUP(M307,ComboValue!$D$2:$F$18,3,FALSE))</f>
        <v/>
      </c>
      <c r="BA307" s="123" t="str">
        <f>IF(ISBLANK(N307),"",VLOOKUP(N307,ComboValue!$J$2:$L$5,3,FALSE))</f>
        <v/>
      </c>
      <c r="BB307" s="130" t="str" cm="1">
        <f t="array" ref="BB307">_xlfn.TEXTJOIN(",", TRUE, IF(S307:AV307="","",VLOOKUP(S307:AV307, ComboValue!$M$2:$O$100, 3, FALSE)))</f>
        <v/>
      </c>
      <c r="BC307" s="124" t="str">
        <f t="shared" si="260"/>
        <v/>
      </c>
      <c r="BD307" s="110"/>
      <c r="BE307" s="122" t="str">
        <f t="shared" si="237"/>
        <v/>
      </c>
      <c r="BF307" s="123" t="str">
        <f t="shared" si="238"/>
        <v/>
      </c>
      <c r="BG307" s="123" t="str">
        <f t="shared" si="239"/>
        <v/>
      </c>
      <c r="BH307" s="123" t="str">
        <f t="shared" si="240"/>
        <v/>
      </c>
      <c r="BI307" s="123" t="str">
        <f t="shared" si="241"/>
        <v/>
      </c>
      <c r="BJ307" s="123" t="str">
        <f t="shared" si="242"/>
        <v/>
      </c>
      <c r="BK307" s="123" t="str">
        <f t="shared" si="243"/>
        <v/>
      </c>
      <c r="BL307" s="123" t="str">
        <f t="shared" si="244"/>
        <v/>
      </c>
      <c r="BM307" s="123" t="str">
        <f t="shared" si="245"/>
        <v/>
      </c>
      <c r="BN307" s="123" t="str">
        <f t="shared" si="246"/>
        <v/>
      </c>
      <c r="BO307" s="123">
        <f t="shared" si="285"/>
        <v>0</v>
      </c>
      <c r="BP307" s="123">
        <f t="shared" si="247"/>
        <v>0</v>
      </c>
      <c r="BQ307" s="123">
        <f t="shared" si="286"/>
        <v>0</v>
      </c>
      <c r="BR307" s="123">
        <f t="shared" si="248"/>
        <v>0</v>
      </c>
      <c r="BS307" s="123">
        <f t="shared" si="249"/>
        <v>0</v>
      </c>
      <c r="BT307" s="123">
        <f t="shared" si="250"/>
        <v>0</v>
      </c>
      <c r="BU307" s="123" t="str">
        <f t="shared" si="263"/>
        <v/>
      </c>
      <c r="BV307" s="123" t="str">
        <f t="shared" si="264"/>
        <v/>
      </c>
      <c r="BW307" s="123" t="str">
        <f t="shared" si="265"/>
        <v/>
      </c>
      <c r="BX307" s="123" t="str">
        <f t="shared" si="251"/>
        <v/>
      </c>
      <c r="BY307" s="123" t="str">
        <f t="shared" si="252"/>
        <v/>
      </c>
      <c r="BZ307" s="123" t="str">
        <f t="shared" si="253"/>
        <v/>
      </c>
      <c r="CA307" s="123" t="str">
        <f t="shared" si="254"/>
        <v/>
      </c>
      <c r="CB307" s="123" t="str">
        <f t="shared" si="255"/>
        <v/>
      </c>
      <c r="CC307" s="123" t="str">
        <f t="shared" si="256"/>
        <v/>
      </c>
      <c r="CD307" s="123" t="str">
        <f t="shared" si="257"/>
        <v/>
      </c>
      <c r="CE307" s="123" t="str">
        <f t="shared" si="258"/>
        <v/>
      </c>
      <c r="CF307" s="123" t="str">
        <f t="shared" si="266"/>
        <v/>
      </c>
      <c r="CG307" s="123" t="str">
        <f t="shared" si="267"/>
        <v/>
      </c>
      <c r="CH307" s="123" t="str">
        <f t="shared" si="268"/>
        <v/>
      </c>
      <c r="CI307" s="123" t="str">
        <f t="shared" si="269"/>
        <v/>
      </c>
      <c r="CJ307" s="131" t="str">
        <f t="shared" si="270"/>
        <v/>
      </c>
      <c r="CK307" s="123" t="str" cm="1">
        <f t="array" ref="CK307">IF(AND(AZ307="C_16",
        SUMPRODUCT(--ISNUMBER(SEARCH({"14","34","38","40","41","42","43","46","48","56","64","65"},BB307)))&gt;0),
    O307-IF(ISNUMBER(CL307),CL307,0),
    "")</f>
        <v/>
      </c>
      <c r="CL307" s="123" t="str" cm="1">
        <f t="array" ref="CL307">IF(AND(AZ307="C_16",
        SUMPRODUCT(--ISNUMBER(SEARCH({"01";"02";"03";"04";"05";"06";"07";"08";"09";"10";"11";"12";"13";"15";"16";"17";"19";"20";"21";"22";"23";"24";"25";"26";"27";"28";"29";"30";"31";"32";"33";"35";"36";"37";"39";"44";"45";"47";"49";"50";"51";"52";"53";"54";"55";"57";"58";"59";"60";"61";"62";"63";"66";"67";"68";"69";"70";"71";"72";"73";"74";"75"}, BB307)))&gt;0),
    O307,
    "")</f>
        <v/>
      </c>
      <c r="CM307" s="131" t="str" cm="1">
        <f t="array" ref="CM307">IF(SUMPRODUCT(--ISNUMBER(SEARCH({"32";"35";"36";"44";"45";"47";"50";"51";"52";"53";"54";"55";"57";"58";"59";"60"}, BB307)))&gt;0,
    B307,
    "")</f>
        <v/>
      </c>
      <c r="CN307" s="123" t="str" cm="1">
        <f t="array" ref="CN307">IF(SUMPRODUCT(--ISNUMBER(SEARCH({"61";"62"}, BB307)))&gt;0,
    B307,
    "")</f>
        <v/>
      </c>
      <c r="CO307" s="226" t="str" cm="1">
        <f t="array" ref="CO307">IF(SUMPRODUCT(--ISNUMBER(SEARCH({"68";"69";"70";"71"}, BB307)))&gt;0,
    B307,
    "")</f>
        <v/>
      </c>
      <c r="CP307" s="123" t="str" cm="1">
        <f t="array" ref="CP307">IF(SUMPRODUCT(--ISNUMBER(SEARCH({"72";"73";"74";"75"}, BB307)))&gt;0,
    B307,
    "")</f>
        <v/>
      </c>
      <c r="CQ307" s="123" t="str">
        <f t="shared" si="261"/>
        <v/>
      </c>
      <c r="CR307" s="226" t="str">
        <f t="shared" si="262"/>
        <v>NO</v>
      </c>
      <c r="CS307" s="122" t="str">
        <f t="shared" si="271"/>
        <v/>
      </c>
      <c r="CT307" s="123" t="str">
        <f t="shared" si="272"/>
        <v/>
      </c>
      <c r="CU307" s="123" t="str">
        <f t="shared" si="273"/>
        <v/>
      </c>
      <c r="CV307" s="123" t="str">
        <f t="shared" si="274"/>
        <v/>
      </c>
      <c r="CW307" s="123" t="str">
        <f t="shared" si="275"/>
        <v/>
      </c>
      <c r="CX307" s="123" t="str">
        <f t="shared" si="276"/>
        <v/>
      </c>
      <c r="CY307" s="123" t="str">
        <f t="shared" si="277"/>
        <v/>
      </c>
      <c r="CZ307" s="123" t="str">
        <f t="shared" si="278"/>
        <v/>
      </c>
      <c r="DA307" s="123" t="str">
        <f t="shared" si="279"/>
        <v/>
      </c>
      <c r="DB307" s="124" t="str">
        <f t="shared" si="280"/>
        <v/>
      </c>
      <c r="DC307" s="122" t="str">
        <f t="shared" si="281"/>
        <v/>
      </c>
      <c r="DD307" s="123" t="str">
        <f t="shared" si="282"/>
        <v/>
      </c>
      <c r="DE307" s="123" t="str">
        <f t="shared" si="283"/>
        <v/>
      </c>
      <c r="DF307" s="124" t="str">
        <f t="shared" si="284"/>
        <v/>
      </c>
      <c r="DG307" s="110"/>
    </row>
    <row r="308" spans="2:111" ht="16.2" outlineLevel="2" x14ac:dyDescent="0.4">
      <c r="B308" s="7">
        <v>303</v>
      </c>
      <c r="C308" s="12"/>
      <c r="D308" s="13"/>
      <c r="E308" s="14"/>
      <c r="F308" s="14"/>
      <c r="G308" s="14"/>
      <c r="H308" s="14"/>
      <c r="I308" s="14"/>
      <c r="J308" s="14"/>
      <c r="K308" s="14"/>
      <c r="L308" s="15"/>
      <c r="M308" s="12"/>
      <c r="N308" s="12"/>
      <c r="O308" s="12"/>
      <c r="P308" s="98" t="str">
        <f xml:space="preserve"> IF(ISBLANK(M308),"",VLOOKUP(M308,ComboValue!$D$2:$H$18,5,FALSE))</f>
        <v/>
      </c>
      <c r="Q308" s="12"/>
      <c r="R308" s="252" t="str" cm="1">
        <f t="array" ref="R308">IF(OR(ISNUMBER(SEARCH("SGH05",$D308:$L308)),ISNUMBER(SEARCH("SGH06",$D308:$L308)),ISNUMBER(SEARCH("SGH07",$D308:$L308)),ISNUMBER(SEARCH("SGH08",$D308:$L308)),ISNUMBER(SEARCH("pas de pictogramme",$D308:$L308)),ISNUMBER(SEARCH("SGH09",$D308:$L308)),ISNUMBER(SEARCH("SGH03",$D308:$L308))),"OUI","NON")</f>
        <v>NON</v>
      </c>
      <c r="S308" s="13"/>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212"/>
      <c r="AX308" s="123" t="str" cm="1">
        <f t="array" ref="AX308">_xlfn.TEXTJOIN(",", TRUE, IF(D308:L308="","",VLOOKUP(D308:L308, ComboValue!$A$2:$C$11, 3, FALSE)))</f>
        <v/>
      </c>
      <c r="AY308" s="123" t="str">
        <f t="shared" si="259"/>
        <v>Tous_Fr</v>
      </c>
      <c r="AZ308" s="123" t="str">
        <f>IF(ISBLANK(M308),"",VLOOKUP(M308,ComboValue!$D$2:$F$18,3,FALSE))</f>
        <v/>
      </c>
      <c r="BA308" s="123" t="str">
        <f>IF(ISBLANK(N308),"",VLOOKUP(N308,ComboValue!$J$2:$L$5,3,FALSE))</f>
        <v/>
      </c>
      <c r="BB308" s="130" t="str" cm="1">
        <f t="array" ref="BB308">_xlfn.TEXTJOIN(",", TRUE, IF(S308:AV308="","",VLOOKUP(S308:AV308, ComboValue!$M$2:$O$100, 3, FALSE)))</f>
        <v/>
      </c>
      <c r="BC308" s="124" t="str">
        <f t="shared" si="260"/>
        <v/>
      </c>
      <c r="BD308" s="110"/>
      <c r="BE308" s="122" t="str">
        <f t="shared" si="237"/>
        <v/>
      </c>
      <c r="BF308" s="123" t="str">
        <f t="shared" si="238"/>
        <v/>
      </c>
      <c r="BG308" s="123" t="str">
        <f t="shared" si="239"/>
        <v/>
      </c>
      <c r="BH308" s="123" t="str">
        <f t="shared" si="240"/>
        <v/>
      </c>
      <c r="BI308" s="123" t="str">
        <f t="shared" si="241"/>
        <v/>
      </c>
      <c r="BJ308" s="123" t="str">
        <f t="shared" si="242"/>
        <v/>
      </c>
      <c r="BK308" s="123" t="str">
        <f t="shared" si="243"/>
        <v/>
      </c>
      <c r="BL308" s="123" t="str">
        <f t="shared" si="244"/>
        <v/>
      </c>
      <c r="BM308" s="123" t="str">
        <f t="shared" si="245"/>
        <v/>
      </c>
      <c r="BN308" s="123" t="str">
        <f t="shared" si="246"/>
        <v/>
      </c>
      <c r="BO308" s="123">
        <f t="shared" si="285"/>
        <v>0</v>
      </c>
      <c r="BP308" s="123">
        <f t="shared" si="247"/>
        <v>0</v>
      </c>
      <c r="BQ308" s="123">
        <f t="shared" si="286"/>
        <v>0</v>
      </c>
      <c r="BR308" s="123">
        <f t="shared" si="248"/>
        <v>0</v>
      </c>
      <c r="BS308" s="123">
        <f t="shared" si="249"/>
        <v>0</v>
      </c>
      <c r="BT308" s="123">
        <f t="shared" si="250"/>
        <v>0</v>
      </c>
      <c r="BU308" s="123" t="str">
        <f t="shared" si="263"/>
        <v/>
      </c>
      <c r="BV308" s="123" t="str">
        <f t="shared" si="264"/>
        <v/>
      </c>
      <c r="BW308" s="123" t="str">
        <f t="shared" si="265"/>
        <v/>
      </c>
      <c r="BX308" s="123" t="str">
        <f t="shared" si="251"/>
        <v/>
      </c>
      <c r="BY308" s="123" t="str">
        <f t="shared" si="252"/>
        <v/>
      </c>
      <c r="BZ308" s="123" t="str">
        <f t="shared" si="253"/>
        <v/>
      </c>
      <c r="CA308" s="123" t="str">
        <f t="shared" si="254"/>
        <v/>
      </c>
      <c r="CB308" s="123" t="str">
        <f t="shared" si="255"/>
        <v/>
      </c>
      <c r="CC308" s="123" t="str">
        <f t="shared" si="256"/>
        <v/>
      </c>
      <c r="CD308" s="123" t="str">
        <f t="shared" si="257"/>
        <v/>
      </c>
      <c r="CE308" s="123" t="str">
        <f t="shared" si="258"/>
        <v/>
      </c>
      <c r="CF308" s="123" t="str">
        <f t="shared" si="266"/>
        <v/>
      </c>
      <c r="CG308" s="123" t="str">
        <f t="shared" si="267"/>
        <v/>
      </c>
      <c r="CH308" s="123" t="str">
        <f t="shared" si="268"/>
        <v/>
      </c>
      <c r="CI308" s="123" t="str">
        <f t="shared" si="269"/>
        <v/>
      </c>
      <c r="CJ308" s="131" t="str">
        <f t="shared" si="270"/>
        <v/>
      </c>
      <c r="CK308" s="123" t="str" cm="1">
        <f t="array" ref="CK308">IF(AND(AZ308="C_16",
        SUMPRODUCT(--ISNUMBER(SEARCH({"14","34","38","40","41","42","43","46","48","56","64","65"},BB308)))&gt;0),
    O308-IF(ISNUMBER(CL308),CL308,0),
    "")</f>
        <v/>
      </c>
      <c r="CL308" s="123" t="str" cm="1">
        <f t="array" ref="CL308">IF(AND(AZ308="C_16",
        SUMPRODUCT(--ISNUMBER(SEARCH({"01";"02";"03";"04";"05";"06";"07";"08";"09";"10";"11";"12";"13";"15";"16";"17";"19";"20";"21";"22";"23";"24";"25";"26";"27";"28";"29";"30";"31";"32";"33";"35";"36";"37";"39";"44";"45";"47";"49";"50";"51";"52";"53";"54";"55";"57";"58";"59";"60";"61";"62";"63";"66";"67";"68";"69";"70";"71";"72";"73";"74";"75"}, BB308)))&gt;0),
    O308,
    "")</f>
        <v/>
      </c>
      <c r="CM308" s="131" t="str" cm="1">
        <f t="array" ref="CM308">IF(SUMPRODUCT(--ISNUMBER(SEARCH({"32";"35";"36";"44";"45";"47";"50";"51";"52";"53";"54";"55";"57";"58";"59";"60"}, BB308)))&gt;0,
    B308,
    "")</f>
        <v/>
      </c>
      <c r="CN308" s="123" t="str" cm="1">
        <f t="array" ref="CN308">IF(SUMPRODUCT(--ISNUMBER(SEARCH({"61";"62"}, BB308)))&gt;0,
    B308,
    "")</f>
        <v/>
      </c>
      <c r="CO308" s="226" t="str" cm="1">
        <f t="array" ref="CO308">IF(SUMPRODUCT(--ISNUMBER(SEARCH({"68";"69";"70";"71"}, BB308)))&gt;0,
    B308,
    "")</f>
        <v/>
      </c>
      <c r="CP308" s="123" t="str" cm="1">
        <f t="array" ref="CP308">IF(SUMPRODUCT(--ISNUMBER(SEARCH({"72";"73";"74";"75"}, BB308)))&gt;0,
    B308,
    "")</f>
        <v/>
      </c>
      <c r="CQ308" s="123" t="str">
        <f t="shared" si="261"/>
        <v/>
      </c>
      <c r="CR308" s="226" t="str">
        <f t="shared" si="262"/>
        <v>NO</v>
      </c>
      <c r="CS308" s="122" t="str">
        <f t="shared" si="271"/>
        <v/>
      </c>
      <c r="CT308" s="123" t="str">
        <f t="shared" si="272"/>
        <v/>
      </c>
      <c r="CU308" s="123" t="str">
        <f t="shared" si="273"/>
        <v/>
      </c>
      <c r="CV308" s="123" t="str">
        <f t="shared" si="274"/>
        <v/>
      </c>
      <c r="CW308" s="123" t="str">
        <f t="shared" si="275"/>
        <v/>
      </c>
      <c r="CX308" s="123" t="str">
        <f t="shared" si="276"/>
        <v/>
      </c>
      <c r="CY308" s="123" t="str">
        <f t="shared" si="277"/>
        <v/>
      </c>
      <c r="CZ308" s="123" t="str">
        <f t="shared" si="278"/>
        <v/>
      </c>
      <c r="DA308" s="123" t="str">
        <f t="shared" si="279"/>
        <v/>
      </c>
      <c r="DB308" s="124" t="str">
        <f t="shared" si="280"/>
        <v/>
      </c>
      <c r="DC308" s="122" t="str">
        <f t="shared" si="281"/>
        <v/>
      </c>
      <c r="DD308" s="123" t="str">
        <f t="shared" si="282"/>
        <v/>
      </c>
      <c r="DE308" s="123" t="str">
        <f t="shared" si="283"/>
        <v/>
      </c>
      <c r="DF308" s="124" t="str">
        <f t="shared" si="284"/>
        <v/>
      </c>
      <c r="DG308" s="110"/>
    </row>
    <row r="309" spans="2:111" ht="16.2" outlineLevel="2" x14ac:dyDescent="0.4">
      <c r="B309" s="7">
        <v>304</v>
      </c>
      <c r="C309" s="12"/>
      <c r="D309" s="13"/>
      <c r="E309" s="14"/>
      <c r="F309" s="14"/>
      <c r="G309" s="14"/>
      <c r="H309" s="14"/>
      <c r="I309" s="14"/>
      <c r="J309" s="14"/>
      <c r="K309" s="14"/>
      <c r="L309" s="15"/>
      <c r="M309" s="12"/>
      <c r="N309" s="12"/>
      <c r="O309" s="12"/>
      <c r="P309" s="98" t="str">
        <f xml:space="preserve"> IF(ISBLANK(M309),"",VLOOKUP(M309,ComboValue!$D$2:$H$18,5,FALSE))</f>
        <v/>
      </c>
      <c r="Q309" s="12"/>
      <c r="R309" s="252" t="str" cm="1">
        <f t="array" ref="R309">IF(OR(ISNUMBER(SEARCH("SGH05",$D309:$L309)),ISNUMBER(SEARCH("SGH06",$D309:$L309)),ISNUMBER(SEARCH("SGH07",$D309:$L309)),ISNUMBER(SEARCH("SGH08",$D309:$L309)),ISNUMBER(SEARCH("pas de pictogramme",$D309:$L309)),ISNUMBER(SEARCH("SGH09",$D309:$L309)),ISNUMBER(SEARCH("SGH03",$D309:$L309))),"OUI","NON")</f>
        <v>NON</v>
      </c>
      <c r="S309" s="13"/>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212"/>
      <c r="AX309" s="123" t="str" cm="1">
        <f t="array" ref="AX309">_xlfn.TEXTJOIN(",", TRUE, IF(D309:L309="","",VLOOKUP(D309:L309, ComboValue!$A$2:$C$11, 3, FALSE)))</f>
        <v/>
      </c>
      <c r="AY309" s="123" t="str">
        <f t="shared" si="259"/>
        <v>Tous_Fr</v>
      </c>
      <c r="AZ309" s="123" t="str">
        <f>IF(ISBLANK(M309),"",VLOOKUP(M309,ComboValue!$D$2:$F$18,3,FALSE))</f>
        <v/>
      </c>
      <c r="BA309" s="123" t="str">
        <f>IF(ISBLANK(N309),"",VLOOKUP(N309,ComboValue!$J$2:$L$5,3,FALSE))</f>
        <v/>
      </c>
      <c r="BB309" s="130" t="str" cm="1">
        <f t="array" ref="BB309">_xlfn.TEXTJOIN(",", TRUE, IF(S309:AV309="","",VLOOKUP(S309:AV309, ComboValue!$M$2:$O$100, 3, FALSE)))</f>
        <v/>
      </c>
      <c r="BC309" s="124" t="str">
        <f t="shared" si="260"/>
        <v/>
      </c>
      <c r="BD309" s="110"/>
      <c r="BE309" s="122" t="str">
        <f t="shared" si="237"/>
        <v/>
      </c>
      <c r="BF309" s="123" t="str">
        <f t="shared" si="238"/>
        <v/>
      </c>
      <c r="BG309" s="123" t="str">
        <f t="shared" si="239"/>
        <v/>
      </c>
      <c r="BH309" s="123" t="str">
        <f t="shared" si="240"/>
        <v/>
      </c>
      <c r="BI309" s="123" t="str">
        <f t="shared" si="241"/>
        <v/>
      </c>
      <c r="BJ309" s="123" t="str">
        <f t="shared" si="242"/>
        <v/>
      </c>
      <c r="BK309" s="123" t="str">
        <f t="shared" si="243"/>
        <v/>
      </c>
      <c r="BL309" s="123" t="str">
        <f t="shared" si="244"/>
        <v/>
      </c>
      <c r="BM309" s="123" t="str">
        <f t="shared" si="245"/>
        <v/>
      </c>
      <c r="BN309" s="123" t="str">
        <f t="shared" si="246"/>
        <v/>
      </c>
      <c r="BO309" s="123">
        <f t="shared" si="285"/>
        <v>0</v>
      </c>
      <c r="BP309" s="123">
        <f t="shared" si="247"/>
        <v>0</v>
      </c>
      <c r="BQ309" s="123">
        <f t="shared" si="286"/>
        <v>0</v>
      </c>
      <c r="BR309" s="123">
        <f t="shared" si="248"/>
        <v>0</v>
      </c>
      <c r="BS309" s="123">
        <f t="shared" si="249"/>
        <v>0</v>
      </c>
      <c r="BT309" s="123">
        <f t="shared" si="250"/>
        <v>0</v>
      </c>
      <c r="BU309" s="123" t="str">
        <f t="shared" si="263"/>
        <v/>
      </c>
      <c r="BV309" s="123" t="str">
        <f t="shared" si="264"/>
        <v/>
      </c>
      <c r="BW309" s="123" t="str">
        <f t="shared" si="265"/>
        <v/>
      </c>
      <c r="BX309" s="123" t="str">
        <f t="shared" si="251"/>
        <v/>
      </c>
      <c r="BY309" s="123" t="str">
        <f t="shared" si="252"/>
        <v/>
      </c>
      <c r="BZ309" s="123" t="str">
        <f t="shared" si="253"/>
        <v/>
      </c>
      <c r="CA309" s="123" t="str">
        <f t="shared" si="254"/>
        <v/>
      </c>
      <c r="CB309" s="123" t="str">
        <f t="shared" si="255"/>
        <v/>
      </c>
      <c r="CC309" s="123" t="str">
        <f t="shared" si="256"/>
        <v/>
      </c>
      <c r="CD309" s="123" t="str">
        <f t="shared" si="257"/>
        <v/>
      </c>
      <c r="CE309" s="123" t="str">
        <f t="shared" si="258"/>
        <v/>
      </c>
      <c r="CF309" s="123" t="str">
        <f t="shared" si="266"/>
        <v/>
      </c>
      <c r="CG309" s="123" t="str">
        <f t="shared" si="267"/>
        <v/>
      </c>
      <c r="CH309" s="123" t="str">
        <f t="shared" si="268"/>
        <v/>
      </c>
      <c r="CI309" s="123" t="str">
        <f t="shared" si="269"/>
        <v/>
      </c>
      <c r="CJ309" s="131" t="str">
        <f t="shared" si="270"/>
        <v/>
      </c>
      <c r="CK309" s="123" t="str" cm="1">
        <f t="array" ref="CK309">IF(AND(AZ309="C_16",
        SUMPRODUCT(--ISNUMBER(SEARCH({"14","34","38","40","41","42","43","46","48","56","64","65"},BB309)))&gt;0),
    O309-IF(ISNUMBER(CL309),CL309,0),
    "")</f>
        <v/>
      </c>
      <c r="CL309" s="123" t="str" cm="1">
        <f t="array" ref="CL309">IF(AND(AZ309="C_16",
        SUMPRODUCT(--ISNUMBER(SEARCH({"01";"02";"03";"04";"05";"06";"07";"08";"09";"10";"11";"12";"13";"15";"16";"17";"19";"20";"21";"22";"23";"24";"25";"26";"27";"28";"29";"30";"31";"32";"33";"35";"36";"37";"39";"44";"45";"47";"49";"50";"51";"52";"53";"54";"55";"57";"58";"59";"60";"61";"62";"63";"66";"67";"68";"69";"70";"71";"72";"73";"74";"75"}, BB309)))&gt;0),
    O309,
    "")</f>
        <v/>
      </c>
      <c r="CM309" s="131" t="str" cm="1">
        <f t="array" ref="CM309">IF(SUMPRODUCT(--ISNUMBER(SEARCH({"32";"35";"36";"44";"45";"47";"50";"51";"52";"53";"54";"55";"57";"58";"59";"60"}, BB309)))&gt;0,
    B309,
    "")</f>
        <v/>
      </c>
      <c r="CN309" s="123" t="str" cm="1">
        <f t="array" ref="CN309">IF(SUMPRODUCT(--ISNUMBER(SEARCH({"61";"62"}, BB309)))&gt;0,
    B309,
    "")</f>
        <v/>
      </c>
      <c r="CO309" s="226" t="str" cm="1">
        <f t="array" ref="CO309">IF(SUMPRODUCT(--ISNUMBER(SEARCH({"68";"69";"70";"71"}, BB309)))&gt;0,
    B309,
    "")</f>
        <v/>
      </c>
      <c r="CP309" s="123" t="str" cm="1">
        <f t="array" ref="CP309">IF(SUMPRODUCT(--ISNUMBER(SEARCH({"72";"73";"74";"75"}, BB309)))&gt;0,
    B309,
    "")</f>
        <v/>
      </c>
      <c r="CQ309" s="123" t="str">
        <f t="shared" si="261"/>
        <v/>
      </c>
      <c r="CR309" s="226" t="str">
        <f t="shared" si="262"/>
        <v>NO</v>
      </c>
      <c r="CS309" s="122" t="str">
        <f t="shared" si="271"/>
        <v/>
      </c>
      <c r="CT309" s="123" t="str">
        <f t="shared" si="272"/>
        <v/>
      </c>
      <c r="CU309" s="123" t="str">
        <f t="shared" si="273"/>
        <v/>
      </c>
      <c r="CV309" s="123" t="str">
        <f t="shared" si="274"/>
        <v/>
      </c>
      <c r="CW309" s="123" t="str">
        <f t="shared" si="275"/>
        <v/>
      </c>
      <c r="CX309" s="123" t="str">
        <f t="shared" si="276"/>
        <v/>
      </c>
      <c r="CY309" s="123" t="str">
        <f t="shared" si="277"/>
        <v/>
      </c>
      <c r="CZ309" s="123" t="str">
        <f t="shared" si="278"/>
        <v/>
      </c>
      <c r="DA309" s="123" t="str">
        <f t="shared" si="279"/>
        <v/>
      </c>
      <c r="DB309" s="124" t="str">
        <f t="shared" si="280"/>
        <v/>
      </c>
      <c r="DC309" s="122" t="str">
        <f t="shared" si="281"/>
        <v/>
      </c>
      <c r="DD309" s="123" t="str">
        <f t="shared" si="282"/>
        <v/>
      </c>
      <c r="DE309" s="123" t="str">
        <f t="shared" si="283"/>
        <v/>
      </c>
      <c r="DF309" s="124" t="str">
        <f t="shared" si="284"/>
        <v/>
      </c>
      <c r="DG309" s="110"/>
    </row>
    <row r="310" spans="2:111" ht="16.2" outlineLevel="2" x14ac:dyDescent="0.4">
      <c r="B310" s="7">
        <v>305</v>
      </c>
      <c r="C310" s="12"/>
      <c r="D310" s="13"/>
      <c r="E310" s="14"/>
      <c r="F310" s="14"/>
      <c r="G310" s="14"/>
      <c r="H310" s="14"/>
      <c r="I310" s="14"/>
      <c r="J310" s="14"/>
      <c r="K310" s="14"/>
      <c r="L310" s="15"/>
      <c r="M310" s="12"/>
      <c r="N310" s="12"/>
      <c r="O310" s="12"/>
      <c r="P310" s="98" t="str">
        <f xml:space="preserve"> IF(ISBLANK(M310),"",VLOOKUP(M310,ComboValue!$D$2:$H$18,5,FALSE))</f>
        <v/>
      </c>
      <c r="Q310" s="12"/>
      <c r="R310" s="252" t="str" cm="1">
        <f t="array" ref="R310">IF(OR(ISNUMBER(SEARCH("SGH05",$D310:$L310)),ISNUMBER(SEARCH("SGH06",$D310:$L310)),ISNUMBER(SEARCH("SGH07",$D310:$L310)),ISNUMBER(SEARCH("SGH08",$D310:$L310)),ISNUMBER(SEARCH("pas de pictogramme",$D310:$L310)),ISNUMBER(SEARCH("SGH09",$D310:$L310)),ISNUMBER(SEARCH("SGH03",$D310:$L310))),"OUI","NON")</f>
        <v>NON</v>
      </c>
      <c r="S310" s="13"/>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212"/>
      <c r="AX310" s="123" t="str" cm="1">
        <f t="array" ref="AX310">_xlfn.TEXTJOIN(",", TRUE, IF(D310:L310="","",VLOOKUP(D310:L310, ComboValue!$A$2:$C$11, 3, FALSE)))</f>
        <v/>
      </c>
      <c r="AY310" s="123" t="str">
        <f t="shared" si="259"/>
        <v>Tous_Fr</v>
      </c>
      <c r="AZ310" s="123" t="str">
        <f>IF(ISBLANK(M310),"",VLOOKUP(M310,ComboValue!$D$2:$F$18,3,FALSE))</f>
        <v/>
      </c>
      <c r="BA310" s="123" t="str">
        <f>IF(ISBLANK(N310),"",VLOOKUP(N310,ComboValue!$J$2:$L$5,3,FALSE))</f>
        <v/>
      </c>
      <c r="BB310" s="130" t="str" cm="1">
        <f t="array" ref="BB310">_xlfn.TEXTJOIN(",", TRUE, IF(S310:AV310="","",VLOOKUP(S310:AV310, ComboValue!$M$2:$O$100, 3, FALSE)))</f>
        <v/>
      </c>
      <c r="BC310" s="124" t="str">
        <f t="shared" si="260"/>
        <v/>
      </c>
      <c r="BD310" s="110"/>
      <c r="BE310" s="122" t="str">
        <f t="shared" si="237"/>
        <v/>
      </c>
      <c r="BF310" s="123" t="str">
        <f t="shared" si="238"/>
        <v/>
      </c>
      <c r="BG310" s="123" t="str">
        <f t="shared" si="239"/>
        <v/>
      </c>
      <c r="BH310" s="123" t="str">
        <f t="shared" si="240"/>
        <v/>
      </c>
      <c r="BI310" s="123" t="str">
        <f t="shared" si="241"/>
        <v/>
      </c>
      <c r="BJ310" s="123" t="str">
        <f t="shared" si="242"/>
        <v/>
      </c>
      <c r="BK310" s="123" t="str">
        <f t="shared" si="243"/>
        <v/>
      </c>
      <c r="BL310" s="123" t="str">
        <f t="shared" si="244"/>
        <v/>
      </c>
      <c r="BM310" s="123" t="str">
        <f t="shared" si="245"/>
        <v/>
      </c>
      <c r="BN310" s="123" t="str">
        <f t="shared" si="246"/>
        <v/>
      </c>
      <c r="BO310" s="123">
        <f t="shared" si="285"/>
        <v>0</v>
      </c>
      <c r="BP310" s="123">
        <f t="shared" si="247"/>
        <v>0</v>
      </c>
      <c r="BQ310" s="123">
        <f t="shared" si="286"/>
        <v>0</v>
      </c>
      <c r="BR310" s="123">
        <f t="shared" si="248"/>
        <v>0</v>
      </c>
      <c r="BS310" s="123">
        <f t="shared" si="249"/>
        <v>0</v>
      </c>
      <c r="BT310" s="123">
        <f t="shared" si="250"/>
        <v>0</v>
      </c>
      <c r="BU310" s="123" t="str">
        <f t="shared" si="263"/>
        <v/>
      </c>
      <c r="BV310" s="123" t="str">
        <f t="shared" si="264"/>
        <v/>
      </c>
      <c r="BW310" s="123" t="str">
        <f t="shared" si="265"/>
        <v/>
      </c>
      <c r="BX310" s="123" t="str">
        <f t="shared" si="251"/>
        <v/>
      </c>
      <c r="BY310" s="123" t="str">
        <f t="shared" si="252"/>
        <v/>
      </c>
      <c r="BZ310" s="123" t="str">
        <f t="shared" si="253"/>
        <v/>
      </c>
      <c r="CA310" s="123" t="str">
        <f t="shared" si="254"/>
        <v/>
      </c>
      <c r="CB310" s="123" t="str">
        <f t="shared" si="255"/>
        <v/>
      </c>
      <c r="CC310" s="123" t="str">
        <f t="shared" si="256"/>
        <v/>
      </c>
      <c r="CD310" s="123" t="str">
        <f t="shared" si="257"/>
        <v/>
      </c>
      <c r="CE310" s="123" t="str">
        <f t="shared" si="258"/>
        <v/>
      </c>
      <c r="CF310" s="123" t="str">
        <f t="shared" si="266"/>
        <v/>
      </c>
      <c r="CG310" s="123" t="str">
        <f t="shared" si="267"/>
        <v/>
      </c>
      <c r="CH310" s="123" t="str">
        <f t="shared" si="268"/>
        <v/>
      </c>
      <c r="CI310" s="123" t="str">
        <f t="shared" si="269"/>
        <v/>
      </c>
      <c r="CJ310" s="131" t="str">
        <f t="shared" si="270"/>
        <v/>
      </c>
      <c r="CK310" s="123" t="str" cm="1">
        <f t="array" ref="CK310">IF(AND(AZ310="C_16",
        SUMPRODUCT(--ISNUMBER(SEARCH({"14","34","38","40","41","42","43","46","48","56","64","65"},BB310)))&gt;0),
    O310-IF(ISNUMBER(CL310),CL310,0),
    "")</f>
        <v/>
      </c>
      <c r="CL310" s="123" t="str" cm="1">
        <f t="array" ref="CL310">IF(AND(AZ310="C_16",
        SUMPRODUCT(--ISNUMBER(SEARCH({"01";"02";"03";"04";"05";"06";"07";"08";"09";"10";"11";"12";"13";"15";"16";"17";"19";"20";"21";"22";"23";"24";"25";"26";"27";"28";"29";"30";"31";"32";"33";"35";"36";"37";"39";"44";"45";"47";"49";"50";"51";"52";"53";"54";"55";"57";"58";"59";"60";"61";"62";"63";"66";"67";"68";"69";"70";"71";"72";"73";"74";"75"}, BB310)))&gt;0),
    O310,
    "")</f>
        <v/>
      </c>
      <c r="CM310" s="131" t="str" cm="1">
        <f t="array" ref="CM310">IF(SUMPRODUCT(--ISNUMBER(SEARCH({"32";"35";"36";"44";"45";"47";"50";"51";"52";"53";"54";"55";"57";"58";"59";"60"}, BB310)))&gt;0,
    B310,
    "")</f>
        <v/>
      </c>
      <c r="CN310" s="123" t="str" cm="1">
        <f t="array" ref="CN310">IF(SUMPRODUCT(--ISNUMBER(SEARCH({"61";"62"}, BB310)))&gt;0,
    B310,
    "")</f>
        <v/>
      </c>
      <c r="CO310" s="226" t="str" cm="1">
        <f t="array" ref="CO310">IF(SUMPRODUCT(--ISNUMBER(SEARCH({"68";"69";"70";"71"}, BB310)))&gt;0,
    B310,
    "")</f>
        <v/>
      </c>
      <c r="CP310" s="123" t="str" cm="1">
        <f t="array" ref="CP310">IF(SUMPRODUCT(--ISNUMBER(SEARCH({"72";"73";"74";"75"}, BB310)))&gt;0,
    B310,
    "")</f>
        <v/>
      </c>
      <c r="CQ310" s="123" t="str">
        <f t="shared" si="261"/>
        <v/>
      </c>
      <c r="CR310" s="226" t="str">
        <f t="shared" si="262"/>
        <v>NO</v>
      </c>
      <c r="CS310" s="122" t="str">
        <f t="shared" si="271"/>
        <v/>
      </c>
      <c r="CT310" s="123" t="str">
        <f t="shared" si="272"/>
        <v/>
      </c>
      <c r="CU310" s="123" t="str">
        <f t="shared" si="273"/>
        <v/>
      </c>
      <c r="CV310" s="123" t="str">
        <f t="shared" si="274"/>
        <v/>
      </c>
      <c r="CW310" s="123" t="str">
        <f t="shared" si="275"/>
        <v/>
      </c>
      <c r="CX310" s="123" t="str">
        <f t="shared" si="276"/>
        <v/>
      </c>
      <c r="CY310" s="123" t="str">
        <f t="shared" si="277"/>
        <v/>
      </c>
      <c r="CZ310" s="123" t="str">
        <f t="shared" si="278"/>
        <v/>
      </c>
      <c r="DA310" s="123" t="str">
        <f t="shared" si="279"/>
        <v/>
      </c>
      <c r="DB310" s="124" t="str">
        <f t="shared" si="280"/>
        <v/>
      </c>
      <c r="DC310" s="122" t="str">
        <f t="shared" si="281"/>
        <v/>
      </c>
      <c r="DD310" s="123" t="str">
        <f t="shared" si="282"/>
        <v/>
      </c>
      <c r="DE310" s="123" t="str">
        <f t="shared" si="283"/>
        <v/>
      </c>
      <c r="DF310" s="124" t="str">
        <f t="shared" si="284"/>
        <v/>
      </c>
      <c r="DG310" s="110"/>
    </row>
    <row r="311" spans="2:111" ht="16.2" outlineLevel="2" x14ac:dyDescent="0.4">
      <c r="B311" s="7">
        <v>306</v>
      </c>
      <c r="C311" s="12"/>
      <c r="D311" s="13"/>
      <c r="E311" s="14"/>
      <c r="F311" s="14"/>
      <c r="G311" s="14"/>
      <c r="H311" s="14"/>
      <c r="I311" s="14"/>
      <c r="J311" s="14"/>
      <c r="K311" s="14"/>
      <c r="L311" s="15"/>
      <c r="M311" s="12"/>
      <c r="N311" s="12"/>
      <c r="O311" s="12"/>
      <c r="P311" s="98" t="str">
        <f xml:space="preserve"> IF(ISBLANK(M311),"",VLOOKUP(M311,ComboValue!$D$2:$H$18,5,FALSE))</f>
        <v/>
      </c>
      <c r="Q311" s="12"/>
      <c r="R311" s="252" t="str" cm="1">
        <f t="array" ref="R311">IF(OR(ISNUMBER(SEARCH("SGH05",$D311:$L311)),ISNUMBER(SEARCH("SGH06",$D311:$L311)),ISNUMBER(SEARCH("SGH07",$D311:$L311)),ISNUMBER(SEARCH("SGH08",$D311:$L311)),ISNUMBER(SEARCH("pas de pictogramme",$D311:$L311)),ISNUMBER(SEARCH("SGH09",$D311:$L311)),ISNUMBER(SEARCH("SGH03",$D311:$L311))),"OUI","NON")</f>
        <v>NON</v>
      </c>
      <c r="S311" s="13"/>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212"/>
      <c r="AX311" s="123" t="str" cm="1">
        <f t="array" ref="AX311">_xlfn.TEXTJOIN(",", TRUE, IF(D311:L311="","",VLOOKUP(D311:L311, ComboValue!$A$2:$C$11, 3, FALSE)))</f>
        <v/>
      </c>
      <c r="AY311" s="123" t="str">
        <f t="shared" si="259"/>
        <v>Tous_Fr</v>
      </c>
      <c r="AZ311" s="123" t="str">
        <f>IF(ISBLANK(M311),"",VLOOKUP(M311,ComboValue!$D$2:$F$18,3,FALSE))</f>
        <v/>
      </c>
      <c r="BA311" s="123" t="str">
        <f>IF(ISBLANK(N311),"",VLOOKUP(N311,ComboValue!$J$2:$L$5,3,FALSE))</f>
        <v/>
      </c>
      <c r="BB311" s="130" t="str" cm="1">
        <f t="array" ref="BB311">_xlfn.TEXTJOIN(",", TRUE, IF(S311:AV311="","",VLOOKUP(S311:AV311, ComboValue!$M$2:$O$100, 3, FALSE)))</f>
        <v/>
      </c>
      <c r="BC311" s="124" t="str">
        <f t="shared" si="260"/>
        <v/>
      </c>
      <c r="BD311" s="110"/>
      <c r="BE311" s="122" t="str">
        <f t="shared" si="237"/>
        <v/>
      </c>
      <c r="BF311" s="123" t="str">
        <f t="shared" si="238"/>
        <v/>
      </c>
      <c r="BG311" s="123" t="str">
        <f t="shared" si="239"/>
        <v/>
      </c>
      <c r="BH311" s="123" t="str">
        <f t="shared" si="240"/>
        <v/>
      </c>
      <c r="BI311" s="123" t="str">
        <f t="shared" si="241"/>
        <v/>
      </c>
      <c r="BJ311" s="123" t="str">
        <f t="shared" si="242"/>
        <v/>
      </c>
      <c r="BK311" s="123" t="str">
        <f t="shared" si="243"/>
        <v/>
      </c>
      <c r="BL311" s="123" t="str">
        <f t="shared" si="244"/>
        <v/>
      </c>
      <c r="BM311" s="123" t="str">
        <f t="shared" si="245"/>
        <v/>
      </c>
      <c r="BN311" s="123" t="str">
        <f t="shared" si="246"/>
        <v/>
      </c>
      <c r="BO311" s="123">
        <f t="shared" si="285"/>
        <v>0</v>
      </c>
      <c r="BP311" s="123">
        <f t="shared" si="247"/>
        <v>0</v>
      </c>
      <c r="BQ311" s="123">
        <f t="shared" si="286"/>
        <v>0</v>
      </c>
      <c r="BR311" s="123">
        <f t="shared" si="248"/>
        <v>0</v>
      </c>
      <c r="BS311" s="123">
        <f t="shared" si="249"/>
        <v>0</v>
      </c>
      <c r="BT311" s="123">
        <f t="shared" si="250"/>
        <v>0</v>
      </c>
      <c r="BU311" s="123" t="str">
        <f t="shared" si="263"/>
        <v/>
      </c>
      <c r="BV311" s="123" t="str">
        <f t="shared" si="264"/>
        <v/>
      </c>
      <c r="BW311" s="123" t="str">
        <f t="shared" si="265"/>
        <v/>
      </c>
      <c r="BX311" s="123" t="str">
        <f t="shared" si="251"/>
        <v/>
      </c>
      <c r="BY311" s="123" t="str">
        <f t="shared" si="252"/>
        <v/>
      </c>
      <c r="BZ311" s="123" t="str">
        <f t="shared" si="253"/>
        <v/>
      </c>
      <c r="CA311" s="123" t="str">
        <f t="shared" si="254"/>
        <v/>
      </c>
      <c r="CB311" s="123" t="str">
        <f t="shared" si="255"/>
        <v/>
      </c>
      <c r="CC311" s="123" t="str">
        <f t="shared" si="256"/>
        <v/>
      </c>
      <c r="CD311" s="123" t="str">
        <f t="shared" si="257"/>
        <v/>
      </c>
      <c r="CE311" s="123" t="str">
        <f t="shared" si="258"/>
        <v/>
      </c>
      <c r="CF311" s="123" t="str">
        <f t="shared" si="266"/>
        <v/>
      </c>
      <c r="CG311" s="123" t="str">
        <f t="shared" si="267"/>
        <v/>
      </c>
      <c r="CH311" s="123" t="str">
        <f t="shared" si="268"/>
        <v/>
      </c>
      <c r="CI311" s="123" t="str">
        <f t="shared" si="269"/>
        <v/>
      </c>
      <c r="CJ311" s="131" t="str">
        <f t="shared" si="270"/>
        <v/>
      </c>
      <c r="CK311" s="123" t="str" cm="1">
        <f t="array" ref="CK311">IF(AND(AZ311="C_16",
        SUMPRODUCT(--ISNUMBER(SEARCH({"14","34","38","40","41","42","43","46","48","56","64","65"},BB311)))&gt;0),
    O311-IF(ISNUMBER(CL311),CL311,0),
    "")</f>
        <v/>
      </c>
      <c r="CL311" s="123" t="str" cm="1">
        <f t="array" ref="CL311">IF(AND(AZ311="C_16",
        SUMPRODUCT(--ISNUMBER(SEARCH({"01";"02";"03";"04";"05";"06";"07";"08";"09";"10";"11";"12";"13";"15";"16";"17";"19";"20";"21";"22";"23";"24";"25";"26";"27";"28";"29";"30";"31";"32";"33";"35";"36";"37";"39";"44";"45";"47";"49";"50";"51";"52";"53";"54";"55";"57";"58";"59";"60";"61";"62";"63";"66";"67";"68";"69";"70";"71";"72";"73";"74";"75"}, BB311)))&gt;0),
    O311,
    "")</f>
        <v/>
      </c>
      <c r="CM311" s="131" t="str" cm="1">
        <f t="array" ref="CM311">IF(SUMPRODUCT(--ISNUMBER(SEARCH({"32";"35";"36";"44";"45";"47";"50";"51";"52";"53";"54";"55";"57";"58";"59";"60"}, BB311)))&gt;0,
    B311,
    "")</f>
        <v/>
      </c>
      <c r="CN311" s="123" t="str" cm="1">
        <f t="array" ref="CN311">IF(SUMPRODUCT(--ISNUMBER(SEARCH({"61";"62"}, BB311)))&gt;0,
    B311,
    "")</f>
        <v/>
      </c>
      <c r="CO311" s="226" t="str" cm="1">
        <f t="array" ref="CO311">IF(SUMPRODUCT(--ISNUMBER(SEARCH({"68";"69";"70";"71"}, BB311)))&gt;0,
    B311,
    "")</f>
        <v/>
      </c>
      <c r="CP311" s="123" t="str" cm="1">
        <f t="array" ref="CP311">IF(SUMPRODUCT(--ISNUMBER(SEARCH({"72";"73";"74";"75"}, BB311)))&gt;0,
    B311,
    "")</f>
        <v/>
      </c>
      <c r="CQ311" s="123" t="str">
        <f t="shared" si="261"/>
        <v/>
      </c>
      <c r="CR311" s="226" t="str">
        <f t="shared" si="262"/>
        <v>NO</v>
      </c>
      <c r="CS311" s="122" t="str">
        <f t="shared" si="271"/>
        <v/>
      </c>
      <c r="CT311" s="123" t="str">
        <f t="shared" si="272"/>
        <v/>
      </c>
      <c r="CU311" s="123" t="str">
        <f t="shared" si="273"/>
        <v/>
      </c>
      <c r="CV311" s="123" t="str">
        <f t="shared" si="274"/>
        <v/>
      </c>
      <c r="CW311" s="123" t="str">
        <f t="shared" si="275"/>
        <v/>
      </c>
      <c r="CX311" s="123" t="str">
        <f t="shared" si="276"/>
        <v/>
      </c>
      <c r="CY311" s="123" t="str">
        <f t="shared" si="277"/>
        <v/>
      </c>
      <c r="CZ311" s="123" t="str">
        <f t="shared" si="278"/>
        <v/>
      </c>
      <c r="DA311" s="123" t="str">
        <f t="shared" si="279"/>
        <v/>
      </c>
      <c r="DB311" s="124" t="str">
        <f t="shared" si="280"/>
        <v/>
      </c>
      <c r="DC311" s="122" t="str">
        <f t="shared" si="281"/>
        <v/>
      </c>
      <c r="DD311" s="123" t="str">
        <f t="shared" si="282"/>
        <v/>
      </c>
      <c r="DE311" s="123" t="str">
        <f t="shared" si="283"/>
        <v/>
      </c>
      <c r="DF311" s="124" t="str">
        <f t="shared" si="284"/>
        <v/>
      </c>
      <c r="DG311" s="110"/>
    </row>
    <row r="312" spans="2:111" ht="16.2" outlineLevel="2" x14ac:dyDescent="0.4">
      <c r="B312" s="7">
        <v>307</v>
      </c>
      <c r="C312" s="12"/>
      <c r="D312" s="13"/>
      <c r="E312" s="14"/>
      <c r="F312" s="14"/>
      <c r="G312" s="14"/>
      <c r="H312" s="14"/>
      <c r="I312" s="14"/>
      <c r="J312" s="14"/>
      <c r="K312" s="14"/>
      <c r="L312" s="15"/>
      <c r="M312" s="12"/>
      <c r="N312" s="12"/>
      <c r="O312" s="12"/>
      <c r="P312" s="98" t="str">
        <f xml:space="preserve"> IF(ISBLANK(M312),"",VLOOKUP(M312,ComboValue!$D$2:$H$18,5,FALSE))</f>
        <v/>
      </c>
      <c r="Q312" s="12"/>
      <c r="R312" s="252" t="str" cm="1">
        <f t="array" ref="R312">IF(OR(ISNUMBER(SEARCH("SGH05",$D312:$L312)),ISNUMBER(SEARCH("SGH06",$D312:$L312)),ISNUMBER(SEARCH("SGH07",$D312:$L312)),ISNUMBER(SEARCH("SGH08",$D312:$L312)),ISNUMBER(SEARCH("pas de pictogramme",$D312:$L312)),ISNUMBER(SEARCH("SGH09",$D312:$L312)),ISNUMBER(SEARCH("SGH03",$D312:$L312))),"OUI","NON")</f>
        <v>NON</v>
      </c>
      <c r="S312" s="13"/>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212"/>
      <c r="AX312" s="123" t="str" cm="1">
        <f t="array" ref="AX312">_xlfn.TEXTJOIN(",", TRUE, IF(D312:L312="","",VLOOKUP(D312:L312, ComboValue!$A$2:$C$11, 3, FALSE)))</f>
        <v/>
      </c>
      <c r="AY312" s="123" t="str">
        <f t="shared" si="259"/>
        <v>Tous_Fr</v>
      </c>
      <c r="AZ312" s="123" t="str">
        <f>IF(ISBLANK(M312),"",VLOOKUP(M312,ComboValue!$D$2:$F$18,3,FALSE))</f>
        <v/>
      </c>
      <c r="BA312" s="123" t="str">
        <f>IF(ISBLANK(N312),"",VLOOKUP(N312,ComboValue!$J$2:$L$5,3,FALSE))</f>
        <v/>
      </c>
      <c r="BB312" s="130" t="str" cm="1">
        <f t="array" ref="BB312">_xlfn.TEXTJOIN(",", TRUE, IF(S312:AV312="","",VLOOKUP(S312:AV312, ComboValue!$M$2:$O$100, 3, FALSE)))</f>
        <v/>
      </c>
      <c r="BC312" s="124" t="str">
        <f t="shared" si="260"/>
        <v/>
      </c>
      <c r="BD312" s="110"/>
      <c r="BE312" s="122" t="str">
        <f t="shared" si="237"/>
        <v/>
      </c>
      <c r="BF312" s="123" t="str">
        <f t="shared" si="238"/>
        <v/>
      </c>
      <c r="BG312" s="123" t="str">
        <f t="shared" si="239"/>
        <v/>
      </c>
      <c r="BH312" s="123" t="str">
        <f t="shared" si="240"/>
        <v/>
      </c>
      <c r="BI312" s="123" t="str">
        <f t="shared" si="241"/>
        <v/>
      </c>
      <c r="BJ312" s="123" t="str">
        <f t="shared" si="242"/>
        <v/>
      </c>
      <c r="BK312" s="123" t="str">
        <f t="shared" si="243"/>
        <v/>
      </c>
      <c r="BL312" s="123" t="str">
        <f t="shared" si="244"/>
        <v/>
      </c>
      <c r="BM312" s="123" t="str">
        <f t="shared" si="245"/>
        <v/>
      </c>
      <c r="BN312" s="123" t="str">
        <f t="shared" si="246"/>
        <v/>
      </c>
      <c r="BO312" s="123">
        <f t="shared" si="285"/>
        <v>0</v>
      </c>
      <c r="BP312" s="123">
        <f t="shared" si="247"/>
        <v>0</v>
      </c>
      <c r="BQ312" s="123">
        <f t="shared" si="286"/>
        <v>0</v>
      </c>
      <c r="BR312" s="123">
        <f t="shared" si="248"/>
        <v>0</v>
      </c>
      <c r="BS312" s="123">
        <f t="shared" si="249"/>
        <v>0</v>
      </c>
      <c r="BT312" s="123">
        <f t="shared" si="250"/>
        <v>0</v>
      </c>
      <c r="BU312" s="123" t="str">
        <f t="shared" si="263"/>
        <v/>
      </c>
      <c r="BV312" s="123" t="str">
        <f t="shared" si="264"/>
        <v/>
      </c>
      <c r="BW312" s="123" t="str">
        <f t="shared" si="265"/>
        <v/>
      </c>
      <c r="BX312" s="123" t="str">
        <f t="shared" si="251"/>
        <v/>
      </c>
      <c r="BY312" s="123" t="str">
        <f t="shared" si="252"/>
        <v/>
      </c>
      <c r="BZ312" s="123" t="str">
        <f t="shared" si="253"/>
        <v/>
      </c>
      <c r="CA312" s="123" t="str">
        <f t="shared" si="254"/>
        <v/>
      </c>
      <c r="CB312" s="123" t="str">
        <f t="shared" si="255"/>
        <v/>
      </c>
      <c r="CC312" s="123" t="str">
        <f t="shared" si="256"/>
        <v/>
      </c>
      <c r="CD312" s="123" t="str">
        <f t="shared" si="257"/>
        <v/>
      </c>
      <c r="CE312" s="123" t="str">
        <f t="shared" si="258"/>
        <v/>
      </c>
      <c r="CF312" s="123" t="str">
        <f t="shared" si="266"/>
        <v/>
      </c>
      <c r="CG312" s="123" t="str">
        <f t="shared" si="267"/>
        <v/>
      </c>
      <c r="CH312" s="123" t="str">
        <f t="shared" si="268"/>
        <v/>
      </c>
      <c r="CI312" s="123" t="str">
        <f t="shared" si="269"/>
        <v/>
      </c>
      <c r="CJ312" s="131" t="str">
        <f t="shared" si="270"/>
        <v/>
      </c>
      <c r="CK312" s="123" t="str" cm="1">
        <f t="array" ref="CK312">IF(AND(AZ312="C_16",
        SUMPRODUCT(--ISNUMBER(SEARCH({"14","34","38","40","41","42","43","46","48","56","64","65"},BB312)))&gt;0),
    O312-IF(ISNUMBER(CL312),CL312,0),
    "")</f>
        <v/>
      </c>
      <c r="CL312" s="123" t="str" cm="1">
        <f t="array" ref="CL312">IF(AND(AZ312="C_16",
        SUMPRODUCT(--ISNUMBER(SEARCH({"01";"02";"03";"04";"05";"06";"07";"08";"09";"10";"11";"12";"13";"15";"16";"17";"19";"20";"21";"22";"23";"24";"25";"26";"27";"28";"29";"30";"31";"32";"33";"35";"36";"37";"39";"44";"45";"47";"49";"50";"51";"52";"53";"54";"55";"57";"58";"59";"60";"61";"62";"63";"66";"67";"68";"69";"70";"71";"72";"73";"74";"75"}, BB312)))&gt;0),
    O312,
    "")</f>
        <v/>
      </c>
      <c r="CM312" s="131" t="str" cm="1">
        <f t="array" ref="CM312">IF(SUMPRODUCT(--ISNUMBER(SEARCH({"32";"35";"36";"44";"45";"47";"50";"51";"52";"53";"54";"55";"57";"58";"59";"60"}, BB312)))&gt;0,
    B312,
    "")</f>
        <v/>
      </c>
      <c r="CN312" s="123" t="str" cm="1">
        <f t="array" ref="CN312">IF(SUMPRODUCT(--ISNUMBER(SEARCH({"61";"62"}, BB312)))&gt;0,
    B312,
    "")</f>
        <v/>
      </c>
      <c r="CO312" s="226" t="str" cm="1">
        <f t="array" ref="CO312">IF(SUMPRODUCT(--ISNUMBER(SEARCH({"68";"69";"70";"71"}, BB312)))&gt;0,
    B312,
    "")</f>
        <v/>
      </c>
      <c r="CP312" s="123" t="str" cm="1">
        <f t="array" ref="CP312">IF(SUMPRODUCT(--ISNUMBER(SEARCH({"72";"73";"74";"75"}, BB312)))&gt;0,
    B312,
    "")</f>
        <v/>
      </c>
      <c r="CQ312" s="123" t="str">
        <f t="shared" si="261"/>
        <v/>
      </c>
      <c r="CR312" s="226" t="str">
        <f t="shared" si="262"/>
        <v>NO</v>
      </c>
      <c r="CS312" s="122" t="str">
        <f t="shared" si="271"/>
        <v/>
      </c>
      <c r="CT312" s="123" t="str">
        <f t="shared" si="272"/>
        <v/>
      </c>
      <c r="CU312" s="123" t="str">
        <f t="shared" si="273"/>
        <v/>
      </c>
      <c r="CV312" s="123" t="str">
        <f t="shared" si="274"/>
        <v/>
      </c>
      <c r="CW312" s="123" t="str">
        <f t="shared" si="275"/>
        <v/>
      </c>
      <c r="CX312" s="123" t="str">
        <f t="shared" si="276"/>
        <v/>
      </c>
      <c r="CY312" s="123" t="str">
        <f t="shared" si="277"/>
        <v/>
      </c>
      <c r="CZ312" s="123" t="str">
        <f t="shared" si="278"/>
        <v/>
      </c>
      <c r="DA312" s="123" t="str">
        <f t="shared" si="279"/>
        <v/>
      </c>
      <c r="DB312" s="124" t="str">
        <f t="shared" si="280"/>
        <v/>
      </c>
      <c r="DC312" s="122" t="str">
        <f t="shared" si="281"/>
        <v/>
      </c>
      <c r="DD312" s="123" t="str">
        <f t="shared" si="282"/>
        <v/>
      </c>
      <c r="DE312" s="123" t="str">
        <f t="shared" si="283"/>
        <v/>
      </c>
      <c r="DF312" s="124" t="str">
        <f t="shared" si="284"/>
        <v/>
      </c>
      <c r="DG312" s="110"/>
    </row>
    <row r="313" spans="2:111" ht="16.2" outlineLevel="2" x14ac:dyDescent="0.4">
      <c r="B313" s="7">
        <v>308</v>
      </c>
      <c r="C313" s="12"/>
      <c r="D313" s="13"/>
      <c r="E313" s="14"/>
      <c r="F313" s="14"/>
      <c r="G313" s="14"/>
      <c r="H313" s="14"/>
      <c r="I313" s="14"/>
      <c r="J313" s="14"/>
      <c r="K313" s="14"/>
      <c r="L313" s="15"/>
      <c r="M313" s="12"/>
      <c r="N313" s="12"/>
      <c r="O313" s="12"/>
      <c r="P313" s="98" t="str">
        <f xml:space="preserve"> IF(ISBLANK(M313),"",VLOOKUP(M313,ComboValue!$D$2:$H$18,5,FALSE))</f>
        <v/>
      </c>
      <c r="Q313" s="12"/>
      <c r="R313" s="252" t="str" cm="1">
        <f t="array" ref="R313">IF(OR(ISNUMBER(SEARCH("SGH05",$D313:$L313)),ISNUMBER(SEARCH("SGH06",$D313:$L313)),ISNUMBER(SEARCH("SGH07",$D313:$L313)),ISNUMBER(SEARCH("SGH08",$D313:$L313)),ISNUMBER(SEARCH("pas de pictogramme",$D313:$L313)),ISNUMBER(SEARCH("SGH09",$D313:$L313)),ISNUMBER(SEARCH("SGH03",$D313:$L313))),"OUI","NON")</f>
        <v>NON</v>
      </c>
      <c r="S313" s="13"/>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212"/>
      <c r="AX313" s="123" t="str" cm="1">
        <f t="array" ref="AX313">_xlfn.TEXTJOIN(",", TRUE, IF(D313:L313="","",VLOOKUP(D313:L313, ComboValue!$A$2:$C$11, 3, FALSE)))</f>
        <v/>
      </c>
      <c r="AY313" s="123" t="str">
        <f t="shared" si="259"/>
        <v>Tous_Fr</v>
      </c>
      <c r="AZ313" s="123" t="str">
        <f>IF(ISBLANK(M313),"",VLOOKUP(M313,ComboValue!$D$2:$F$18,3,FALSE))</f>
        <v/>
      </c>
      <c r="BA313" s="123" t="str">
        <f>IF(ISBLANK(N313),"",VLOOKUP(N313,ComboValue!$J$2:$L$5,3,FALSE))</f>
        <v/>
      </c>
      <c r="BB313" s="130" t="str" cm="1">
        <f t="array" ref="BB313">_xlfn.TEXTJOIN(",", TRUE, IF(S313:AV313="","",VLOOKUP(S313:AV313, ComboValue!$M$2:$O$100, 3, FALSE)))</f>
        <v/>
      </c>
      <c r="BC313" s="124" t="str">
        <f t="shared" si="260"/>
        <v/>
      </c>
      <c r="BD313" s="110"/>
      <c r="BE313" s="122" t="str">
        <f t="shared" si="237"/>
        <v/>
      </c>
      <c r="BF313" s="123" t="str">
        <f t="shared" si="238"/>
        <v/>
      </c>
      <c r="BG313" s="123" t="str">
        <f t="shared" si="239"/>
        <v/>
      </c>
      <c r="BH313" s="123" t="str">
        <f t="shared" si="240"/>
        <v/>
      </c>
      <c r="BI313" s="123" t="str">
        <f t="shared" si="241"/>
        <v/>
      </c>
      <c r="BJ313" s="123" t="str">
        <f t="shared" si="242"/>
        <v/>
      </c>
      <c r="BK313" s="123" t="str">
        <f t="shared" si="243"/>
        <v/>
      </c>
      <c r="BL313" s="123" t="str">
        <f t="shared" si="244"/>
        <v/>
      </c>
      <c r="BM313" s="123" t="str">
        <f t="shared" si="245"/>
        <v/>
      </c>
      <c r="BN313" s="123" t="str">
        <f t="shared" si="246"/>
        <v/>
      </c>
      <c r="BO313" s="123">
        <f t="shared" si="285"/>
        <v>0</v>
      </c>
      <c r="BP313" s="123">
        <f t="shared" si="247"/>
        <v>0</v>
      </c>
      <c r="BQ313" s="123">
        <f t="shared" si="286"/>
        <v>0</v>
      </c>
      <c r="BR313" s="123">
        <f t="shared" si="248"/>
        <v>0</v>
      </c>
      <c r="BS313" s="123">
        <f t="shared" si="249"/>
        <v>0</v>
      </c>
      <c r="BT313" s="123">
        <f t="shared" si="250"/>
        <v>0</v>
      </c>
      <c r="BU313" s="123" t="str">
        <f t="shared" si="263"/>
        <v/>
      </c>
      <c r="BV313" s="123" t="str">
        <f t="shared" si="264"/>
        <v/>
      </c>
      <c r="BW313" s="123" t="str">
        <f t="shared" si="265"/>
        <v/>
      </c>
      <c r="BX313" s="123" t="str">
        <f t="shared" si="251"/>
        <v/>
      </c>
      <c r="BY313" s="123" t="str">
        <f t="shared" si="252"/>
        <v/>
      </c>
      <c r="BZ313" s="123" t="str">
        <f t="shared" si="253"/>
        <v/>
      </c>
      <c r="CA313" s="123" t="str">
        <f t="shared" si="254"/>
        <v/>
      </c>
      <c r="CB313" s="123" t="str">
        <f t="shared" si="255"/>
        <v/>
      </c>
      <c r="CC313" s="123" t="str">
        <f t="shared" si="256"/>
        <v/>
      </c>
      <c r="CD313" s="123" t="str">
        <f t="shared" si="257"/>
        <v/>
      </c>
      <c r="CE313" s="123" t="str">
        <f t="shared" si="258"/>
        <v/>
      </c>
      <c r="CF313" s="123" t="str">
        <f t="shared" si="266"/>
        <v/>
      </c>
      <c r="CG313" s="123" t="str">
        <f t="shared" si="267"/>
        <v/>
      </c>
      <c r="CH313" s="123" t="str">
        <f t="shared" si="268"/>
        <v/>
      </c>
      <c r="CI313" s="123" t="str">
        <f t="shared" si="269"/>
        <v/>
      </c>
      <c r="CJ313" s="131" t="str">
        <f t="shared" si="270"/>
        <v/>
      </c>
      <c r="CK313" s="123" t="str" cm="1">
        <f t="array" ref="CK313">IF(AND(AZ313="C_16",
        SUMPRODUCT(--ISNUMBER(SEARCH({"14","34","38","40","41","42","43","46","48","56","64","65"},BB313)))&gt;0),
    O313-IF(ISNUMBER(CL313),CL313,0),
    "")</f>
        <v/>
      </c>
      <c r="CL313" s="123" t="str" cm="1">
        <f t="array" ref="CL313">IF(AND(AZ313="C_16",
        SUMPRODUCT(--ISNUMBER(SEARCH({"01";"02";"03";"04";"05";"06";"07";"08";"09";"10";"11";"12";"13";"15";"16";"17";"19";"20";"21";"22";"23";"24";"25";"26";"27";"28";"29";"30";"31";"32";"33";"35";"36";"37";"39";"44";"45";"47";"49";"50";"51";"52";"53";"54";"55";"57";"58";"59";"60";"61";"62";"63";"66";"67";"68";"69";"70";"71";"72";"73";"74";"75"}, BB313)))&gt;0),
    O313,
    "")</f>
        <v/>
      </c>
      <c r="CM313" s="131" t="str" cm="1">
        <f t="array" ref="CM313">IF(SUMPRODUCT(--ISNUMBER(SEARCH({"32";"35";"36";"44";"45";"47";"50";"51";"52";"53";"54";"55";"57";"58";"59";"60"}, BB313)))&gt;0,
    B313,
    "")</f>
        <v/>
      </c>
      <c r="CN313" s="123" t="str" cm="1">
        <f t="array" ref="CN313">IF(SUMPRODUCT(--ISNUMBER(SEARCH({"61";"62"}, BB313)))&gt;0,
    B313,
    "")</f>
        <v/>
      </c>
      <c r="CO313" s="226" t="str" cm="1">
        <f t="array" ref="CO313">IF(SUMPRODUCT(--ISNUMBER(SEARCH({"68";"69";"70";"71"}, BB313)))&gt;0,
    B313,
    "")</f>
        <v/>
      </c>
      <c r="CP313" s="123" t="str" cm="1">
        <f t="array" ref="CP313">IF(SUMPRODUCT(--ISNUMBER(SEARCH({"72";"73";"74";"75"}, BB313)))&gt;0,
    B313,
    "")</f>
        <v/>
      </c>
      <c r="CQ313" s="123" t="str">
        <f t="shared" si="261"/>
        <v/>
      </c>
      <c r="CR313" s="226" t="str">
        <f t="shared" si="262"/>
        <v>NO</v>
      </c>
      <c r="CS313" s="122" t="str">
        <f t="shared" si="271"/>
        <v/>
      </c>
      <c r="CT313" s="123" t="str">
        <f t="shared" si="272"/>
        <v/>
      </c>
      <c r="CU313" s="123" t="str">
        <f t="shared" si="273"/>
        <v/>
      </c>
      <c r="CV313" s="123" t="str">
        <f t="shared" si="274"/>
        <v/>
      </c>
      <c r="CW313" s="123" t="str">
        <f t="shared" si="275"/>
        <v/>
      </c>
      <c r="CX313" s="123" t="str">
        <f t="shared" si="276"/>
        <v/>
      </c>
      <c r="CY313" s="123" t="str">
        <f t="shared" si="277"/>
        <v/>
      </c>
      <c r="CZ313" s="123" t="str">
        <f t="shared" si="278"/>
        <v/>
      </c>
      <c r="DA313" s="123" t="str">
        <f t="shared" si="279"/>
        <v/>
      </c>
      <c r="DB313" s="124" t="str">
        <f t="shared" si="280"/>
        <v/>
      </c>
      <c r="DC313" s="122" t="str">
        <f t="shared" si="281"/>
        <v/>
      </c>
      <c r="DD313" s="123" t="str">
        <f t="shared" si="282"/>
        <v/>
      </c>
      <c r="DE313" s="123" t="str">
        <f t="shared" si="283"/>
        <v/>
      </c>
      <c r="DF313" s="124" t="str">
        <f t="shared" si="284"/>
        <v/>
      </c>
      <c r="DG313" s="110"/>
    </row>
    <row r="314" spans="2:111" ht="16.2" outlineLevel="2" x14ac:dyDescent="0.4">
      <c r="B314" s="7">
        <v>309</v>
      </c>
      <c r="C314" s="12"/>
      <c r="D314" s="13"/>
      <c r="E314" s="14"/>
      <c r="F314" s="14"/>
      <c r="G314" s="14"/>
      <c r="H314" s="14"/>
      <c r="I314" s="14"/>
      <c r="J314" s="14"/>
      <c r="K314" s="14"/>
      <c r="L314" s="15"/>
      <c r="M314" s="12"/>
      <c r="N314" s="12"/>
      <c r="O314" s="12"/>
      <c r="P314" s="98" t="str">
        <f xml:space="preserve"> IF(ISBLANK(M314),"",VLOOKUP(M314,ComboValue!$D$2:$H$18,5,FALSE))</f>
        <v/>
      </c>
      <c r="Q314" s="12"/>
      <c r="R314" s="252" t="str" cm="1">
        <f t="array" ref="R314">IF(OR(ISNUMBER(SEARCH("SGH05",$D314:$L314)),ISNUMBER(SEARCH("SGH06",$D314:$L314)),ISNUMBER(SEARCH("SGH07",$D314:$L314)),ISNUMBER(SEARCH("SGH08",$D314:$L314)),ISNUMBER(SEARCH("pas de pictogramme",$D314:$L314)),ISNUMBER(SEARCH("SGH09",$D314:$L314)),ISNUMBER(SEARCH("SGH03",$D314:$L314))),"OUI","NON")</f>
        <v>NON</v>
      </c>
      <c r="S314" s="13"/>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212"/>
      <c r="AX314" s="123" t="str" cm="1">
        <f t="array" ref="AX314">_xlfn.TEXTJOIN(",", TRUE, IF(D314:L314="","",VLOOKUP(D314:L314, ComboValue!$A$2:$C$11, 3, FALSE)))</f>
        <v/>
      </c>
      <c r="AY314" s="123" t="str">
        <f t="shared" si="259"/>
        <v>Tous_Fr</v>
      </c>
      <c r="AZ314" s="123" t="str">
        <f>IF(ISBLANK(M314),"",VLOOKUP(M314,ComboValue!$D$2:$F$18,3,FALSE))</f>
        <v/>
      </c>
      <c r="BA314" s="123" t="str">
        <f>IF(ISBLANK(N314),"",VLOOKUP(N314,ComboValue!$J$2:$L$5,3,FALSE))</f>
        <v/>
      </c>
      <c r="BB314" s="130" t="str" cm="1">
        <f t="array" ref="BB314">_xlfn.TEXTJOIN(",", TRUE, IF(S314:AV314="","",VLOOKUP(S314:AV314, ComboValue!$M$2:$O$100, 3, FALSE)))</f>
        <v/>
      </c>
      <c r="BC314" s="124" t="str">
        <f t="shared" si="260"/>
        <v/>
      </c>
      <c r="BD314" s="110"/>
      <c r="BE314" s="122" t="str">
        <f t="shared" si="237"/>
        <v/>
      </c>
      <c r="BF314" s="123" t="str">
        <f t="shared" si="238"/>
        <v/>
      </c>
      <c r="BG314" s="123" t="str">
        <f t="shared" si="239"/>
        <v/>
      </c>
      <c r="BH314" s="123" t="str">
        <f t="shared" si="240"/>
        <v/>
      </c>
      <c r="BI314" s="123" t="str">
        <f t="shared" si="241"/>
        <v/>
      </c>
      <c r="BJ314" s="123" t="str">
        <f t="shared" si="242"/>
        <v/>
      </c>
      <c r="BK314" s="123" t="str">
        <f t="shared" si="243"/>
        <v/>
      </c>
      <c r="BL314" s="123" t="str">
        <f t="shared" si="244"/>
        <v/>
      </c>
      <c r="BM314" s="123" t="str">
        <f t="shared" si="245"/>
        <v/>
      </c>
      <c r="BN314" s="123" t="str">
        <f t="shared" si="246"/>
        <v/>
      </c>
      <c r="BO314" s="123">
        <f t="shared" si="285"/>
        <v>0</v>
      </c>
      <c r="BP314" s="123">
        <f t="shared" si="247"/>
        <v>0</v>
      </c>
      <c r="BQ314" s="123">
        <f t="shared" si="286"/>
        <v>0</v>
      </c>
      <c r="BR314" s="123">
        <f t="shared" si="248"/>
        <v>0</v>
      </c>
      <c r="BS314" s="123">
        <f t="shared" si="249"/>
        <v>0</v>
      </c>
      <c r="BT314" s="123">
        <f t="shared" si="250"/>
        <v>0</v>
      </c>
      <c r="BU314" s="123" t="str">
        <f t="shared" si="263"/>
        <v/>
      </c>
      <c r="BV314" s="123" t="str">
        <f t="shared" si="264"/>
        <v/>
      </c>
      <c r="BW314" s="123" t="str">
        <f t="shared" si="265"/>
        <v/>
      </c>
      <c r="BX314" s="123" t="str">
        <f t="shared" si="251"/>
        <v/>
      </c>
      <c r="BY314" s="123" t="str">
        <f t="shared" si="252"/>
        <v/>
      </c>
      <c r="BZ314" s="123" t="str">
        <f t="shared" si="253"/>
        <v/>
      </c>
      <c r="CA314" s="123" t="str">
        <f t="shared" si="254"/>
        <v/>
      </c>
      <c r="CB314" s="123" t="str">
        <f t="shared" si="255"/>
        <v/>
      </c>
      <c r="CC314" s="123" t="str">
        <f t="shared" si="256"/>
        <v/>
      </c>
      <c r="CD314" s="123" t="str">
        <f t="shared" si="257"/>
        <v/>
      </c>
      <c r="CE314" s="123" t="str">
        <f t="shared" si="258"/>
        <v/>
      </c>
      <c r="CF314" s="123" t="str">
        <f t="shared" si="266"/>
        <v/>
      </c>
      <c r="CG314" s="123" t="str">
        <f t="shared" si="267"/>
        <v/>
      </c>
      <c r="CH314" s="123" t="str">
        <f t="shared" si="268"/>
        <v/>
      </c>
      <c r="CI314" s="123" t="str">
        <f t="shared" si="269"/>
        <v/>
      </c>
      <c r="CJ314" s="131" t="str">
        <f t="shared" si="270"/>
        <v/>
      </c>
      <c r="CK314" s="123" t="str" cm="1">
        <f t="array" ref="CK314">IF(AND(AZ314="C_16",
        SUMPRODUCT(--ISNUMBER(SEARCH({"14","34","38","40","41","42","43","46","48","56","64","65"},BB314)))&gt;0),
    O314-IF(ISNUMBER(CL314),CL314,0),
    "")</f>
        <v/>
      </c>
      <c r="CL314" s="123" t="str" cm="1">
        <f t="array" ref="CL314">IF(AND(AZ314="C_16",
        SUMPRODUCT(--ISNUMBER(SEARCH({"01";"02";"03";"04";"05";"06";"07";"08";"09";"10";"11";"12";"13";"15";"16";"17";"19";"20";"21";"22";"23";"24";"25";"26";"27";"28";"29";"30";"31";"32";"33";"35";"36";"37";"39";"44";"45";"47";"49";"50";"51";"52";"53";"54";"55";"57";"58";"59";"60";"61";"62";"63";"66";"67";"68";"69";"70";"71";"72";"73";"74";"75"}, BB314)))&gt;0),
    O314,
    "")</f>
        <v/>
      </c>
      <c r="CM314" s="131" t="str" cm="1">
        <f t="array" ref="CM314">IF(SUMPRODUCT(--ISNUMBER(SEARCH({"32";"35";"36";"44";"45";"47";"50";"51";"52";"53";"54";"55";"57";"58";"59";"60"}, BB314)))&gt;0,
    B314,
    "")</f>
        <v/>
      </c>
      <c r="CN314" s="123" t="str" cm="1">
        <f t="array" ref="CN314">IF(SUMPRODUCT(--ISNUMBER(SEARCH({"61";"62"}, BB314)))&gt;0,
    B314,
    "")</f>
        <v/>
      </c>
      <c r="CO314" s="226" t="str" cm="1">
        <f t="array" ref="CO314">IF(SUMPRODUCT(--ISNUMBER(SEARCH({"68";"69";"70";"71"}, BB314)))&gt;0,
    B314,
    "")</f>
        <v/>
      </c>
      <c r="CP314" s="123" t="str" cm="1">
        <f t="array" ref="CP314">IF(SUMPRODUCT(--ISNUMBER(SEARCH({"72";"73";"74";"75"}, BB314)))&gt;0,
    B314,
    "")</f>
        <v/>
      </c>
      <c r="CQ314" s="123" t="str">
        <f t="shared" si="261"/>
        <v/>
      </c>
      <c r="CR314" s="226" t="str">
        <f t="shared" si="262"/>
        <v>NO</v>
      </c>
      <c r="CS314" s="122" t="str">
        <f t="shared" si="271"/>
        <v/>
      </c>
      <c r="CT314" s="123" t="str">
        <f t="shared" si="272"/>
        <v/>
      </c>
      <c r="CU314" s="123" t="str">
        <f t="shared" si="273"/>
        <v/>
      </c>
      <c r="CV314" s="123" t="str">
        <f t="shared" si="274"/>
        <v/>
      </c>
      <c r="CW314" s="123" t="str">
        <f t="shared" si="275"/>
        <v/>
      </c>
      <c r="CX314" s="123" t="str">
        <f t="shared" si="276"/>
        <v/>
      </c>
      <c r="CY314" s="123" t="str">
        <f t="shared" si="277"/>
        <v/>
      </c>
      <c r="CZ314" s="123" t="str">
        <f t="shared" si="278"/>
        <v/>
      </c>
      <c r="DA314" s="123" t="str">
        <f t="shared" si="279"/>
        <v/>
      </c>
      <c r="DB314" s="124" t="str">
        <f t="shared" si="280"/>
        <v/>
      </c>
      <c r="DC314" s="122" t="str">
        <f t="shared" si="281"/>
        <v/>
      </c>
      <c r="DD314" s="123" t="str">
        <f t="shared" si="282"/>
        <v/>
      </c>
      <c r="DE314" s="123" t="str">
        <f t="shared" si="283"/>
        <v/>
      </c>
      <c r="DF314" s="124" t="str">
        <f t="shared" si="284"/>
        <v/>
      </c>
      <c r="DG314" s="110"/>
    </row>
    <row r="315" spans="2:111" ht="16.2" outlineLevel="2" x14ac:dyDescent="0.4">
      <c r="B315" s="7">
        <v>310</v>
      </c>
      <c r="C315" s="12"/>
      <c r="D315" s="13"/>
      <c r="E315" s="14"/>
      <c r="F315" s="14"/>
      <c r="G315" s="14"/>
      <c r="H315" s="14"/>
      <c r="I315" s="14"/>
      <c r="J315" s="14"/>
      <c r="K315" s="14"/>
      <c r="L315" s="15"/>
      <c r="M315" s="12"/>
      <c r="N315" s="12"/>
      <c r="O315" s="12"/>
      <c r="P315" s="98" t="str">
        <f xml:space="preserve"> IF(ISBLANK(M315),"",VLOOKUP(M315,ComboValue!$D$2:$H$18,5,FALSE))</f>
        <v/>
      </c>
      <c r="Q315" s="12"/>
      <c r="R315" s="252" t="str" cm="1">
        <f t="array" ref="R315">IF(OR(ISNUMBER(SEARCH("SGH05",$D315:$L315)),ISNUMBER(SEARCH("SGH06",$D315:$L315)),ISNUMBER(SEARCH("SGH07",$D315:$L315)),ISNUMBER(SEARCH("SGH08",$D315:$L315)),ISNUMBER(SEARCH("pas de pictogramme",$D315:$L315)),ISNUMBER(SEARCH("SGH09",$D315:$L315)),ISNUMBER(SEARCH("SGH03",$D315:$L315))),"OUI","NON")</f>
        <v>NON</v>
      </c>
      <c r="S315" s="13"/>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212"/>
      <c r="AX315" s="123" t="str" cm="1">
        <f t="array" ref="AX315">_xlfn.TEXTJOIN(",", TRUE, IF(D315:L315="","",VLOOKUP(D315:L315, ComboValue!$A$2:$C$11, 3, FALSE)))</f>
        <v/>
      </c>
      <c r="AY315" s="123" t="str">
        <f t="shared" si="259"/>
        <v>Tous_Fr</v>
      </c>
      <c r="AZ315" s="123" t="str">
        <f>IF(ISBLANK(M315),"",VLOOKUP(M315,ComboValue!$D$2:$F$18,3,FALSE))</f>
        <v/>
      </c>
      <c r="BA315" s="123" t="str">
        <f>IF(ISBLANK(N315),"",VLOOKUP(N315,ComboValue!$J$2:$L$5,3,FALSE))</f>
        <v/>
      </c>
      <c r="BB315" s="130" t="str" cm="1">
        <f t="array" ref="BB315">_xlfn.TEXTJOIN(",", TRUE, IF(S315:AV315="","",VLOOKUP(S315:AV315, ComboValue!$M$2:$O$100, 3, FALSE)))</f>
        <v/>
      </c>
      <c r="BC315" s="124" t="str">
        <f t="shared" si="260"/>
        <v/>
      </c>
      <c r="BD315" s="110"/>
      <c r="BE315" s="122" t="str">
        <f t="shared" si="237"/>
        <v/>
      </c>
      <c r="BF315" s="123" t="str">
        <f t="shared" si="238"/>
        <v/>
      </c>
      <c r="BG315" s="123" t="str">
        <f t="shared" si="239"/>
        <v/>
      </c>
      <c r="BH315" s="123" t="str">
        <f t="shared" si="240"/>
        <v/>
      </c>
      <c r="BI315" s="123" t="str">
        <f t="shared" si="241"/>
        <v/>
      </c>
      <c r="BJ315" s="123" t="str">
        <f t="shared" si="242"/>
        <v/>
      </c>
      <c r="BK315" s="123" t="str">
        <f t="shared" si="243"/>
        <v/>
      </c>
      <c r="BL315" s="123" t="str">
        <f t="shared" si="244"/>
        <v/>
      </c>
      <c r="BM315" s="123" t="str">
        <f t="shared" si="245"/>
        <v/>
      </c>
      <c r="BN315" s="123" t="str">
        <f t="shared" si="246"/>
        <v/>
      </c>
      <c r="BO315" s="123">
        <f t="shared" si="285"/>
        <v>0</v>
      </c>
      <c r="BP315" s="123">
        <f t="shared" si="247"/>
        <v>0</v>
      </c>
      <c r="BQ315" s="123">
        <f t="shared" si="286"/>
        <v>0</v>
      </c>
      <c r="BR315" s="123">
        <f t="shared" si="248"/>
        <v>0</v>
      </c>
      <c r="BS315" s="123">
        <f t="shared" si="249"/>
        <v>0</v>
      </c>
      <c r="BT315" s="123">
        <f t="shared" si="250"/>
        <v>0</v>
      </c>
      <c r="BU315" s="123" t="str">
        <f t="shared" si="263"/>
        <v/>
      </c>
      <c r="BV315" s="123" t="str">
        <f t="shared" si="264"/>
        <v/>
      </c>
      <c r="BW315" s="123" t="str">
        <f t="shared" si="265"/>
        <v/>
      </c>
      <c r="BX315" s="123" t="str">
        <f t="shared" si="251"/>
        <v/>
      </c>
      <c r="BY315" s="123" t="str">
        <f t="shared" si="252"/>
        <v/>
      </c>
      <c r="BZ315" s="123" t="str">
        <f t="shared" si="253"/>
        <v/>
      </c>
      <c r="CA315" s="123" t="str">
        <f t="shared" si="254"/>
        <v/>
      </c>
      <c r="CB315" s="123" t="str">
        <f t="shared" si="255"/>
        <v/>
      </c>
      <c r="CC315" s="123" t="str">
        <f t="shared" si="256"/>
        <v/>
      </c>
      <c r="CD315" s="123" t="str">
        <f t="shared" si="257"/>
        <v/>
      </c>
      <c r="CE315" s="123" t="str">
        <f t="shared" si="258"/>
        <v/>
      </c>
      <c r="CF315" s="123" t="str">
        <f t="shared" si="266"/>
        <v/>
      </c>
      <c r="CG315" s="123" t="str">
        <f t="shared" si="267"/>
        <v/>
      </c>
      <c r="CH315" s="123" t="str">
        <f t="shared" si="268"/>
        <v/>
      </c>
      <c r="CI315" s="123" t="str">
        <f t="shared" si="269"/>
        <v/>
      </c>
      <c r="CJ315" s="131" t="str">
        <f t="shared" si="270"/>
        <v/>
      </c>
      <c r="CK315" s="123" t="str" cm="1">
        <f t="array" ref="CK315">IF(AND(AZ315="C_16",
        SUMPRODUCT(--ISNUMBER(SEARCH({"14","34","38","40","41","42","43","46","48","56","64","65"},BB315)))&gt;0),
    O315-IF(ISNUMBER(CL315),CL315,0),
    "")</f>
        <v/>
      </c>
      <c r="CL315" s="123" t="str" cm="1">
        <f t="array" ref="CL315">IF(AND(AZ315="C_16",
        SUMPRODUCT(--ISNUMBER(SEARCH({"01";"02";"03";"04";"05";"06";"07";"08";"09";"10";"11";"12";"13";"15";"16";"17";"19";"20";"21";"22";"23";"24";"25";"26";"27";"28";"29";"30";"31";"32";"33";"35";"36";"37";"39";"44";"45";"47";"49";"50";"51";"52";"53";"54";"55";"57";"58";"59";"60";"61";"62";"63";"66";"67";"68";"69";"70";"71";"72";"73";"74";"75"}, BB315)))&gt;0),
    O315,
    "")</f>
        <v/>
      </c>
      <c r="CM315" s="131" t="str" cm="1">
        <f t="array" ref="CM315">IF(SUMPRODUCT(--ISNUMBER(SEARCH({"32";"35";"36";"44";"45";"47";"50";"51";"52";"53";"54";"55";"57";"58";"59";"60"}, BB315)))&gt;0,
    B315,
    "")</f>
        <v/>
      </c>
      <c r="CN315" s="123" t="str" cm="1">
        <f t="array" ref="CN315">IF(SUMPRODUCT(--ISNUMBER(SEARCH({"61";"62"}, BB315)))&gt;0,
    B315,
    "")</f>
        <v/>
      </c>
      <c r="CO315" s="226" t="str" cm="1">
        <f t="array" ref="CO315">IF(SUMPRODUCT(--ISNUMBER(SEARCH({"68";"69";"70";"71"}, BB315)))&gt;0,
    B315,
    "")</f>
        <v/>
      </c>
      <c r="CP315" s="123" t="str" cm="1">
        <f t="array" ref="CP315">IF(SUMPRODUCT(--ISNUMBER(SEARCH({"72";"73";"74";"75"}, BB315)))&gt;0,
    B315,
    "")</f>
        <v/>
      </c>
      <c r="CQ315" s="123" t="str">
        <f t="shared" si="261"/>
        <v/>
      </c>
      <c r="CR315" s="226" t="str">
        <f t="shared" si="262"/>
        <v>NO</v>
      </c>
      <c r="CS315" s="122" t="str">
        <f t="shared" si="271"/>
        <v/>
      </c>
      <c r="CT315" s="123" t="str">
        <f t="shared" si="272"/>
        <v/>
      </c>
      <c r="CU315" s="123" t="str">
        <f t="shared" si="273"/>
        <v/>
      </c>
      <c r="CV315" s="123" t="str">
        <f t="shared" si="274"/>
        <v/>
      </c>
      <c r="CW315" s="123" t="str">
        <f t="shared" si="275"/>
        <v/>
      </c>
      <c r="CX315" s="123" t="str">
        <f t="shared" si="276"/>
        <v/>
      </c>
      <c r="CY315" s="123" t="str">
        <f t="shared" si="277"/>
        <v/>
      </c>
      <c r="CZ315" s="123" t="str">
        <f t="shared" si="278"/>
        <v/>
      </c>
      <c r="DA315" s="123" t="str">
        <f t="shared" si="279"/>
        <v/>
      </c>
      <c r="DB315" s="124" t="str">
        <f t="shared" si="280"/>
        <v/>
      </c>
      <c r="DC315" s="122" t="str">
        <f t="shared" si="281"/>
        <v/>
      </c>
      <c r="DD315" s="123" t="str">
        <f t="shared" si="282"/>
        <v/>
      </c>
      <c r="DE315" s="123" t="str">
        <f t="shared" si="283"/>
        <v/>
      </c>
      <c r="DF315" s="124" t="str">
        <f t="shared" si="284"/>
        <v/>
      </c>
      <c r="DG315" s="110"/>
    </row>
    <row r="316" spans="2:111" ht="16.2" outlineLevel="2" x14ac:dyDescent="0.4">
      <c r="B316" s="7">
        <v>311</v>
      </c>
      <c r="C316" s="12"/>
      <c r="D316" s="13"/>
      <c r="E316" s="14"/>
      <c r="F316" s="14"/>
      <c r="G316" s="14"/>
      <c r="H316" s="14"/>
      <c r="I316" s="14"/>
      <c r="J316" s="14"/>
      <c r="K316" s="14"/>
      <c r="L316" s="15"/>
      <c r="M316" s="12"/>
      <c r="N316" s="12"/>
      <c r="O316" s="12"/>
      <c r="P316" s="98" t="str">
        <f xml:space="preserve"> IF(ISBLANK(M316),"",VLOOKUP(M316,ComboValue!$D$2:$H$18,5,FALSE))</f>
        <v/>
      </c>
      <c r="Q316" s="12"/>
      <c r="R316" s="252" t="str" cm="1">
        <f t="array" ref="R316">IF(OR(ISNUMBER(SEARCH("SGH05",$D316:$L316)),ISNUMBER(SEARCH("SGH06",$D316:$L316)),ISNUMBER(SEARCH("SGH07",$D316:$L316)),ISNUMBER(SEARCH("SGH08",$D316:$L316)),ISNUMBER(SEARCH("pas de pictogramme",$D316:$L316)),ISNUMBER(SEARCH("SGH09",$D316:$L316)),ISNUMBER(SEARCH("SGH03",$D316:$L316))),"OUI","NON")</f>
        <v>NON</v>
      </c>
      <c r="S316" s="13"/>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212"/>
      <c r="AX316" s="123" t="str" cm="1">
        <f t="array" ref="AX316">_xlfn.TEXTJOIN(",", TRUE, IF(D316:L316="","",VLOOKUP(D316:L316, ComboValue!$A$2:$C$11, 3, FALSE)))</f>
        <v/>
      </c>
      <c r="AY316" s="123" t="str">
        <f t="shared" si="259"/>
        <v>Tous_Fr</v>
      </c>
      <c r="AZ316" s="123" t="str">
        <f>IF(ISBLANK(M316),"",VLOOKUP(M316,ComboValue!$D$2:$F$18,3,FALSE))</f>
        <v/>
      </c>
      <c r="BA316" s="123" t="str">
        <f>IF(ISBLANK(N316),"",VLOOKUP(N316,ComboValue!$J$2:$L$5,3,FALSE))</f>
        <v/>
      </c>
      <c r="BB316" s="130" t="str" cm="1">
        <f t="array" ref="BB316">_xlfn.TEXTJOIN(",", TRUE, IF(S316:AV316="","",VLOOKUP(S316:AV316, ComboValue!$M$2:$O$100, 3, FALSE)))</f>
        <v/>
      </c>
      <c r="BC316" s="124" t="str">
        <f t="shared" si="260"/>
        <v/>
      </c>
      <c r="BD316" s="110"/>
      <c r="BE316" s="122" t="str">
        <f t="shared" si="237"/>
        <v/>
      </c>
      <c r="BF316" s="123" t="str">
        <f t="shared" si="238"/>
        <v/>
      </c>
      <c r="BG316" s="123" t="str">
        <f t="shared" si="239"/>
        <v/>
      </c>
      <c r="BH316" s="123" t="str">
        <f t="shared" si="240"/>
        <v/>
      </c>
      <c r="BI316" s="123" t="str">
        <f t="shared" si="241"/>
        <v/>
      </c>
      <c r="BJ316" s="123" t="str">
        <f t="shared" si="242"/>
        <v/>
      </c>
      <c r="BK316" s="123" t="str">
        <f t="shared" si="243"/>
        <v/>
      </c>
      <c r="BL316" s="123" t="str">
        <f t="shared" si="244"/>
        <v/>
      </c>
      <c r="BM316" s="123" t="str">
        <f t="shared" si="245"/>
        <v/>
      </c>
      <c r="BN316" s="123" t="str">
        <f t="shared" si="246"/>
        <v/>
      </c>
      <c r="BO316" s="123">
        <f t="shared" si="285"/>
        <v>0</v>
      </c>
      <c r="BP316" s="123">
        <f t="shared" si="247"/>
        <v>0</v>
      </c>
      <c r="BQ316" s="123">
        <f t="shared" si="286"/>
        <v>0</v>
      </c>
      <c r="BR316" s="123">
        <f t="shared" si="248"/>
        <v>0</v>
      </c>
      <c r="BS316" s="123">
        <f t="shared" si="249"/>
        <v>0</v>
      </c>
      <c r="BT316" s="123">
        <f t="shared" si="250"/>
        <v>0</v>
      </c>
      <c r="BU316" s="123" t="str">
        <f t="shared" si="263"/>
        <v/>
      </c>
      <c r="BV316" s="123" t="str">
        <f t="shared" si="264"/>
        <v/>
      </c>
      <c r="BW316" s="123" t="str">
        <f t="shared" si="265"/>
        <v/>
      </c>
      <c r="BX316" s="123" t="str">
        <f t="shared" si="251"/>
        <v/>
      </c>
      <c r="BY316" s="123" t="str">
        <f t="shared" si="252"/>
        <v/>
      </c>
      <c r="BZ316" s="123" t="str">
        <f t="shared" si="253"/>
        <v/>
      </c>
      <c r="CA316" s="123" t="str">
        <f t="shared" si="254"/>
        <v/>
      </c>
      <c r="CB316" s="123" t="str">
        <f t="shared" si="255"/>
        <v/>
      </c>
      <c r="CC316" s="123" t="str">
        <f t="shared" si="256"/>
        <v/>
      </c>
      <c r="CD316" s="123" t="str">
        <f t="shared" si="257"/>
        <v/>
      </c>
      <c r="CE316" s="123" t="str">
        <f t="shared" si="258"/>
        <v/>
      </c>
      <c r="CF316" s="123" t="str">
        <f t="shared" si="266"/>
        <v/>
      </c>
      <c r="CG316" s="123" t="str">
        <f t="shared" si="267"/>
        <v/>
      </c>
      <c r="CH316" s="123" t="str">
        <f t="shared" si="268"/>
        <v/>
      </c>
      <c r="CI316" s="123" t="str">
        <f t="shared" si="269"/>
        <v/>
      </c>
      <c r="CJ316" s="131" t="str">
        <f t="shared" si="270"/>
        <v/>
      </c>
      <c r="CK316" s="123" t="str" cm="1">
        <f t="array" ref="CK316">IF(AND(AZ316="C_16",
        SUMPRODUCT(--ISNUMBER(SEARCH({"14","34","38","40","41","42","43","46","48","56","64","65"},BB316)))&gt;0),
    O316-IF(ISNUMBER(CL316),CL316,0),
    "")</f>
        <v/>
      </c>
      <c r="CL316" s="123" t="str" cm="1">
        <f t="array" ref="CL316">IF(AND(AZ316="C_16",
        SUMPRODUCT(--ISNUMBER(SEARCH({"01";"02";"03";"04";"05";"06";"07";"08";"09";"10";"11";"12";"13";"15";"16";"17";"19";"20";"21";"22";"23";"24";"25";"26";"27";"28";"29";"30";"31";"32";"33";"35";"36";"37";"39";"44";"45";"47";"49";"50";"51";"52";"53";"54";"55";"57";"58";"59";"60";"61";"62";"63";"66";"67";"68";"69";"70";"71";"72";"73";"74";"75"}, BB316)))&gt;0),
    O316,
    "")</f>
        <v/>
      </c>
      <c r="CM316" s="131" t="str" cm="1">
        <f t="array" ref="CM316">IF(SUMPRODUCT(--ISNUMBER(SEARCH({"32";"35";"36";"44";"45";"47";"50";"51";"52";"53";"54";"55";"57";"58";"59";"60"}, BB316)))&gt;0,
    B316,
    "")</f>
        <v/>
      </c>
      <c r="CN316" s="123" t="str" cm="1">
        <f t="array" ref="CN316">IF(SUMPRODUCT(--ISNUMBER(SEARCH({"61";"62"}, BB316)))&gt;0,
    B316,
    "")</f>
        <v/>
      </c>
      <c r="CO316" s="226" t="str" cm="1">
        <f t="array" ref="CO316">IF(SUMPRODUCT(--ISNUMBER(SEARCH({"68";"69";"70";"71"}, BB316)))&gt;0,
    B316,
    "")</f>
        <v/>
      </c>
      <c r="CP316" s="123" t="str" cm="1">
        <f t="array" ref="CP316">IF(SUMPRODUCT(--ISNUMBER(SEARCH({"72";"73";"74";"75"}, BB316)))&gt;0,
    B316,
    "")</f>
        <v/>
      </c>
      <c r="CQ316" s="123" t="str">
        <f t="shared" si="261"/>
        <v/>
      </c>
      <c r="CR316" s="226" t="str">
        <f t="shared" si="262"/>
        <v>NO</v>
      </c>
      <c r="CS316" s="122" t="str">
        <f t="shared" si="271"/>
        <v/>
      </c>
      <c r="CT316" s="123" t="str">
        <f t="shared" si="272"/>
        <v/>
      </c>
      <c r="CU316" s="123" t="str">
        <f t="shared" si="273"/>
        <v/>
      </c>
      <c r="CV316" s="123" t="str">
        <f t="shared" si="274"/>
        <v/>
      </c>
      <c r="CW316" s="123" t="str">
        <f t="shared" si="275"/>
        <v/>
      </c>
      <c r="CX316" s="123" t="str">
        <f t="shared" si="276"/>
        <v/>
      </c>
      <c r="CY316" s="123" t="str">
        <f t="shared" si="277"/>
        <v/>
      </c>
      <c r="CZ316" s="123" t="str">
        <f t="shared" si="278"/>
        <v/>
      </c>
      <c r="DA316" s="123" t="str">
        <f t="shared" si="279"/>
        <v/>
      </c>
      <c r="DB316" s="124" t="str">
        <f t="shared" si="280"/>
        <v/>
      </c>
      <c r="DC316" s="122" t="str">
        <f t="shared" si="281"/>
        <v/>
      </c>
      <c r="DD316" s="123" t="str">
        <f t="shared" si="282"/>
        <v/>
      </c>
      <c r="DE316" s="123" t="str">
        <f t="shared" si="283"/>
        <v/>
      </c>
      <c r="DF316" s="124" t="str">
        <f t="shared" si="284"/>
        <v/>
      </c>
      <c r="DG316" s="110"/>
    </row>
    <row r="317" spans="2:111" ht="16.2" outlineLevel="2" x14ac:dyDescent="0.4">
      <c r="B317" s="7">
        <v>312</v>
      </c>
      <c r="C317" s="12"/>
      <c r="D317" s="13"/>
      <c r="E317" s="14"/>
      <c r="F317" s="14"/>
      <c r="G317" s="14"/>
      <c r="H317" s="14"/>
      <c r="I317" s="14"/>
      <c r="J317" s="14"/>
      <c r="K317" s="14"/>
      <c r="L317" s="15"/>
      <c r="M317" s="12"/>
      <c r="N317" s="12"/>
      <c r="O317" s="12"/>
      <c r="P317" s="98" t="str">
        <f xml:space="preserve"> IF(ISBLANK(M317),"",VLOOKUP(M317,ComboValue!$D$2:$H$18,5,FALSE))</f>
        <v/>
      </c>
      <c r="Q317" s="12"/>
      <c r="R317" s="252" t="str" cm="1">
        <f t="array" ref="R317">IF(OR(ISNUMBER(SEARCH("SGH05",$D317:$L317)),ISNUMBER(SEARCH("SGH06",$D317:$L317)),ISNUMBER(SEARCH("SGH07",$D317:$L317)),ISNUMBER(SEARCH("SGH08",$D317:$L317)),ISNUMBER(SEARCH("pas de pictogramme",$D317:$L317)),ISNUMBER(SEARCH("SGH09",$D317:$L317)),ISNUMBER(SEARCH("SGH03",$D317:$L317))),"OUI","NON")</f>
        <v>NON</v>
      </c>
      <c r="S317" s="13"/>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212"/>
      <c r="AX317" s="123" t="str" cm="1">
        <f t="array" ref="AX317">_xlfn.TEXTJOIN(",", TRUE, IF(D317:L317="","",VLOOKUP(D317:L317, ComboValue!$A$2:$C$11, 3, FALSE)))</f>
        <v/>
      </c>
      <c r="AY317" s="123" t="str">
        <f t="shared" si="259"/>
        <v>Tous_Fr</v>
      </c>
      <c r="AZ317" s="123" t="str">
        <f>IF(ISBLANK(M317),"",VLOOKUP(M317,ComboValue!$D$2:$F$18,3,FALSE))</f>
        <v/>
      </c>
      <c r="BA317" s="123" t="str">
        <f>IF(ISBLANK(N317),"",VLOOKUP(N317,ComboValue!$J$2:$L$5,3,FALSE))</f>
        <v/>
      </c>
      <c r="BB317" s="130" t="str" cm="1">
        <f t="array" ref="BB317">_xlfn.TEXTJOIN(",", TRUE, IF(S317:AV317="","",VLOOKUP(S317:AV317, ComboValue!$M$2:$O$100, 3, FALSE)))</f>
        <v/>
      </c>
      <c r="BC317" s="124" t="str">
        <f t="shared" si="260"/>
        <v/>
      </c>
      <c r="BD317" s="110"/>
      <c r="BE317" s="122" t="str">
        <f t="shared" si="237"/>
        <v/>
      </c>
      <c r="BF317" s="123" t="str">
        <f t="shared" si="238"/>
        <v/>
      </c>
      <c r="BG317" s="123" t="str">
        <f t="shared" si="239"/>
        <v/>
      </c>
      <c r="BH317" s="123" t="str">
        <f t="shared" si="240"/>
        <v/>
      </c>
      <c r="BI317" s="123" t="str">
        <f t="shared" si="241"/>
        <v/>
      </c>
      <c r="BJ317" s="123" t="str">
        <f t="shared" si="242"/>
        <v/>
      </c>
      <c r="BK317" s="123" t="str">
        <f t="shared" si="243"/>
        <v/>
      </c>
      <c r="BL317" s="123" t="str">
        <f t="shared" si="244"/>
        <v/>
      </c>
      <c r="BM317" s="123" t="str">
        <f t="shared" si="245"/>
        <v/>
      </c>
      <c r="BN317" s="123" t="str">
        <f t="shared" si="246"/>
        <v/>
      </c>
      <c r="BO317" s="123">
        <f t="shared" si="285"/>
        <v>0</v>
      </c>
      <c r="BP317" s="123">
        <f t="shared" si="247"/>
        <v>0</v>
      </c>
      <c r="BQ317" s="123">
        <f t="shared" si="286"/>
        <v>0</v>
      </c>
      <c r="BR317" s="123">
        <f t="shared" si="248"/>
        <v>0</v>
      </c>
      <c r="BS317" s="123">
        <f t="shared" si="249"/>
        <v>0</v>
      </c>
      <c r="BT317" s="123">
        <f t="shared" si="250"/>
        <v>0</v>
      </c>
      <c r="BU317" s="123" t="str">
        <f t="shared" si="263"/>
        <v/>
      </c>
      <c r="BV317" s="123" t="str">
        <f t="shared" si="264"/>
        <v/>
      </c>
      <c r="BW317" s="123" t="str">
        <f t="shared" si="265"/>
        <v/>
      </c>
      <c r="BX317" s="123" t="str">
        <f t="shared" si="251"/>
        <v/>
      </c>
      <c r="BY317" s="123" t="str">
        <f t="shared" si="252"/>
        <v/>
      </c>
      <c r="BZ317" s="123" t="str">
        <f t="shared" si="253"/>
        <v/>
      </c>
      <c r="CA317" s="123" t="str">
        <f t="shared" si="254"/>
        <v/>
      </c>
      <c r="CB317" s="123" t="str">
        <f t="shared" si="255"/>
        <v/>
      </c>
      <c r="CC317" s="123" t="str">
        <f t="shared" si="256"/>
        <v/>
      </c>
      <c r="CD317" s="123" t="str">
        <f t="shared" si="257"/>
        <v/>
      </c>
      <c r="CE317" s="123" t="str">
        <f t="shared" si="258"/>
        <v/>
      </c>
      <c r="CF317" s="123" t="str">
        <f t="shared" si="266"/>
        <v/>
      </c>
      <c r="CG317" s="123" t="str">
        <f t="shared" si="267"/>
        <v/>
      </c>
      <c r="CH317" s="123" t="str">
        <f t="shared" si="268"/>
        <v/>
      </c>
      <c r="CI317" s="123" t="str">
        <f t="shared" si="269"/>
        <v/>
      </c>
      <c r="CJ317" s="131" t="str">
        <f t="shared" si="270"/>
        <v/>
      </c>
      <c r="CK317" s="123" t="str" cm="1">
        <f t="array" ref="CK317">IF(AND(AZ317="C_16",
        SUMPRODUCT(--ISNUMBER(SEARCH({"14","34","38","40","41","42","43","46","48","56","64","65"},BB317)))&gt;0),
    O317-IF(ISNUMBER(CL317),CL317,0),
    "")</f>
        <v/>
      </c>
      <c r="CL317" s="123" t="str" cm="1">
        <f t="array" ref="CL317">IF(AND(AZ317="C_16",
        SUMPRODUCT(--ISNUMBER(SEARCH({"01";"02";"03";"04";"05";"06";"07";"08";"09";"10";"11";"12";"13";"15";"16";"17";"19";"20";"21";"22";"23";"24";"25";"26";"27";"28";"29";"30";"31";"32";"33";"35";"36";"37";"39";"44";"45";"47";"49";"50";"51";"52";"53";"54";"55";"57";"58";"59";"60";"61";"62";"63";"66";"67";"68";"69";"70";"71";"72";"73";"74";"75"}, BB317)))&gt;0),
    O317,
    "")</f>
        <v/>
      </c>
      <c r="CM317" s="131" t="str" cm="1">
        <f t="array" ref="CM317">IF(SUMPRODUCT(--ISNUMBER(SEARCH({"32";"35";"36";"44";"45";"47";"50";"51";"52";"53";"54";"55";"57";"58";"59";"60"}, BB317)))&gt;0,
    B317,
    "")</f>
        <v/>
      </c>
      <c r="CN317" s="123" t="str" cm="1">
        <f t="array" ref="CN317">IF(SUMPRODUCT(--ISNUMBER(SEARCH({"61";"62"}, BB317)))&gt;0,
    B317,
    "")</f>
        <v/>
      </c>
      <c r="CO317" s="226" t="str" cm="1">
        <f t="array" ref="CO317">IF(SUMPRODUCT(--ISNUMBER(SEARCH({"68";"69";"70";"71"}, BB317)))&gt;0,
    B317,
    "")</f>
        <v/>
      </c>
      <c r="CP317" s="123" t="str" cm="1">
        <f t="array" ref="CP317">IF(SUMPRODUCT(--ISNUMBER(SEARCH({"72";"73";"74";"75"}, BB317)))&gt;0,
    B317,
    "")</f>
        <v/>
      </c>
      <c r="CQ317" s="123" t="str">
        <f t="shared" si="261"/>
        <v/>
      </c>
      <c r="CR317" s="226" t="str">
        <f t="shared" si="262"/>
        <v>NO</v>
      </c>
      <c r="CS317" s="122" t="str">
        <f t="shared" si="271"/>
        <v/>
      </c>
      <c r="CT317" s="123" t="str">
        <f t="shared" si="272"/>
        <v/>
      </c>
      <c r="CU317" s="123" t="str">
        <f t="shared" si="273"/>
        <v/>
      </c>
      <c r="CV317" s="123" t="str">
        <f t="shared" si="274"/>
        <v/>
      </c>
      <c r="CW317" s="123" t="str">
        <f t="shared" si="275"/>
        <v/>
      </c>
      <c r="CX317" s="123" t="str">
        <f t="shared" si="276"/>
        <v/>
      </c>
      <c r="CY317" s="123" t="str">
        <f t="shared" si="277"/>
        <v/>
      </c>
      <c r="CZ317" s="123" t="str">
        <f t="shared" si="278"/>
        <v/>
      </c>
      <c r="DA317" s="123" t="str">
        <f t="shared" si="279"/>
        <v/>
      </c>
      <c r="DB317" s="124" t="str">
        <f t="shared" si="280"/>
        <v/>
      </c>
      <c r="DC317" s="122" t="str">
        <f t="shared" si="281"/>
        <v/>
      </c>
      <c r="DD317" s="123" t="str">
        <f t="shared" si="282"/>
        <v/>
      </c>
      <c r="DE317" s="123" t="str">
        <f t="shared" si="283"/>
        <v/>
      </c>
      <c r="DF317" s="124" t="str">
        <f t="shared" si="284"/>
        <v/>
      </c>
      <c r="DG317" s="110"/>
    </row>
    <row r="318" spans="2:111" ht="16.2" outlineLevel="2" x14ac:dyDescent="0.4">
      <c r="B318" s="7">
        <v>313</v>
      </c>
      <c r="C318" s="12"/>
      <c r="D318" s="13"/>
      <c r="E318" s="14"/>
      <c r="F318" s="14"/>
      <c r="G318" s="14"/>
      <c r="H318" s="14"/>
      <c r="I318" s="14"/>
      <c r="J318" s="14"/>
      <c r="K318" s="14"/>
      <c r="L318" s="15"/>
      <c r="M318" s="12"/>
      <c r="N318" s="12"/>
      <c r="O318" s="12"/>
      <c r="P318" s="98" t="str">
        <f xml:space="preserve"> IF(ISBLANK(M318),"",VLOOKUP(M318,ComboValue!$D$2:$H$18,5,FALSE))</f>
        <v/>
      </c>
      <c r="Q318" s="12"/>
      <c r="R318" s="252" t="str" cm="1">
        <f t="array" ref="R318">IF(OR(ISNUMBER(SEARCH("SGH05",$D318:$L318)),ISNUMBER(SEARCH("SGH06",$D318:$L318)),ISNUMBER(SEARCH("SGH07",$D318:$L318)),ISNUMBER(SEARCH("SGH08",$D318:$L318)),ISNUMBER(SEARCH("pas de pictogramme",$D318:$L318)),ISNUMBER(SEARCH("SGH09",$D318:$L318)),ISNUMBER(SEARCH("SGH03",$D318:$L318))),"OUI","NON")</f>
        <v>NON</v>
      </c>
      <c r="S318" s="13"/>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212"/>
      <c r="AX318" s="123" t="str" cm="1">
        <f t="array" ref="AX318">_xlfn.TEXTJOIN(",", TRUE, IF(D318:L318="","",VLOOKUP(D318:L318, ComboValue!$A$2:$C$11, 3, FALSE)))</f>
        <v/>
      </c>
      <c r="AY318" s="123" t="str">
        <f t="shared" si="259"/>
        <v>Tous_Fr</v>
      </c>
      <c r="AZ318" s="123" t="str">
        <f>IF(ISBLANK(M318),"",VLOOKUP(M318,ComboValue!$D$2:$F$18,3,FALSE))</f>
        <v/>
      </c>
      <c r="BA318" s="123" t="str">
        <f>IF(ISBLANK(N318),"",VLOOKUP(N318,ComboValue!$J$2:$L$5,3,FALSE))</f>
        <v/>
      </c>
      <c r="BB318" s="130" t="str" cm="1">
        <f t="array" ref="BB318">_xlfn.TEXTJOIN(",", TRUE, IF(S318:AV318="","",VLOOKUP(S318:AV318, ComboValue!$M$2:$O$100, 3, FALSE)))</f>
        <v/>
      </c>
      <c r="BC318" s="124" t="str">
        <f t="shared" si="260"/>
        <v/>
      </c>
      <c r="BD318" s="110"/>
      <c r="BE318" s="122" t="str">
        <f t="shared" si="237"/>
        <v/>
      </c>
      <c r="BF318" s="123" t="str">
        <f t="shared" si="238"/>
        <v/>
      </c>
      <c r="BG318" s="123" t="str">
        <f t="shared" si="239"/>
        <v/>
      </c>
      <c r="BH318" s="123" t="str">
        <f t="shared" si="240"/>
        <v/>
      </c>
      <c r="BI318" s="123" t="str">
        <f t="shared" si="241"/>
        <v/>
      </c>
      <c r="BJ318" s="123" t="str">
        <f t="shared" si="242"/>
        <v/>
      </c>
      <c r="BK318" s="123" t="str">
        <f t="shared" si="243"/>
        <v/>
      </c>
      <c r="BL318" s="123" t="str">
        <f t="shared" si="244"/>
        <v/>
      </c>
      <c r="BM318" s="123" t="str">
        <f t="shared" si="245"/>
        <v/>
      </c>
      <c r="BN318" s="123" t="str">
        <f t="shared" si="246"/>
        <v/>
      </c>
      <c r="BO318" s="123">
        <f t="shared" si="285"/>
        <v>0</v>
      </c>
      <c r="BP318" s="123">
        <f t="shared" si="247"/>
        <v>0</v>
      </c>
      <c r="BQ318" s="123">
        <f t="shared" si="286"/>
        <v>0</v>
      </c>
      <c r="BR318" s="123">
        <f t="shared" si="248"/>
        <v>0</v>
      </c>
      <c r="BS318" s="123">
        <f t="shared" si="249"/>
        <v>0</v>
      </c>
      <c r="BT318" s="123">
        <f t="shared" si="250"/>
        <v>0</v>
      </c>
      <c r="BU318" s="123" t="str">
        <f t="shared" si="263"/>
        <v/>
      </c>
      <c r="BV318" s="123" t="str">
        <f t="shared" si="264"/>
        <v/>
      </c>
      <c r="BW318" s="123" t="str">
        <f t="shared" si="265"/>
        <v/>
      </c>
      <c r="BX318" s="123" t="str">
        <f t="shared" si="251"/>
        <v/>
      </c>
      <c r="BY318" s="123" t="str">
        <f t="shared" si="252"/>
        <v/>
      </c>
      <c r="BZ318" s="123" t="str">
        <f t="shared" si="253"/>
        <v/>
      </c>
      <c r="CA318" s="123" t="str">
        <f t="shared" si="254"/>
        <v/>
      </c>
      <c r="CB318" s="123" t="str">
        <f t="shared" si="255"/>
        <v/>
      </c>
      <c r="CC318" s="123" t="str">
        <f t="shared" si="256"/>
        <v/>
      </c>
      <c r="CD318" s="123" t="str">
        <f t="shared" si="257"/>
        <v/>
      </c>
      <c r="CE318" s="123" t="str">
        <f t="shared" si="258"/>
        <v/>
      </c>
      <c r="CF318" s="123" t="str">
        <f t="shared" si="266"/>
        <v/>
      </c>
      <c r="CG318" s="123" t="str">
        <f t="shared" si="267"/>
        <v/>
      </c>
      <c r="CH318" s="123" t="str">
        <f t="shared" si="268"/>
        <v/>
      </c>
      <c r="CI318" s="123" t="str">
        <f t="shared" si="269"/>
        <v/>
      </c>
      <c r="CJ318" s="131" t="str">
        <f t="shared" si="270"/>
        <v/>
      </c>
      <c r="CK318" s="123" t="str" cm="1">
        <f t="array" ref="CK318">IF(AND(AZ318="C_16",
        SUMPRODUCT(--ISNUMBER(SEARCH({"14","34","38","40","41","42","43","46","48","56","64","65"},BB318)))&gt;0),
    O318-IF(ISNUMBER(CL318),CL318,0),
    "")</f>
        <v/>
      </c>
      <c r="CL318" s="123" t="str" cm="1">
        <f t="array" ref="CL318">IF(AND(AZ318="C_16",
        SUMPRODUCT(--ISNUMBER(SEARCH({"01";"02";"03";"04";"05";"06";"07";"08";"09";"10";"11";"12";"13";"15";"16";"17";"19";"20";"21";"22";"23";"24";"25";"26";"27";"28";"29";"30";"31";"32";"33";"35";"36";"37";"39";"44";"45";"47";"49";"50";"51";"52";"53";"54";"55";"57";"58";"59";"60";"61";"62";"63";"66";"67";"68";"69";"70";"71";"72";"73";"74";"75"}, BB318)))&gt;0),
    O318,
    "")</f>
        <v/>
      </c>
      <c r="CM318" s="131" t="str" cm="1">
        <f t="array" ref="CM318">IF(SUMPRODUCT(--ISNUMBER(SEARCH({"32";"35";"36";"44";"45";"47";"50";"51";"52";"53";"54";"55";"57";"58";"59";"60"}, BB318)))&gt;0,
    B318,
    "")</f>
        <v/>
      </c>
      <c r="CN318" s="123" t="str" cm="1">
        <f t="array" ref="CN318">IF(SUMPRODUCT(--ISNUMBER(SEARCH({"61";"62"}, BB318)))&gt;0,
    B318,
    "")</f>
        <v/>
      </c>
      <c r="CO318" s="226" t="str" cm="1">
        <f t="array" ref="CO318">IF(SUMPRODUCT(--ISNUMBER(SEARCH({"68";"69";"70";"71"}, BB318)))&gt;0,
    B318,
    "")</f>
        <v/>
      </c>
      <c r="CP318" s="123" t="str" cm="1">
        <f t="array" ref="CP318">IF(SUMPRODUCT(--ISNUMBER(SEARCH({"72";"73";"74";"75"}, BB318)))&gt;0,
    B318,
    "")</f>
        <v/>
      </c>
      <c r="CQ318" s="123" t="str">
        <f t="shared" si="261"/>
        <v/>
      </c>
      <c r="CR318" s="226" t="str">
        <f t="shared" si="262"/>
        <v>NO</v>
      </c>
      <c r="CS318" s="122" t="str">
        <f t="shared" si="271"/>
        <v/>
      </c>
      <c r="CT318" s="123" t="str">
        <f t="shared" si="272"/>
        <v/>
      </c>
      <c r="CU318" s="123" t="str">
        <f t="shared" si="273"/>
        <v/>
      </c>
      <c r="CV318" s="123" t="str">
        <f t="shared" si="274"/>
        <v/>
      </c>
      <c r="CW318" s="123" t="str">
        <f t="shared" si="275"/>
        <v/>
      </c>
      <c r="CX318" s="123" t="str">
        <f t="shared" si="276"/>
        <v/>
      </c>
      <c r="CY318" s="123" t="str">
        <f t="shared" si="277"/>
        <v/>
      </c>
      <c r="CZ318" s="123" t="str">
        <f t="shared" si="278"/>
        <v/>
      </c>
      <c r="DA318" s="123" t="str">
        <f t="shared" si="279"/>
        <v/>
      </c>
      <c r="DB318" s="124" t="str">
        <f t="shared" si="280"/>
        <v/>
      </c>
      <c r="DC318" s="122" t="str">
        <f t="shared" si="281"/>
        <v/>
      </c>
      <c r="DD318" s="123" t="str">
        <f t="shared" si="282"/>
        <v/>
      </c>
      <c r="DE318" s="123" t="str">
        <f t="shared" si="283"/>
        <v/>
      </c>
      <c r="DF318" s="124" t="str">
        <f t="shared" si="284"/>
        <v/>
      </c>
      <c r="DG318" s="110"/>
    </row>
    <row r="319" spans="2:111" ht="16.2" outlineLevel="2" x14ac:dyDescent="0.4">
      <c r="B319" s="7">
        <v>314</v>
      </c>
      <c r="C319" s="12"/>
      <c r="D319" s="13"/>
      <c r="E319" s="14"/>
      <c r="F319" s="14"/>
      <c r="G319" s="14"/>
      <c r="H319" s="14"/>
      <c r="I319" s="14"/>
      <c r="J319" s="14"/>
      <c r="K319" s="14"/>
      <c r="L319" s="15"/>
      <c r="M319" s="12"/>
      <c r="N319" s="12"/>
      <c r="O319" s="12"/>
      <c r="P319" s="98" t="str">
        <f xml:space="preserve"> IF(ISBLANK(M319),"",VLOOKUP(M319,ComboValue!$D$2:$H$18,5,FALSE))</f>
        <v/>
      </c>
      <c r="Q319" s="12"/>
      <c r="R319" s="252" t="str" cm="1">
        <f t="array" ref="R319">IF(OR(ISNUMBER(SEARCH("SGH05",$D319:$L319)),ISNUMBER(SEARCH("SGH06",$D319:$L319)),ISNUMBER(SEARCH("SGH07",$D319:$L319)),ISNUMBER(SEARCH("SGH08",$D319:$L319)),ISNUMBER(SEARCH("pas de pictogramme",$D319:$L319)),ISNUMBER(SEARCH("SGH09",$D319:$L319)),ISNUMBER(SEARCH("SGH03",$D319:$L319))),"OUI","NON")</f>
        <v>NON</v>
      </c>
      <c r="S319" s="13"/>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212"/>
      <c r="AX319" s="123" t="str" cm="1">
        <f t="array" ref="AX319">_xlfn.TEXTJOIN(",", TRUE, IF(D319:L319="","",VLOOKUP(D319:L319, ComboValue!$A$2:$C$11, 3, FALSE)))</f>
        <v/>
      </c>
      <c r="AY319" s="123" t="str">
        <f t="shared" si="259"/>
        <v>Tous_Fr</v>
      </c>
      <c r="AZ319" s="123" t="str">
        <f>IF(ISBLANK(M319),"",VLOOKUP(M319,ComboValue!$D$2:$F$18,3,FALSE))</f>
        <v/>
      </c>
      <c r="BA319" s="123" t="str">
        <f>IF(ISBLANK(N319),"",VLOOKUP(N319,ComboValue!$J$2:$L$5,3,FALSE))</f>
        <v/>
      </c>
      <c r="BB319" s="130" t="str" cm="1">
        <f t="array" ref="BB319">_xlfn.TEXTJOIN(",", TRUE, IF(S319:AV319="","",VLOOKUP(S319:AV319, ComboValue!$M$2:$O$100, 3, FALSE)))</f>
        <v/>
      </c>
      <c r="BC319" s="124" t="str">
        <f t="shared" si="260"/>
        <v/>
      </c>
      <c r="BD319" s="110"/>
      <c r="BE319" s="122" t="str">
        <f t="shared" si="237"/>
        <v/>
      </c>
      <c r="BF319" s="123" t="str">
        <f t="shared" si="238"/>
        <v/>
      </c>
      <c r="BG319" s="123" t="str">
        <f t="shared" si="239"/>
        <v/>
      </c>
      <c r="BH319" s="123" t="str">
        <f t="shared" si="240"/>
        <v/>
      </c>
      <c r="BI319" s="123" t="str">
        <f t="shared" si="241"/>
        <v/>
      </c>
      <c r="BJ319" s="123" t="str">
        <f t="shared" si="242"/>
        <v/>
      </c>
      <c r="BK319" s="123" t="str">
        <f t="shared" si="243"/>
        <v/>
      </c>
      <c r="BL319" s="123" t="str">
        <f t="shared" si="244"/>
        <v/>
      </c>
      <c r="BM319" s="123" t="str">
        <f t="shared" si="245"/>
        <v/>
      </c>
      <c r="BN319" s="123" t="str">
        <f t="shared" si="246"/>
        <v/>
      </c>
      <c r="BO319" s="123">
        <f t="shared" si="285"/>
        <v>0</v>
      </c>
      <c r="BP319" s="123">
        <f t="shared" si="247"/>
        <v>0</v>
      </c>
      <c r="BQ319" s="123">
        <f t="shared" si="286"/>
        <v>0</v>
      </c>
      <c r="BR319" s="123">
        <f t="shared" si="248"/>
        <v>0</v>
      </c>
      <c r="BS319" s="123">
        <f t="shared" si="249"/>
        <v>0</v>
      </c>
      <c r="BT319" s="123">
        <f t="shared" si="250"/>
        <v>0</v>
      </c>
      <c r="BU319" s="123" t="str">
        <f t="shared" si="263"/>
        <v/>
      </c>
      <c r="BV319" s="123" t="str">
        <f t="shared" si="264"/>
        <v/>
      </c>
      <c r="BW319" s="123" t="str">
        <f t="shared" si="265"/>
        <v/>
      </c>
      <c r="BX319" s="123" t="str">
        <f t="shared" si="251"/>
        <v/>
      </c>
      <c r="BY319" s="123" t="str">
        <f t="shared" si="252"/>
        <v/>
      </c>
      <c r="BZ319" s="123" t="str">
        <f t="shared" si="253"/>
        <v/>
      </c>
      <c r="CA319" s="123" t="str">
        <f t="shared" si="254"/>
        <v/>
      </c>
      <c r="CB319" s="123" t="str">
        <f t="shared" si="255"/>
        <v/>
      </c>
      <c r="CC319" s="123" t="str">
        <f t="shared" si="256"/>
        <v/>
      </c>
      <c r="CD319" s="123" t="str">
        <f t="shared" si="257"/>
        <v/>
      </c>
      <c r="CE319" s="123" t="str">
        <f t="shared" si="258"/>
        <v/>
      </c>
      <c r="CF319" s="123" t="str">
        <f t="shared" si="266"/>
        <v/>
      </c>
      <c r="CG319" s="123" t="str">
        <f t="shared" si="267"/>
        <v/>
      </c>
      <c r="CH319" s="123" t="str">
        <f t="shared" si="268"/>
        <v/>
      </c>
      <c r="CI319" s="123" t="str">
        <f t="shared" si="269"/>
        <v/>
      </c>
      <c r="CJ319" s="131" t="str">
        <f t="shared" si="270"/>
        <v/>
      </c>
      <c r="CK319" s="123" t="str" cm="1">
        <f t="array" ref="CK319">IF(AND(AZ319="C_16",
        SUMPRODUCT(--ISNUMBER(SEARCH({"14","34","38","40","41","42","43","46","48","56","64","65"},BB319)))&gt;0),
    O319-IF(ISNUMBER(CL319),CL319,0),
    "")</f>
        <v/>
      </c>
      <c r="CL319" s="123" t="str" cm="1">
        <f t="array" ref="CL319">IF(AND(AZ319="C_16",
        SUMPRODUCT(--ISNUMBER(SEARCH({"01";"02";"03";"04";"05";"06";"07";"08";"09";"10";"11";"12";"13";"15";"16";"17";"19";"20";"21";"22";"23";"24";"25";"26";"27";"28";"29";"30";"31";"32";"33";"35";"36";"37";"39";"44";"45";"47";"49";"50";"51";"52";"53";"54";"55";"57";"58";"59";"60";"61";"62";"63";"66";"67";"68";"69";"70";"71";"72";"73";"74";"75"}, BB319)))&gt;0),
    O319,
    "")</f>
        <v/>
      </c>
      <c r="CM319" s="131" t="str" cm="1">
        <f t="array" ref="CM319">IF(SUMPRODUCT(--ISNUMBER(SEARCH({"32";"35";"36";"44";"45";"47";"50";"51";"52";"53";"54";"55";"57";"58";"59";"60"}, BB319)))&gt;0,
    B319,
    "")</f>
        <v/>
      </c>
      <c r="CN319" s="123" t="str" cm="1">
        <f t="array" ref="CN319">IF(SUMPRODUCT(--ISNUMBER(SEARCH({"61";"62"}, BB319)))&gt;0,
    B319,
    "")</f>
        <v/>
      </c>
      <c r="CO319" s="226" t="str" cm="1">
        <f t="array" ref="CO319">IF(SUMPRODUCT(--ISNUMBER(SEARCH({"68";"69";"70";"71"}, BB319)))&gt;0,
    B319,
    "")</f>
        <v/>
      </c>
      <c r="CP319" s="123" t="str" cm="1">
        <f t="array" ref="CP319">IF(SUMPRODUCT(--ISNUMBER(SEARCH({"72";"73";"74";"75"}, BB319)))&gt;0,
    B319,
    "")</f>
        <v/>
      </c>
      <c r="CQ319" s="123" t="str">
        <f t="shared" si="261"/>
        <v/>
      </c>
      <c r="CR319" s="226" t="str">
        <f t="shared" si="262"/>
        <v>NO</v>
      </c>
      <c r="CS319" s="122" t="str">
        <f t="shared" si="271"/>
        <v/>
      </c>
      <c r="CT319" s="123" t="str">
        <f t="shared" si="272"/>
        <v/>
      </c>
      <c r="CU319" s="123" t="str">
        <f t="shared" si="273"/>
        <v/>
      </c>
      <c r="CV319" s="123" t="str">
        <f t="shared" si="274"/>
        <v/>
      </c>
      <c r="CW319" s="123" t="str">
        <f t="shared" si="275"/>
        <v/>
      </c>
      <c r="CX319" s="123" t="str">
        <f t="shared" si="276"/>
        <v/>
      </c>
      <c r="CY319" s="123" t="str">
        <f t="shared" si="277"/>
        <v/>
      </c>
      <c r="CZ319" s="123" t="str">
        <f t="shared" si="278"/>
        <v/>
      </c>
      <c r="DA319" s="123" t="str">
        <f t="shared" si="279"/>
        <v/>
      </c>
      <c r="DB319" s="124" t="str">
        <f t="shared" si="280"/>
        <v/>
      </c>
      <c r="DC319" s="122" t="str">
        <f t="shared" si="281"/>
        <v/>
      </c>
      <c r="DD319" s="123" t="str">
        <f t="shared" si="282"/>
        <v/>
      </c>
      <c r="DE319" s="123" t="str">
        <f t="shared" si="283"/>
        <v/>
      </c>
      <c r="DF319" s="124" t="str">
        <f t="shared" si="284"/>
        <v/>
      </c>
      <c r="DG319" s="110"/>
    </row>
    <row r="320" spans="2:111" ht="16.2" outlineLevel="2" x14ac:dyDescent="0.4">
      <c r="B320" s="7">
        <v>315</v>
      </c>
      <c r="C320" s="12"/>
      <c r="D320" s="13"/>
      <c r="E320" s="14"/>
      <c r="F320" s="14"/>
      <c r="G320" s="14"/>
      <c r="H320" s="14"/>
      <c r="I320" s="14"/>
      <c r="J320" s="14"/>
      <c r="K320" s="14"/>
      <c r="L320" s="15"/>
      <c r="M320" s="12"/>
      <c r="N320" s="12"/>
      <c r="O320" s="12"/>
      <c r="P320" s="98" t="str">
        <f xml:space="preserve"> IF(ISBLANK(M320),"",VLOOKUP(M320,ComboValue!$D$2:$H$18,5,FALSE))</f>
        <v/>
      </c>
      <c r="Q320" s="12"/>
      <c r="R320" s="252" t="str" cm="1">
        <f t="array" ref="R320">IF(OR(ISNUMBER(SEARCH("SGH05",$D320:$L320)),ISNUMBER(SEARCH("SGH06",$D320:$L320)),ISNUMBER(SEARCH("SGH07",$D320:$L320)),ISNUMBER(SEARCH("SGH08",$D320:$L320)),ISNUMBER(SEARCH("pas de pictogramme",$D320:$L320)),ISNUMBER(SEARCH("SGH09",$D320:$L320)),ISNUMBER(SEARCH("SGH03",$D320:$L320))),"OUI","NON")</f>
        <v>NON</v>
      </c>
      <c r="S320" s="13"/>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212"/>
      <c r="AX320" s="123" t="str" cm="1">
        <f t="array" ref="AX320">_xlfn.TEXTJOIN(",", TRUE, IF(D320:L320="","",VLOOKUP(D320:L320, ComboValue!$A$2:$C$11, 3, FALSE)))</f>
        <v/>
      </c>
      <c r="AY320" s="123" t="str">
        <f t="shared" si="259"/>
        <v>Tous_Fr</v>
      </c>
      <c r="AZ320" s="123" t="str">
        <f>IF(ISBLANK(M320),"",VLOOKUP(M320,ComboValue!$D$2:$F$18,3,FALSE))</f>
        <v/>
      </c>
      <c r="BA320" s="123" t="str">
        <f>IF(ISBLANK(N320),"",VLOOKUP(N320,ComboValue!$J$2:$L$5,3,FALSE))</f>
        <v/>
      </c>
      <c r="BB320" s="130" t="str" cm="1">
        <f t="array" ref="BB320">_xlfn.TEXTJOIN(",", TRUE, IF(S320:AV320="","",VLOOKUP(S320:AV320, ComboValue!$M$2:$O$100, 3, FALSE)))</f>
        <v/>
      </c>
      <c r="BC320" s="124" t="str">
        <f t="shared" si="260"/>
        <v/>
      </c>
      <c r="BD320" s="110"/>
      <c r="BE320" s="122" t="str">
        <f t="shared" si="237"/>
        <v/>
      </c>
      <c r="BF320" s="123" t="str">
        <f t="shared" si="238"/>
        <v/>
      </c>
      <c r="BG320" s="123" t="str">
        <f t="shared" si="239"/>
        <v/>
      </c>
      <c r="BH320" s="123" t="str">
        <f t="shared" si="240"/>
        <v/>
      </c>
      <c r="BI320" s="123" t="str">
        <f t="shared" si="241"/>
        <v/>
      </c>
      <c r="BJ320" s="123" t="str">
        <f t="shared" si="242"/>
        <v/>
      </c>
      <c r="BK320" s="123" t="str">
        <f t="shared" si="243"/>
        <v/>
      </c>
      <c r="BL320" s="123" t="str">
        <f t="shared" si="244"/>
        <v/>
      </c>
      <c r="BM320" s="123" t="str">
        <f t="shared" si="245"/>
        <v/>
      </c>
      <c r="BN320" s="123" t="str">
        <f t="shared" si="246"/>
        <v/>
      </c>
      <c r="BO320" s="123">
        <f t="shared" si="285"/>
        <v>0</v>
      </c>
      <c r="BP320" s="123">
        <f t="shared" si="247"/>
        <v>0</v>
      </c>
      <c r="BQ320" s="123">
        <f t="shared" si="286"/>
        <v>0</v>
      </c>
      <c r="BR320" s="123">
        <f t="shared" si="248"/>
        <v>0</v>
      </c>
      <c r="BS320" s="123">
        <f t="shared" si="249"/>
        <v>0</v>
      </c>
      <c r="BT320" s="123">
        <f t="shared" si="250"/>
        <v>0</v>
      </c>
      <c r="BU320" s="123" t="str">
        <f t="shared" si="263"/>
        <v/>
      </c>
      <c r="BV320" s="123" t="str">
        <f t="shared" si="264"/>
        <v/>
      </c>
      <c r="BW320" s="123" t="str">
        <f t="shared" si="265"/>
        <v/>
      </c>
      <c r="BX320" s="123" t="str">
        <f t="shared" si="251"/>
        <v/>
      </c>
      <c r="BY320" s="123" t="str">
        <f t="shared" si="252"/>
        <v/>
      </c>
      <c r="BZ320" s="123" t="str">
        <f t="shared" si="253"/>
        <v/>
      </c>
      <c r="CA320" s="123" t="str">
        <f t="shared" si="254"/>
        <v/>
      </c>
      <c r="CB320" s="123" t="str">
        <f t="shared" si="255"/>
        <v/>
      </c>
      <c r="CC320" s="123" t="str">
        <f t="shared" si="256"/>
        <v/>
      </c>
      <c r="CD320" s="123" t="str">
        <f t="shared" si="257"/>
        <v/>
      </c>
      <c r="CE320" s="123" t="str">
        <f t="shared" si="258"/>
        <v/>
      </c>
      <c r="CF320" s="123" t="str">
        <f t="shared" si="266"/>
        <v/>
      </c>
      <c r="CG320" s="123" t="str">
        <f t="shared" si="267"/>
        <v/>
      </c>
      <c r="CH320" s="123" t="str">
        <f t="shared" si="268"/>
        <v/>
      </c>
      <c r="CI320" s="123" t="str">
        <f t="shared" si="269"/>
        <v/>
      </c>
      <c r="CJ320" s="131" t="str">
        <f t="shared" si="270"/>
        <v/>
      </c>
      <c r="CK320" s="123" t="str" cm="1">
        <f t="array" ref="CK320">IF(AND(AZ320="C_16",
        SUMPRODUCT(--ISNUMBER(SEARCH({"14","34","38","40","41","42","43","46","48","56","64","65"},BB320)))&gt;0),
    O320-IF(ISNUMBER(CL320),CL320,0),
    "")</f>
        <v/>
      </c>
      <c r="CL320" s="123" t="str" cm="1">
        <f t="array" ref="CL320">IF(AND(AZ320="C_16",
        SUMPRODUCT(--ISNUMBER(SEARCH({"01";"02";"03";"04";"05";"06";"07";"08";"09";"10";"11";"12";"13";"15";"16";"17";"19";"20";"21";"22";"23";"24";"25";"26";"27";"28";"29";"30";"31";"32";"33";"35";"36";"37";"39";"44";"45";"47";"49";"50";"51";"52";"53";"54";"55";"57";"58";"59";"60";"61";"62";"63";"66";"67";"68";"69";"70";"71";"72";"73";"74";"75"}, BB320)))&gt;0),
    O320,
    "")</f>
        <v/>
      </c>
      <c r="CM320" s="131" t="str" cm="1">
        <f t="array" ref="CM320">IF(SUMPRODUCT(--ISNUMBER(SEARCH({"32";"35";"36";"44";"45";"47";"50";"51";"52";"53";"54";"55";"57";"58";"59";"60"}, BB320)))&gt;0,
    B320,
    "")</f>
        <v/>
      </c>
      <c r="CN320" s="123" t="str" cm="1">
        <f t="array" ref="CN320">IF(SUMPRODUCT(--ISNUMBER(SEARCH({"61";"62"}, BB320)))&gt;0,
    B320,
    "")</f>
        <v/>
      </c>
      <c r="CO320" s="226" t="str" cm="1">
        <f t="array" ref="CO320">IF(SUMPRODUCT(--ISNUMBER(SEARCH({"68";"69";"70";"71"}, BB320)))&gt;0,
    B320,
    "")</f>
        <v/>
      </c>
      <c r="CP320" s="123" t="str" cm="1">
        <f t="array" ref="CP320">IF(SUMPRODUCT(--ISNUMBER(SEARCH({"72";"73";"74";"75"}, BB320)))&gt;0,
    B320,
    "")</f>
        <v/>
      </c>
      <c r="CQ320" s="123" t="str">
        <f t="shared" si="261"/>
        <v/>
      </c>
      <c r="CR320" s="226" t="str">
        <f t="shared" si="262"/>
        <v>NO</v>
      </c>
      <c r="CS320" s="122" t="str">
        <f t="shared" si="271"/>
        <v/>
      </c>
      <c r="CT320" s="123" t="str">
        <f t="shared" si="272"/>
        <v/>
      </c>
      <c r="CU320" s="123" t="str">
        <f t="shared" si="273"/>
        <v/>
      </c>
      <c r="CV320" s="123" t="str">
        <f t="shared" si="274"/>
        <v/>
      </c>
      <c r="CW320" s="123" t="str">
        <f t="shared" si="275"/>
        <v/>
      </c>
      <c r="CX320" s="123" t="str">
        <f t="shared" si="276"/>
        <v/>
      </c>
      <c r="CY320" s="123" t="str">
        <f t="shared" si="277"/>
        <v/>
      </c>
      <c r="CZ320" s="123" t="str">
        <f t="shared" si="278"/>
        <v/>
      </c>
      <c r="DA320" s="123" t="str">
        <f t="shared" si="279"/>
        <v/>
      </c>
      <c r="DB320" s="124" t="str">
        <f t="shared" si="280"/>
        <v/>
      </c>
      <c r="DC320" s="122" t="str">
        <f t="shared" si="281"/>
        <v/>
      </c>
      <c r="DD320" s="123" t="str">
        <f t="shared" si="282"/>
        <v/>
      </c>
      <c r="DE320" s="123" t="str">
        <f t="shared" si="283"/>
        <v/>
      </c>
      <c r="DF320" s="124" t="str">
        <f t="shared" si="284"/>
        <v/>
      </c>
      <c r="DG320" s="110"/>
    </row>
    <row r="321" spans="2:111" ht="16.2" outlineLevel="2" x14ac:dyDescent="0.4">
      <c r="B321" s="7">
        <v>316</v>
      </c>
      <c r="C321" s="12"/>
      <c r="D321" s="13"/>
      <c r="E321" s="14"/>
      <c r="F321" s="14"/>
      <c r="G321" s="14"/>
      <c r="H321" s="14"/>
      <c r="I321" s="14"/>
      <c r="J321" s="14"/>
      <c r="K321" s="14"/>
      <c r="L321" s="15"/>
      <c r="M321" s="12"/>
      <c r="N321" s="12"/>
      <c r="O321" s="12"/>
      <c r="P321" s="98" t="str">
        <f xml:space="preserve"> IF(ISBLANK(M321),"",VLOOKUP(M321,ComboValue!$D$2:$H$18,5,FALSE))</f>
        <v/>
      </c>
      <c r="Q321" s="12"/>
      <c r="R321" s="252" t="str" cm="1">
        <f t="array" ref="R321">IF(OR(ISNUMBER(SEARCH("SGH05",$D321:$L321)),ISNUMBER(SEARCH("SGH06",$D321:$L321)),ISNUMBER(SEARCH("SGH07",$D321:$L321)),ISNUMBER(SEARCH("SGH08",$D321:$L321)),ISNUMBER(SEARCH("pas de pictogramme",$D321:$L321)),ISNUMBER(SEARCH("SGH09",$D321:$L321)),ISNUMBER(SEARCH("SGH03",$D321:$L321))),"OUI","NON")</f>
        <v>NON</v>
      </c>
      <c r="S321" s="13"/>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212"/>
      <c r="AX321" s="123" t="str" cm="1">
        <f t="array" ref="AX321">_xlfn.TEXTJOIN(",", TRUE, IF(D321:L321="","",VLOOKUP(D321:L321, ComboValue!$A$2:$C$11, 3, FALSE)))</f>
        <v/>
      </c>
      <c r="AY321" s="123" t="str">
        <f t="shared" si="259"/>
        <v>Tous_Fr</v>
      </c>
      <c r="AZ321" s="123" t="str">
        <f>IF(ISBLANK(M321),"",VLOOKUP(M321,ComboValue!$D$2:$F$18,3,FALSE))</f>
        <v/>
      </c>
      <c r="BA321" s="123" t="str">
        <f>IF(ISBLANK(N321),"",VLOOKUP(N321,ComboValue!$J$2:$L$5,3,FALSE))</f>
        <v/>
      </c>
      <c r="BB321" s="130" t="str" cm="1">
        <f t="array" ref="BB321">_xlfn.TEXTJOIN(",", TRUE, IF(S321:AV321="","",VLOOKUP(S321:AV321, ComboValue!$M$2:$O$100, 3, FALSE)))</f>
        <v/>
      </c>
      <c r="BC321" s="124" t="str">
        <f t="shared" si="260"/>
        <v/>
      </c>
      <c r="BD321" s="110"/>
      <c r="BE321" s="122" t="str">
        <f t="shared" si="237"/>
        <v/>
      </c>
      <c r="BF321" s="123" t="str">
        <f t="shared" si="238"/>
        <v/>
      </c>
      <c r="BG321" s="123" t="str">
        <f t="shared" si="239"/>
        <v/>
      </c>
      <c r="BH321" s="123" t="str">
        <f t="shared" si="240"/>
        <v/>
      </c>
      <c r="BI321" s="123" t="str">
        <f t="shared" si="241"/>
        <v/>
      </c>
      <c r="BJ321" s="123" t="str">
        <f t="shared" si="242"/>
        <v/>
      </c>
      <c r="BK321" s="123" t="str">
        <f t="shared" si="243"/>
        <v/>
      </c>
      <c r="BL321" s="123" t="str">
        <f t="shared" si="244"/>
        <v/>
      </c>
      <c r="BM321" s="123" t="str">
        <f t="shared" si="245"/>
        <v/>
      </c>
      <c r="BN321" s="123" t="str">
        <f t="shared" si="246"/>
        <v/>
      </c>
      <c r="BO321" s="123">
        <f t="shared" si="285"/>
        <v>0</v>
      </c>
      <c r="BP321" s="123">
        <f t="shared" si="247"/>
        <v>0</v>
      </c>
      <c r="BQ321" s="123">
        <f t="shared" si="286"/>
        <v>0</v>
      </c>
      <c r="BR321" s="123">
        <f t="shared" si="248"/>
        <v>0</v>
      </c>
      <c r="BS321" s="123">
        <f t="shared" si="249"/>
        <v>0</v>
      </c>
      <c r="BT321" s="123">
        <f t="shared" si="250"/>
        <v>0</v>
      </c>
      <c r="BU321" s="123" t="str">
        <f t="shared" si="263"/>
        <v/>
      </c>
      <c r="BV321" s="123" t="str">
        <f t="shared" si="264"/>
        <v/>
      </c>
      <c r="BW321" s="123" t="str">
        <f t="shared" si="265"/>
        <v/>
      </c>
      <c r="BX321" s="123" t="str">
        <f t="shared" si="251"/>
        <v/>
      </c>
      <c r="BY321" s="123" t="str">
        <f t="shared" si="252"/>
        <v/>
      </c>
      <c r="BZ321" s="123" t="str">
        <f t="shared" si="253"/>
        <v/>
      </c>
      <c r="CA321" s="123" t="str">
        <f t="shared" si="254"/>
        <v/>
      </c>
      <c r="CB321" s="123" t="str">
        <f t="shared" si="255"/>
        <v/>
      </c>
      <c r="CC321" s="123" t="str">
        <f t="shared" si="256"/>
        <v/>
      </c>
      <c r="CD321" s="123" t="str">
        <f t="shared" si="257"/>
        <v/>
      </c>
      <c r="CE321" s="123" t="str">
        <f t="shared" si="258"/>
        <v/>
      </c>
      <c r="CF321" s="123" t="str">
        <f t="shared" si="266"/>
        <v/>
      </c>
      <c r="CG321" s="123" t="str">
        <f t="shared" si="267"/>
        <v/>
      </c>
      <c r="CH321" s="123" t="str">
        <f t="shared" si="268"/>
        <v/>
      </c>
      <c r="CI321" s="123" t="str">
        <f t="shared" si="269"/>
        <v/>
      </c>
      <c r="CJ321" s="131" t="str">
        <f t="shared" si="270"/>
        <v/>
      </c>
      <c r="CK321" s="123" t="str" cm="1">
        <f t="array" ref="CK321">IF(AND(AZ321="C_16",
        SUMPRODUCT(--ISNUMBER(SEARCH({"14","34","38","40","41","42","43","46","48","56","64","65"},BB321)))&gt;0),
    O321-IF(ISNUMBER(CL321),CL321,0),
    "")</f>
        <v/>
      </c>
      <c r="CL321" s="123" t="str" cm="1">
        <f t="array" ref="CL321">IF(AND(AZ321="C_16",
        SUMPRODUCT(--ISNUMBER(SEARCH({"01";"02";"03";"04";"05";"06";"07";"08";"09";"10";"11";"12";"13";"15";"16";"17";"19";"20";"21";"22";"23";"24";"25";"26";"27";"28";"29";"30";"31";"32";"33";"35";"36";"37";"39";"44";"45";"47";"49";"50";"51";"52";"53";"54";"55";"57";"58";"59";"60";"61";"62";"63";"66";"67";"68";"69";"70";"71";"72";"73";"74";"75"}, BB321)))&gt;0),
    O321,
    "")</f>
        <v/>
      </c>
      <c r="CM321" s="131" t="str" cm="1">
        <f t="array" ref="CM321">IF(SUMPRODUCT(--ISNUMBER(SEARCH({"32";"35";"36";"44";"45";"47";"50";"51";"52";"53";"54";"55";"57";"58";"59";"60"}, BB321)))&gt;0,
    B321,
    "")</f>
        <v/>
      </c>
      <c r="CN321" s="123" t="str" cm="1">
        <f t="array" ref="CN321">IF(SUMPRODUCT(--ISNUMBER(SEARCH({"61";"62"}, BB321)))&gt;0,
    B321,
    "")</f>
        <v/>
      </c>
      <c r="CO321" s="226" t="str" cm="1">
        <f t="array" ref="CO321">IF(SUMPRODUCT(--ISNUMBER(SEARCH({"68";"69";"70";"71"}, BB321)))&gt;0,
    B321,
    "")</f>
        <v/>
      </c>
      <c r="CP321" s="123" t="str" cm="1">
        <f t="array" ref="CP321">IF(SUMPRODUCT(--ISNUMBER(SEARCH({"72";"73";"74";"75"}, BB321)))&gt;0,
    B321,
    "")</f>
        <v/>
      </c>
      <c r="CQ321" s="123" t="str">
        <f t="shared" si="261"/>
        <v/>
      </c>
      <c r="CR321" s="226" t="str">
        <f t="shared" si="262"/>
        <v>NO</v>
      </c>
      <c r="CS321" s="122" t="str">
        <f t="shared" si="271"/>
        <v/>
      </c>
      <c r="CT321" s="123" t="str">
        <f t="shared" si="272"/>
        <v/>
      </c>
      <c r="CU321" s="123" t="str">
        <f t="shared" si="273"/>
        <v/>
      </c>
      <c r="CV321" s="123" t="str">
        <f t="shared" si="274"/>
        <v/>
      </c>
      <c r="CW321" s="123" t="str">
        <f t="shared" si="275"/>
        <v/>
      </c>
      <c r="CX321" s="123" t="str">
        <f t="shared" si="276"/>
        <v/>
      </c>
      <c r="CY321" s="123" t="str">
        <f t="shared" si="277"/>
        <v/>
      </c>
      <c r="CZ321" s="123" t="str">
        <f t="shared" si="278"/>
        <v/>
      </c>
      <c r="DA321" s="123" t="str">
        <f t="shared" si="279"/>
        <v/>
      </c>
      <c r="DB321" s="124" t="str">
        <f t="shared" si="280"/>
        <v/>
      </c>
      <c r="DC321" s="122" t="str">
        <f t="shared" si="281"/>
        <v/>
      </c>
      <c r="DD321" s="123" t="str">
        <f t="shared" si="282"/>
        <v/>
      </c>
      <c r="DE321" s="123" t="str">
        <f t="shared" si="283"/>
        <v/>
      </c>
      <c r="DF321" s="124" t="str">
        <f t="shared" si="284"/>
        <v/>
      </c>
      <c r="DG321" s="110"/>
    </row>
    <row r="322" spans="2:111" ht="16.2" outlineLevel="2" x14ac:dyDescent="0.4">
      <c r="B322" s="7">
        <v>317</v>
      </c>
      <c r="C322" s="12"/>
      <c r="D322" s="13"/>
      <c r="E322" s="14"/>
      <c r="F322" s="14"/>
      <c r="G322" s="14"/>
      <c r="H322" s="14"/>
      <c r="I322" s="14"/>
      <c r="J322" s="14"/>
      <c r="K322" s="14"/>
      <c r="L322" s="15"/>
      <c r="M322" s="12"/>
      <c r="N322" s="12"/>
      <c r="O322" s="12"/>
      <c r="P322" s="98" t="str">
        <f xml:space="preserve"> IF(ISBLANK(M322),"",VLOOKUP(M322,ComboValue!$D$2:$H$18,5,FALSE))</f>
        <v/>
      </c>
      <c r="Q322" s="12"/>
      <c r="R322" s="252" t="str" cm="1">
        <f t="array" ref="R322">IF(OR(ISNUMBER(SEARCH("SGH05",$D322:$L322)),ISNUMBER(SEARCH("SGH06",$D322:$L322)),ISNUMBER(SEARCH("SGH07",$D322:$L322)),ISNUMBER(SEARCH("SGH08",$D322:$L322)),ISNUMBER(SEARCH("pas de pictogramme",$D322:$L322)),ISNUMBER(SEARCH("SGH09",$D322:$L322)),ISNUMBER(SEARCH("SGH03",$D322:$L322))),"OUI","NON")</f>
        <v>NON</v>
      </c>
      <c r="S322" s="13"/>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212"/>
      <c r="AX322" s="123" t="str" cm="1">
        <f t="array" ref="AX322">_xlfn.TEXTJOIN(",", TRUE, IF(D322:L322="","",VLOOKUP(D322:L322, ComboValue!$A$2:$C$11, 3, FALSE)))</f>
        <v/>
      </c>
      <c r="AY322" s="123" t="str">
        <f t="shared" si="259"/>
        <v>Tous_Fr</v>
      </c>
      <c r="AZ322" s="123" t="str">
        <f>IF(ISBLANK(M322),"",VLOOKUP(M322,ComboValue!$D$2:$F$18,3,FALSE))</f>
        <v/>
      </c>
      <c r="BA322" s="123" t="str">
        <f>IF(ISBLANK(N322),"",VLOOKUP(N322,ComboValue!$J$2:$L$5,3,FALSE))</f>
        <v/>
      </c>
      <c r="BB322" s="130" t="str" cm="1">
        <f t="array" ref="BB322">_xlfn.TEXTJOIN(",", TRUE, IF(S322:AV322="","",VLOOKUP(S322:AV322, ComboValue!$M$2:$O$100, 3, FALSE)))</f>
        <v/>
      </c>
      <c r="BC322" s="124" t="str">
        <f t="shared" si="260"/>
        <v/>
      </c>
      <c r="BD322" s="110"/>
      <c r="BE322" s="122" t="str">
        <f t="shared" si="237"/>
        <v/>
      </c>
      <c r="BF322" s="123" t="str">
        <f t="shared" si="238"/>
        <v/>
      </c>
      <c r="BG322" s="123" t="str">
        <f t="shared" si="239"/>
        <v/>
      </c>
      <c r="BH322" s="123" t="str">
        <f t="shared" si="240"/>
        <v/>
      </c>
      <c r="BI322" s="123" t="str">
        <f t="shared" si="241"/>
        <v/>
      </c>
      <c r="BJ322" s="123" t="str">
        <f t="shared" si="242"/>
        <v/>
      </c>
      <c r="BK322" s="123" t="str">
        <f t="shared" si="243"/>
        <v/>
      </c>
      <c r="BL322" s="123" t="str">
        <f t="shared" si="244"/>
        <v/>
      </c>
      <c r="BM322" s="123" t="str">
        <f t="shared" si="245"/>
        <v/>
      </c>
      <c r="BN322" s="123" t="str">
        <f t="shared" si="246"/>
        <v/>
      </c>
      <c r="BO322" s="123">
        <f t="shared" si="285"/>
        <v>0</v>
      </c>
      <c r="BP322" s="123">
        <f t="shared" si="247"/>
        <v>0</v>
      </c>
      <c r="BQ322" s="123">
        <f t="shared" si="286"/>
        <v>0</v>
      </c>
      <c r="BR322" s="123">
        <f t="shared" si="248"/>
        <v>0</v>
      </c>
      <c r="BS322" s="123">
        <f t="shared" si="249"/>
        <v>0</v>
      </c>
      <c r="BT322" s="123">
        <f t="shared" si="250"/>
        <v>0</v>
      </c>
      <c r="BU322" s="123" t="str">
        <f t="shared" si="263"/>
        <v/>
      </c>
      <c r="BV322" s="123" t="str">
        <f t="shared" si="264"/>
        <v/>
      </c>
      <c r="BW322" s="123" t="str">
        <f t="shared" si="265"/>
        <v/>
      </c>
      <c r="BX322" s="123" t="str">
        <f t="shared" si="251"/>
        <v/>
      </c>
      <c r="BY322" s="123" t="str">
        <f t="shared" si="252"/>
        <v/>
      </c>
      <c r="BZ322" s="123" t="str">
        <f t="shared" si="253"/>
        <v/>
      </c>
      <c r="CA322" s="123" t="str">
        <f t="shared" si="254"/>
        <v/>
      </c>
      <c r="CB322" s="123" t="str">
        <f t="shared" si="255"/>
        <v/>
      </c>
      <c r="CC322" s="123" t="str">
        <f t="shared" si="256"/>
        <v/>
      </c>
      <c r="CD322" s="123" t="str">
        <f t="shared" si="257"/>
        <v/>
      </c>
      <c r="CE322" s="123" t="str">
        <f t="shared" si="258"/>
        <v/>
      </c>
      <c r="CF322" s="123" t="str">
        <f t="shared" si="266"/>
        <v/>
      </c>
      <c r="CG322" s="123" t="str">
        <f t="shared" si="267"/>
        <v/>
      </c>
      <c r="CH322" s="123" t="str">
        <f t="shared" si="268"/>
        <v/>
      </c>
      <c r="CI322" s="123" t="str">
        <f t="shared" si="269"/>
        <v/>
      </c>
      <c r="CJ322" s="131" t="str">
        <f t="shared" si="270"/>
        <v/>
      </c>
      <c r="CK322" s="123" t="str" cm="1">
        <f t="array" ref="CK322">IF(AND(AZ322="C_16",
        SUMPRODUCT(--ISNUMBER(SEARCH({"14","34","38","40","41","42","43","46","48","56","64","65"},BB322)))&gt;0),
    O322-IF(ISNUMBER(CL322),CL322,0),
    "")</f>
        <v/>
      </c>
      <c r="CL322" s="123" t="str" cm="1">
        <f t="array" ref="CL322">IF(AND(AZ322="C_16",
        SUMPRODUCT(--ISNUMBER(SEARCH({"01";"02";"03";"04";"05";"06";"07";"08";"09";"10";"11";"12";"13";"15";"16";"17";"19";"20";"21";"22";"23";"24";"25";"26";"27";"28";"29";"30";"31";"32";"33";"35";"36";"37";"39";"44";"45";"47";"49";"50";"51";"52";"53";"54";"55";"57";"58";"59";"60";"61";"62";"63";"66";"67";"68";"69";"70";"71";"72";"73";"74";"75"}, BB322)))&gt;0),
    O322,
    "")</f>
        <v/>
      </c>
      <c r="CM322" s="131" t="str" cm="1">
        <f t="array" ref="CM322">IF(SUMPRODUCT(--ISNUMBER(SEARCH({"32";"35";"36";"44";"45";"47";"50";"51";"52";"53";"54";"55";"57";"58";"59";"60"}, BB322)))&gt;0,
    B322,
    "")</f>
        <v/>
      </c>
      <c r="CN322" s="123" t="str" cm="1">
        <f t="array" ref="CN322">IF(SUMPRODUCT(--ISNUMBER(SEARCH({"61";"62"}, BB322)))&gt;0,
    B322,
    "")</f>
        <v/>
      </c>
      <c r="CO322" s="226" t="str" cm="1">
        <f t="array" ref="CO322">IF(SUMPRODUCT(--ISNUMBER(SEARCH({"68";"69";"70";"71"}, BB322)))&gt;0,
    B322,
    "")</f>
        <v/>
      </c>
      <c r="CP322" s="123" t="str" cm="1">
        <f t="array" ref="CP322">IF(SUMPRODUCT(--ISNUMBER(SEARCH({"72";"73";"74";"75"}, BB322)))&gt;0,
    B322,
    "")</f>
        <v/>
      </c>
      <c r="CQ322" s="123" t="str">
        <f t="shared" si="261"/>
        <v/>
      </c>
      <c r="CR322" s="226" t="str">
        <f t="shared" si="262"/>
        <v>NO</v>
      </c>
      <c r="CS322" s="122" t="str">
        <f t="shared" si="271"/>
        <v/>
      </c>
      <c r="CT322" s="123" t="str">
        <f t="shared" si="272"/>
        <v/>
      </c>
      <c r="CU322" s="123" t="str">
        <f t="shared" si="273"/>
        <v/>
      </c>
      <c r="CV322" s="123" t="str">
        <f t="shared" si="274"/>
        <v/>
      </c>
      <c r="CW322" s="123" t="str">
        <f t="shared" si="275"/>
        <v/>
      </c>
      <c r="CX322" s="123" t="str">
        <f t="shared" si="276"/>
        <v/>
      </c>
      <c r="CY322" s="123" t="str">
        <f t="shared" si="277"/>
        <v/>
      </c>
      <c r="CZ322" s="123" t="str">
        <f t="shared" si="278"/>
        <v/>
      </c>
      <c r="DA322" s="123" t="str">
        <f t="shared" si="279"/>
        <v/>
      </c>
      <c r="DB322" s="124" t="str">
        <f t="shared" si="280"/>
        <v/>
      </c>
      <c r="DC322" s="122" t="str">
        <f t="shared" si="281"/>
        <v/>
      </c>
      <c r="DD322" s="123" t="str">
        <f t="shared" si="282"/>
        <v/>
      </c>
      <c r="DE322" s="123" t="str">
        <f t="shared" si="283"/>
        <v/>
      </c>
      <c r="DF322" s="124" t="str">
        <f t="shared" si="284"/>
        <v/>
      </c>
      <c r="DG322" s="110"/>
    </row>
    <row r="323" spans="2:111" ht="16.2" outlineLevel="2" x14ac:dyDescent="0.4">
      <c r="B323" s="7">
        <v>318</v>
      </c>
      <c r="C323" s="12"/>
      <c r="D323" s="13"/>
      <c r="E323" s="14"/>
      <c r="F323" s="14"/>
      <c r="G323" s="14"/>
      <c r="H323" s="14"/>
      <c r="I323" s="14"/>
      <c r="J323" s="14"/>
      <c r="K323" s="14"/>
      <c r="L323" s="15"/>
      <c r="M323" s="12"/>
      <c r="N323" s="12"/>
      <c r="O323" s="12"/>
      <c r="P323" s="98" t="str">
        <f xml:space="preserve"> IF(ISBLANK(M323),"",VLOOKUP(M323,ComboValue!$D$2:$H$18,5,FALSE))</f>
        <v/>
      </c>
      <c r="Q323" s="12"/>
      <c r="R323" s="252" t="str" cm="1">
        <f t="array" ref="R323">IF(OR(ISNUMBER(SEARCH("SGH05",$D323:$L323)),ISNUMBER(SEARCH("SGH06",$D323:$L323)),ISNUMBER(SEARCH("SGH07",$D323:$L323)),ISNUMBER(SEARCH("SGH08",$D323:$L323)),ISNUMBER(SEARCH("pas de pictogramme",$D323:$L323)),ISNUMBER(SEARCH("SGH09",$D323:$L323)),ISNUMBER(SEARCH("SGH03",$D323:$L323))),"OUI","NON")</f>
        <v>NON</v>
      </c>
      <c r="S323" s="13"/>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212"/>
      <c r="AX323" s="123" t="str" cm="1">
        <f t="array" ref="AX323">_xlfn.TEXTJOIN(",", TRUE, IF(D323:L323="","",VLOOKUP(D323:L323, ComboValue!$A$2:$C$11, 3, FALSE)))</f>
        <v/>
      </c>
      <c r="AY323" s="123" t="str">
        <f t="shared" si="259"/>
        <v>Tous_Fr</v>
      </c>
      <c r="AZ323" s="123" t="str">
        <f>IF(ISBLANK(M323),"",VLOOKUP(M323,ComboValue!$D$2:$F$18,3,FALSE))</f>
        <v/>
      </c>
      <c r="BA323" s="123" t="str">
        <f>IF(ISBLANK(N323),"",VLOOKUP(N323,ComboValue!$J$2:$L$5,3,FALSE))</f>
        <v/>
      </c>
      <c r="BB323" s="130" t="str" cm="1">
        <f t="array" ref="BB323">_xlfn.TEXTJOIN(",", TRUE, IF(S323:AV323="","",VLOOKUP(S323:AV323, ComboValue!$M$2:$O$100, 3, FALSE)))</f>
        <v/>
      </c>
      <c r="BC323" s="124" t="str">
        <f t="shared" si="260"/>
        <v/>
      </c>
      <c r="BD323" s="110"/>
      <c r="BE323" s="122" t="str">
        <f t="shared" si="237"/>
        <v/>
      </c>
      <c r="BF323" s="123" t="str">
        <f t="shared" si="238"/>
        <v/>
      </c>
      <c r="BG323" s="123" t="str">
        <f t="shared" si="239"/>
        <v/>
      </c>
      <c r="BH323" s="123" t="str">
        <f t="shared" si="240"/>
        <v/>
      </c>
      <c r="BI323" s="123" t="str">
        <f t="shared" si="241"/>
        <v/>
      </c>
      <c r="BJ323" s="123" t="str">
        <f t="shared" si="242"/>
        <v/>
      </c>
      <c r="BK323" s="123" t="str">
        <f t="shared" si="243"/>
        <v/>
      </c>
      <c r="BL323" s="123" t="str">
        <f t="shared" si="244"/>
        <v/>
      </c>
      <c r="BM323" s="123" t="str">
        <f t="shared" si="245"/>
        <v/>
      </c>
      <c r="BN323" s="123" t="str">
        <f t="shared" si="246"/>
        <v/>
      </c>
      <c r="BO323" s="123">
        <f t="shared" si="285"/>
        <v>0</v>
      </c>
      <c r="BP323" s="123">
        <f t="shared" si="247"/>
        <v>0</v>
      </c>
      <c r="BQ323" s="123">
        <f t="shared" si="286"/>
        <v>0</v>
      </c>
      <c r="BR323" s="123">
        <f t="shared" si="248"/>
        <v>0</v>
      </c>
      <c r="BS323" s="123">
        <f t="shared" si="249"/>
        <v>0</v>
      </c>
      <c r="BT323" s="123">
        <f t="shared" si="250"/>
        <v>0</v>
      </c>
      <c r="BU323" s="123" t="str">
        <f t="shared" si="263"/>
        <v/>
      </c>
      <c r="BV323" s="123" t="str">
        <f t="shared" si="264"/>
        <v/>
      </c>
      <c r="BW323" s="123" t="str">
        <f t="shared" si="265"/>
        <v/>
      </c>
      <c r="BX323" s="123" t="str">
        <f t="shared" si="251"/>
        <v/>
      </c>
      <c r="BY323" s="123" t="str">
        <f t="shared" si="252"/>
        <v/>
      </c>
      <c r="BZ323" s="123" t="str">
        <f t="shared" si="253"/>
        <v/>
      </c>
      <c r="CA323" s="123" t="str">
        <f t="shared" si="254"/>
        <v/>
      </c>
      <c r="CB323" s="123" t="str">
        <f t="shared" si="255"/>
        <v/>
      </c>
      <c r="CC323" s="123" t="str">
        <f t="shared" si="256"/>
        <v/>
      </c>
      <c r="CD323" s="123" t="str">
        <f t="shared" si="257"/>
        <v/>
      </c>
      <c r="CE323" s="123" t="str">
        <f t="shared" si="258"/>
        <v/>
      </c>
      <c r="CF323" s="123" t="str">
        <f t="shared" si="266"/>
        <v/>
      </c>
      <c r="CG323" s="123" t="str">
        <f t="shared" si="267"/>
        <v/>
      </c>
      <c r="CH323" s="123" t="str">
        <f t="shared" si="268"/>
        <v/>
      </c>
      <c r="CI323" s="123" t="str">
        <f t="shared" si="269"/>
        <v/>
      </c>
      <c r="CJ323" s="131" t="str">
        <f t="shared" si="270"/>
        <v/>
      </c>
      <c r="CK323" s="123" t="str" cm="1">
        <f t="array" ref="CK323">IF(AND(AZ323="C_16",
        SUMPRODUCT(--ISNUMBER(SEARCH({"14","34","38","40","41","42","43","46","48","56","64","65"},BB323)))&gt;0),
    O323-IF(ISNUMBER(CL323),CL323,0),
    "")</f>
        <v/>
      </c>
      <c r="CL323" s="123" t="str" cm="1">
        <f t="array" ref="CL323">IF(AND(AZ323="C_16",
        SUMPRODUCT(--ISNUMBER(SEARCH({"01";"02";"03";"04";"05";"06";"07";"08";"09";"10";"11";"12";"13";"15";"16";"17";"19";"20";"21";"22";"23";"24";"25";"26";"27";"28";"29";"30";"31";"32";"33";"35";"36";"37";"39";"44";"45";"47";"49";"50";"51";"52";"53";"54";"55";"57";"58";"59";"60";"61";"62";"63";"66";"67";"68";"69";"70";"71";"72";"73";"74";"75"}, BB323)))&gt;0),
    O323,
    "")</f>
        <v/>
      </c>
      <c r="CM323" s="131" t="str" cm="1">
        <f t="array" ref="CM323">IF(SUMPRODUCT(--ISNUMBER(SEARCH({"32";"35";"36";"44";"45";"47";"50";"51";"52";"53";"54";"55";"57";"58";"59";"60"}, BB323)))&gt;0,
    B323,
    "")</f>
        <v/>
      </c>
      <c r="CN323" s="123" t="str" cm="1">
        <f t="array" ref="CN323">IF(SUMPRODUCT(--ISNUMBER(SEARCH({"61";"62"}, BB323)))&gt;0,
    B323,
    "")</f>
        <v/>
      </c>
      <c r="CO323" s="226" t="str" cm="1">
        <f t="array" ref="CO323">IF(SUMPRODUCT(--ISNUMBER(SEARCH({"68";"69";"70";"71"}, BB323)))&gt;0,
    B323,
    "")</f>
        <v/>
      </c>
      <c r="CP323" s="123" t="str" cm="1">
        <f t="array" ref="CP323">IF(SUMPRODUCT(--ISNUMBER(SEARCH({"72";"73";"74";"75"}, BB323)))&gt;0,
    B323,
    "")</f>
        <v/>
      </c>
      <c r="CQ323" s="123" t="str">
        <f t="shared" si="261"/>
        <v/>
      </c>
      <c r="CR323" s="226" t="str">
        <f t="shared" si="262"/>
        <v>NO</v>
      </c>
      <c r="CS323" s="122" t="str">
        <f t="shared" si="271"/>
        <v/>
      </c>
      <c r="CT323" s="123" t="str">
        <f t="shared" si="272"/>
        <v/>
      </c>
      <c r="CU323" s="123" t="str">
        <f t="shared" si="273"/>
        <v/>
      </c>
      <c r="CV323" s="123" t="str">
        <f t="shared" si="274"/>
        <v/>
      </c>
      <c r="CW323" s="123" t="str">
        <f t="shared" si="275"/>
        <v/>
      </c>
      <c r="CX323" s="123" t="str">
        <f t="shared" si="276"/>
        <v/>
      </c>
      <c r="CY323" s="123" t="str">
        <f t="shared" si="277"/>
        <v/>
      </c>
      <c r="CZ323" s="123" t="str">
        <f t="shared" si="278"/>
        <v/>
      </c>
      <c r="DA323" s="123" t="str">
        <f t="shared" si="279"/>
        <v/>
      </c>
      <c r="DB323" s="124" t="str">
        <f t="shared" si="280"/>
        <v/>
      </c>
      <c r="DC323" s="122" t="str">
        <f t="shared" si="281"/>
        <v/>
      </c>
      <c r="DD323" s="123" t="str">
        <f t="shared" si="282"/>
        <v/>
      </c>
      <c r="DE323" s="123" t="str">
        <f t="shared" si="283"/>
        <v/>
      </c>
      <c r="DF323" s="124" t="str">
        <f t="shared" si="284"/>
        <v/>
      </c>
      <c r="DG323" s="110"/>
    </row>
    <row r="324" spans="2:111" ht="16.2" outlineLevel="2" x14ac:dyDescent="0.4">
      <c r="B324" s="7">
        <v>319</v>
      </c>
      <c r="C324" s="12"/>
      <c r="D324" s="13"/>
      <c r="E324" s="14"/>
      <c r="F324" s="14"/>
      <c r="G324" s="14"/>
      <c r="H324" s="14"/>
      <c r="I324" s="14"/>
      <c r="J324" s="14"/>
      <c r="K324" s="14"/>
      <c r="L324" s="15"/>
      <c r="M324" s="12"/>
      <c r="N324" s="12"/>
      <c r="O324" s="12"/>
      <c r="P324" s="98" t="str">
        <f xml:space="preserve"> IF(ISBLANK(M324),"",VLOOKUP(M324,ComboValue!$D$2:$H$18,5,FALSE))</f>
        <v/>
      </c>
      <c r="Q324" s="12"/>
      <c r="R324" s="252" t="str" cm="1">
        <f t="array" ref="R324">IF(OR(ISNUMBER(SEARCH("SGH05",$D324:$L324)),ISNUMBER(SEARCH("SGH06",$D324:$L324)),ISNUMBER(SEARCH("SGH07",$D324:$L324)),ISNUMBER(SEARCH("SGH08",$D324:$L324)),ISNUMBER(SEARCH("pas de pictogramme",$D324:$L324)),ISNUMBER(SEARCH("SGH09",$D324:$L324)),ISNUMBER(SEARCH("SGH03",$D324:$L324))),"OUI","NON")</f>
        <v>NON</v>
      </c>
      <c r="S324" s="13"/>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212"/>
      <c r="AX324" s="123" t="str" cm="1">
        <f t="array" ref="AX324">_xlfn.TEXTJOIN(",", TRUE, IF(D324:L324="","",VLOOKUP(D324:L324, ComboValue!$A$2:$C$11, 3, FALSE)))</f>
        <v/>
      </c>
      <c r="AY324" s="123" t="str">
        <f t="shared" si="259"/>
        <v>Tous_Fr</v>
      </c>
      <c r="AZ324" s="123" t="str">
        <f>IF(ISBLANK(M324),"",VLOOKUP(M324,ComboValue!$D$2:$F$18,3,FALSE))</f>
        <v/>
      </c>
      <c r="BA324" s="123" t="str">
        <f>IF(ISBLANK(N324),"",VLOOKUP(N324,ComboValue!$J$2:$L$5,3,FALSE))</f>
        <v/>
      </c>
      <c r="BB324" s="130" t="str" cm="1">
        <f t="array" ref="BB324">_xlfn.TEXTJOIN(",", TRUE, IF(S324:AV324="","",VLOOKUP(S324:AV324, ComboValue!$M$2:$O$100, 3, FALSE)))</f>
        <v/>
      </c>
      <c r="BC324" s="124" t="str">
        <f t="shared" si="260"/>
        <v/>
      </c>
      <c r="BD324" s="110"/>
      <c r="BE324" s="122" t="str">
        <f t="shared" si="237"/>
        <v/>
      </c>
      <c r="BF324" s="123" t="str">
        <f t="shared" si="238"/>
        <v/>
      </c>
      <c r="BG324" s="123" t="str">
        <f t="shared" si="239"/>
        <v/>
      </c>
      <c r="BH324" s="123" t="str">
        <f t="shared" si="240"/>
        <v/>
      </c>
      <c r="BI324" s="123" t="str">
        <f t="shared" si="241"/>
        <v/>
      </c>
      <c r="BJ324" s="123" t="str">
        <f t="shared" si="242"/>
        <v/>
      </c>
      <c r="BK324" s="123" t="str">
        <f t="shared" si="243"/>
        <v/>
      </c>
      <c r="BL324" s="123" t="str">
        <f t="shared" si="244"/>
        <v/>
      </c>
      <c r="BM324" s="123" t="str">
        <f t="shared" si="245"/>
        <v/>
      </c>
      <c r="BN324" s="123" t="str">
        <f t="shared" si="246"/>
        <v/>
      </c>
      <c r="BO324" s="123">
        <f t="shared" si="285"/>
        <v>0</v>
      </c>
      <c r="BP324" s="123">
        <f t="shared" si="247"/>
        <v>0</v>
      </c>
      <c r="BQ324" s="123">
        <f t="shared" si="286"/>
        <v>0</v>
      </c>
      <c r="BR324" s="123">
        <f t="shared" si="248"/>
        <v>0</v>
      </c>
      <c r="BS324" s="123">
        <f t="shared" si="249"/>
        <v>0</v>
      </c>
      <c r="BT324" s="123">
        <f t="shared" si="250"/>
        <v>0</v>
      </c>
      <c r="BU324" s="123" t="str">
        <f t="shared" si="263"/>
        <v/>
      </c>
      <c r="BV324" s="123" t="str">
        <f t="shared" si="264"/>
        <v/>
      </c>
      <c r="BW324" s="123" t="str">
        <f t="shared" si="265"/>
        <v/>
      </c>
      <c r="BX324" s="123" t="str">
        <f t="shared" si="251"/>
        <v/>
      </c>
      <c r="BY324" s="123" t="str">
        <f t="shared" si="252"/>
        <v/>
      </c>
      <c r="BZ324" s="123" t="str">
        <f t="shared" si="253"/>
        <v/>
      </c>
      <c r="CA324" s="123" t="str">
        <f t="shared" si="254"/>
        <v/>
      </c>
      <c r="CB324" s="123" t="str">
        <f t="shared" si="255"/>
        <v/>
      </c>
      <c r="CC324" s="123" t="str">
        <f t="shared" si="256"/>
        <v/>
      </c>
      <c r="CD324" s="123" t="str">
        <f t="shared" si="257"/>
        <v/>
      </c>
      <c r="CE324" s="123" t="str">
        <f t="shared" si="258"/>
        <v/>
      </c>
      <c r="CF324" s="123" t="str">
        <f t="shared" si="266"/>
        <v/>
      </c>
      <c r="CG324" s="123" t="str">
        <f t="shared" si="267"/>
        <v/>
      </c>
      <c r="CH324" s="123" t="str">
        <f t="shared" si="268"/>
        <v/>
      </c>
      <c r="CI324" s="123" t="str">
        <f t="shared" si="269"/>
        <v/>
      </c>
      <c r="CJ324" s="131" t="str">
        <f t="shared" si="270"/>
        <v/>
      </c>
      <c r="CK324" s="123" t="str" cm="1">
        <f t="array" ref="CK324">IF(AND(AZ324="C_16",
        SUMPRODUCT(--ISNUMBER(SEARCH({"14","34","38","40","41","42","43","46","48","56","64","65"},BB324)))&gt;0),
    O324-IF(ISNUMBER(CL324),CL324,0),
    "")</f>
        <v/>
      </c>
      <c r="CL324" s="123" t="str" cm="1">
        <f t="array" ref="CL324">IF(AND(AZ324="C_16",
        SUMPRODUCT(--ISNUMBER(SEARCH({"01";"02";"03";"04";"05";"06";"07";"08";"09";"10";"11";"12";"13";"15";"16";"17";"19";"20";"21";"22";"23";"24";"25";"26";"27";"28";"29";"30";"31";"32";"33";"35";"36";"37";"39";"44";"45";"47";"49";"50";"51";"52";"53";"54";"55";"57";"58";"59";"60";"61";"62";"63";"66";"67";"68";"69";"70";"71";"72";"73";"74";"75"}, BB324)))&gt;0),
    O324,
    "")</f>
        <v/>
      </c>
      <c r="CM324" s="131" t="str" cm="1">
        <f t="array" ref="CM324">IF(SUMPRODUCT(--ISNUMBER(SEARCH({"32";"35";"36";"44";"45";"47";"50";"51";"52";"53";"54";"55";"57";"58";"59";"60"}, BB324)))&gt;0,
    B324,
    "")</f>
        <v/>
      </c>
      <c r="CN324" s="123" t="str" cm="1">
        <f t="array" ref="CN324">IF(SUMPRODUCT(--ISNUMBER(SEARCH({"61";"62"}, BB324)))&gt;0,
    B324,
    "")</f>
        <v/>
      </c>
      <c r="CO324" s="226" t="str" cm="1">
        <f t="array" ref="CO324">IF(SUMPRODUCT(--ISNUMBER(SEARCH({"68";"69";"70";"71"}, BB324)))&gt;0,
    B324,
    "")</f>
        <v/>
      </c>
      <c r="CP324" s="123" t="str" cm="1">
        <f t="array" ref="CP324">IF(SUMPRODUCT(--ISNUMBER(SEARCH({"72";"73";"74";"75"}, BB324)))&gt;0,
    B324,
    "")</f>
        <v/>
      </c>
      <c r="CQ324" s="123" t="str">
        <f t="shared" si="261"/>
        <v/>
      </c>
      <c r="CR324" s="226" t="str">
        <f t="shared" si="262"/>
        <v>NO</v>
      </c>
      <c r="CS324" s="122" t="str">
        <f t="shared" si="271"/>
        <v/>
      </c>
      <c r="CT324" s="123" t="str">
        <f t="shared" si="272"/>
        <v/>
      </c>
      <c r="CU324" s="123" t="str">
        <f t="shared" si="273"/>
        <v/>
      </c>
      <c r="CV324" s="123" t="str">
        <f t="shared" si="274"/>
        <v/>
      </c>
      <c r="CW324" s="123" t="str">
        <f t="shared" si="275"/>
        <v/>
      </c>
      <c r="CX324" s="123" t="str">
        <f t="shared" si="276"/>
        <v/>
      </c>
      <c r="CY324" s="123" t="str">
        <f t="shared" si="277"/>
        <v/>
      </c>
      <c r="CZ324" s="123" t="str">
        <f t="shared" si="278"/>
        <v/>
      </c>
      <c r="DA324" s="123" t="str">
        <f t="shared" si="279"/>
        <v/>
      </c>
      <c r="DB324" s="124" t="str">
        <f t="shared" si="280"/>
        <v/>
      </c>
      <c r="DC324" s="122" t="str">
        <f t="shared" si="281"/>
        <v/>
      </c>
      <c r="DD324" s="123" t="str">
        <f t="shared" si="282"/>
        <v/>
      </c>
      <c r="DE324" s="123" t="str">
        <f t="shared" si="283"/>
        <v/>
      </c>
      <c r="DF324" s="124" t="str">
        <f t="shared" si="284"/>
        <v/>
      </c>
      <c r="DG324" s="110"/>
    </row>
    <row r="325" spans="2:111" ht="16.2" outlineLevel="2" x14ac:dyDescent="0.4">
      <c r="B325" s="7">
        <v>320</v>
      </c>
      <c r="C325" s="12"/>
      <c r="D325" s="13"/>
      <c r="E325" s="14"/>
      <c r="F325" s="14"/>
      <c r="G325" s="14"/>
      <c r="H325" s="14"/>
      <c r="I325" s="14"/>
      <c r="J325" s="14"/>
      <c r="K325" s="14"/>
      <c r="L325" s="15"/>
      <c r="M325" s="12"/>
      <c r="N325" s="12"/>
      <c r="O325" s="12"/>
      <c r="P325" s="98" t="str">
        <f xml:space="preserve"> IF(ISBLANK(M325),"",VLOOKUP(M325,ComboValue!$D$2:$H$18,5,FALSE))</f>
        <v/>
      </c>
      <c r="Q325" s="12"/>
      <c r="R325" s="252" t="str" cm="1">
        <f t="array" ref="R325">IF(OR(ISNUMBER(SEARCH("SGH05",$D325:$L325)),ISNUMBER(SEARCH("SGH06",$D325:$L325)),ISNUMBER(SEARCH("SGH07",$D325:$L325)),ISNUMBER(SEARCH("SGH08",$D325:$L325)),ISNUMBER(SEARCH("pas de pictogramme",$D325:$L325)),ISNUMBER(SEARCH("SGH09",$D325:$L325)),ISNUMBER(SEARCH("SGH03",$D325:$L325))),"OUI","NON")</f>
        <v>NON</v>
      </c>
      <c r="S325" s="13"/>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212"/>
      <c r="AX325" s="123" t="str" cm="1">
        <f t="array" ref="AX325">_xlfn.TEXTJOIN(",", TRUE, IF(D325:L325="","",VLOOKUP(D325:L325, ComboValue!$A$2:$C$11, 3, FALSE)))</f>
        <v/>
      </c>
      <c r="AY325" s="123" t="str">
        <f t="shared" si="259"/>
        <v>Tous_Fr</v>
      </c>
      <c r="AZ325" s="123" t="str">
        <f>IF(ISBLANK(M325),"",VLOOKUP(M325,ComboValue!$D$2:$F$18,3,FALSE))</f>
        <v/>
      </c>
      <c r="BA325" s="123" t="str">
        <f>IF(ISBLANK(N325),"",VLOOKUP(N325,ComboValue!$J$2:$L$5,3,FALSE))</f>
        <v/>
      </c>
      <c r="BB325" s="130" t="str" cm="1">
        <f t="array" ref="BB325">_xlfn.TEXTJOIN(",", TRUE, IF(S325:AV325="","",VLOOKUP(S325:AV325, ComboValue!$M$2:$O$100, 3, FALSE)))</f>
        <v/>
      </c>
      <c r="BC325" s="124" t="str">
        <f t="shared" si="260"/>
        <v/>
      </c>
      <c r="BD325" s="110"/>
      <c r="BE325" s="122" t="str">
        <f t="shared" si="237"/>
        <v/>
      </c>
      <c r="BF325" s="123" t="str">
        <f t="shared" si="238"/>
        <v/>
      </c>
      <c r="BG325" s="123" t="str">
        <f t="shared" si="239"/>
        <v/>
      </c>
      <c r="BH325" s="123" t="str">
        <f t="shared" si="240"/>
        <v/>
      </c>
      <c r="BI325" s="123" t="str">
        <f t="shared" si="241"/>
        <v/>
      </c>
      <c r="BJ325" s="123" t="str">
        <f t="shared" si="242"/>
        <v/>
      </c>
      <c r="BK325" s="123" t="str">
        <f t="shared" si="243"/>
        <v/>
      </c>
      <c r="BL325" s="123" t="str">
        <f t="shared" si="244"/>
        <v/>
      </c>
      <c r="BM325" s="123" t="str">
        <f t="shared" si="245"/>
        <v/>
      </c>
      <c r="BN325" s="123" t="str">
        <f t="shared" si="246"/>
        <v/>
      </c>
      <c r="BO325" s="123">
        <f t="shared" si="285"/>
        <v>0</v>
      </c>
      <c r="BP325" s="123">
        <f t="shared" si="247"/>
        <v>0</v>
      </c>
      <c r="BQ325" s="123">
        <f t="shared" si="286"/>
        <v>0</v>
      </c>
      <c r="BR325" s="123">
        <f t="shared" si="248"/>
        <v>0</v>
      </c>
      <c r="BS325" s="123">
        <f t="shared" si="249"/>
        <v>0</v>
      </c>
      <c r="BT325" s="123">
        <f t="shared" si="250"/>
        <v>0</v>
      </c>
      <c r="BU325" s="123" t="str">
        <f t="shared" si="263"/>
        <v/>
      </c>
      <c r="BV325" s="123" t="str">
        <f t="shared" si="264"/>
        <v/>
      </c>
      <c r="BW325" s="123" t="str">
        <f t="shared" si="265"/>
        <v/>
      </c>
      <c r="BX325" s="123" t="str">
        <f t="shared" si="251"/>
        <v/>
      </c>
      <c r="BY325" s="123" t="str">
        <f t="shared" si="252"/>
        <v/>
      </c>
      <c r="BZ325" s="123" t="str">
        <f t="shared" si="253"/>
        <v/>
      </c>
      <c r="CA325" s="123" t="str">
        <f t="shared" si="254"/>
        <v/>
      </c>
      <c r="CB325" s="123" t="str">
        <f t="shared" si="255"/>
        <v/>
      </c>
      <c r="CC325" s="123" t="str">
        <f t="shared" si="256"/>
        <v/>
      </c>
      <c r="CD325" s="123" t="str">
        <f t="shared" si="257"/>
        <v/>
      </c>
      <c r="CE325" s="123" t="str">
        <f t="shared" si="258"/>
        <v/>
      </c>
      <c r="CF325" s="123" t="str">
        <f t="shared" si="266"/>
        <v/>
      </c>
      <c r="CG325" s="123" t="str">
        <f t="shared" si="267"/>
        <v/>
      </c>
      <c r="CH325" s="123" t="str">
        <f t="shared" si="268"/>
        <v/>
      </c>
      <c r="CI325" s="123" t="str">
        <f t="shared" si="269"/>
        <v/>
      </c>
      <c r="CJ325" s="131" t="str">
        <f t="shared" si="270"/>
        <v/>
      </c>
      <c r="CK325" s="123" t="str" cm="1">
        <f t="array" ref="CK325">IF(AND(AZ325="C_16",
        SUMPRODUCT(--ISNUMBER(SEARCH({"14","34","38","40","41","42","43","46","48","56","64","65"},BB325)))&gt;0),
    O325-IF(ISNUMBER(CL325),CL325,0),
    "")</f>
        <v/>
      </c>
      <c r="CL325" s="123" t="str" cm="1">
        <f t="array" ref="CL325">IF(AND(AZ325="C_16",
        SUMPRODUCT(--ISNUMBER(SEARCH({"01";"02";"03";"04";"05";"06";"07";"08";"09";"10";"11";"12";"13";"15";"16";"17";"19";"20";"21";"22";"23";"24";"25";"26";"27";"28";"29";"30";"31";"32";"33";"35";"36";"37";"39";"44";"45";"47";"49";"50";"51";"52";"53";"54";"55";"57";"58";"59";"60";"61";"62";"63";"66";"67";"68";"69";"70";"71";"72";"73";"74";"75"}, BB325)))&gt;0),
    O325,
    "")</f>
        <v/>
      </c>
      <c r="CM325" s="131" t="str" cm="1">
        <f t="array" ref="CM325">IF(SUMPRODUCT(--ISNUMBER(SEARCH({"32";"35";"36";"44";"45";"47";"50";"51";"52";"53";"54";"55";"57";"58";"59";"60"}, BB325)))&gt;0,
    B325,
    "")</f>
        <v/>
      </c>
      <c r="CN325" s="123" t="str" cm="1">
        <f t="array" ref="CN325">IF(SUMPRODUCT(--ISNUMBER(SEARCH({"61";"62"}, BB325)))&gt;0,
    B325,
    "")</f>
        <v/>
      </c>
      <c r="CO325" s="226" t="str" cm="1">
        <f t="array" ref="CO325">IF(SUMPRODUCT(--ISNUMBER(SEARCH({"68";"69";"70";"71"}, BB325)))&gt;0,
    B325,
    "")</f>
        <v/>
      </c>
      <c r="CP325" s="123" t="str" cm="1">
        <f t="array" ref="CP325">IF(SUMPRODUCT(--ISNUMBER(SEARCH({"72";"73";"74";"75"}, BB325)))&gt;0,
    B325,
    "")</f>
        <v/>
      </c>
      <c r="CQ325" s="123" t="str">
        <f t="shared" si="261"/>
        <v/>
      </c>
      <c r="CR325" s="226" t="str">
        <f t="shared" si="262"/>
        <v>NO</v>
      </c>
      <c r="CS325" s="122" t="str">
        <f t="shared" si="271"/>
        <v/>
      </c>
      <c r="CT325" s="123" t="str">
        <f t="shared" si="272"/>
        <v/>
      </c>
      <c r="CU325" s="123" t="str">
        <f t="shared" si="273"/>
        <v/>
      </c>
      <c r="CV325" s="123" t="str">
        <f t="shared" si="274"/>
        <v/>
      </c>
      <c r="CW325" s="123" t="str">
        <f t="shared" si="275"/>
        <v/>
      </c>
      <c r="CX325" s="123" t="str">
        <f t="shared" si="276"/>
        <v/>
      </c>
      <c r="CY325" s="123" t="str">
        <f t="shared" si="277"/>
        <v/>
      </c>
      <c r="CZ325" s="123" t="str">
        <f t="shared" si="278"/>
        <v/>
      </c>
      <c r="DA325" s="123" t="str">
        <f t="shared" si="279"/>
        <v/>
      </c>
      <c r="DB325" s="124" t="str">
        <f t="shared" si="280"/>
        <v/>
      </c>
      <c r="DC325" s="122" t="str">
        <f t="shared" si="281"/>
        <v/>
      </c>
      <c r="DD325" s="123" t="str">
        <f t="shared" si="282"/>
        <v/>
      </c>
      <c r="DE325" s="123" t="str">
        <f t="shared" si="283"/>
        <v/>
      </c>
      <c r="DF325" s="124" t="str">
        <f t="shared" si="284"/>
        <v/>
      </c>
      <c r="DG325" s="110"/>
    </row>
    <row r="326" spans="2:111" ht="16.2" outlineLevel="2" x14ac:dyDescent="0.4">
      <c r="B326" s="7">
        <v>321</v>
      </c>
      <c r="C326" s="12"/>
      <c r="D326" s="13"/>
      <c r="E326" s="14"/>
      <c r="F326" s="14"/>
      <c r="G326" s="14"/>
      <c r="H326" s="14"/>
      <c r="I326" s="14"/>
      <c r="J326" s="14"/>
      <c r="K326" s="14"/>
      <c r="L326" s="15"/>
      <c r="M326" s="12"/>
      <c r="N326" s="12"/>
      <c r="O326" s="12"/>
      <c r="P326" s="98" t="str">
        <f xml:space="preserve"> IF(ISBLANK(M326),"",VLOOKUP(M326,ComboValue!$D$2:$H$18,5,FALSE))</f>
        <v/>
      </c>
      <c r="Q326" s="12"/>
      <c r="R326" s="252" t="str" cm="1">
        <f t="array" ref="R326">IF(OR(ISNUMBER(SEARCH("SGH05",$D326:$L326)),ISNUMBER(SEARCH("SGH06",$D326:$L326)),ISNUMBER(SEARCH("SGH07",$D326:$L326)),ISNUMBER(SEARCH("SGH08",$D326:$L326)),ISNUMBER(SEARCH("pas de pictogramme",$D326:$L326)),ISNUMBER(SEARCH("SGH09",$D326:$L326)),ISNUMBER(SEARCH("SGH03",$D326:$L326))),"OUI","NON")</f>
        <v>NON</v>
      </c>
      <c r="S326" s="13"/>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212"/>
      <c r="AX326" s="123" t="str" cm="1">
        <f t="array" ref="AX326">_xlfn.TEXTJOIN(",", TRUE, IF(D326:L326="","",VLOOKUP(D326:L326, ComboValue!$A$2:$C$11, 3, FALSE)))</f>
        <v/>
      </c>
      <c r="AY326" s="123" t="str">
        <f t="shared" si="259"/>
        <v>Tous_Fr</v>
      </c>
      <c r="AZ326" s="123" t="str">
        <f>IF(ISBLANK(M326),"",VLOOKUP(M326,ComboValue!$D$2:$F$18,3,FALSE))</f>
        <v/>
      </c>
      <c r="BA326" s="123" t="str">
        <f>IF(ISBLANK(N326),"",VLOOKUP(N326,ComboValue!$J$2:$L$5,3,FALSE))</f>
        <v/>
      </c>
      <c r="BB326" s="130" t="str" cm="1">
        <f t="array" ref="BB326">_xlfn.TEXTJOIN(",", TRUE, IF(S326:AV326="","",VLOOKUP(S326:AV326, ComboValue!$M$2:$O$100, 3, FALSE)))</f>
        <v/>
      </c>
      <c r="BC326" s="124" t="str">
        <f t="shared" si="260"/>
        <v/>
      </c>
      <c r="BD326" s="110"/>
      <c r="BE326" s="122" t="str">
        <f t="shared" ref="BE326:BE389" si="287">IF(ISNUMBER(SEARCH("01",AX326)),O326,"")</f>
        <v/>
      </c>
      <c r="BF326" s="123" t="str">
        <f t="shared" ref="BF326:BF389" si="288">IF(ISNUMBER(SEARCH("02",AX326)),O326,"")</f>
        <v/>
      </c>
      <c r="BG326" s="123" t="str">
        <f t="shared" ref="BG326:BG389" si="289">IF(ISNUMBER(SEARCH("03",AX326)),O326,"")</f>
        <v/>
      </c>
      <c r="BH326" s="123" t="str">
        <f t="shared" ref="BH326:BH389" si="290">IF(ISNUMBER(SEARCH("04",AX326)),O326,"")</f>
        <v/>
      </c>
      <c r="BI326" s="123" t="str">
        <f t="shared" ref="BI326:BI389" si="291">IF(ISNUMBER(SEARCH("05",AX326)),O326,"")</f>
        <v/>
      </c>
      <c r="BJ326" s="123" t="str">
        <f t="shared" ref="BJ326:BJ389" si="292">IF(ISNUMBER(SEARCH("06",AX326)),O326,"")</f>
        <v/>
      </c>
      <c r="BK326" s="123" t="str">
        <f t="shared" ref="BK326:BK389" si="293">IF(ISNUMBER(SEARCH("07",AX326)),O326,"")</f>
        <v/>
      </c>
      <c r="BL326" s="123" t="str">
        <f t="shared" ref="BL326:BL389" si="294">IF(ISNUMBER(SEARCH("08",AX326)),O326,"")</f>
        <v/>
      </c>
      <c r="BM326" s="123" t="str">
        <f t="shared" ref="BM326:BM389" si="295">IF(ISNUMBER(SEARCH("09",AX326)),O326,"")</f>
        <v/>
      </c>
      <c r="BN326" s="123" t="str">
        <f t="shared" ref="BN326:BN389" si="296">IF(ISNUMBER(SEARCH("10",AX326)),O326,"")</f>
        <v/>
      </c>
      <c r="BO326" s="123">
        <f t="shared" si="285"/>
        <v>0</v>
      </c>
      <c r="BP326" s="123">
        <f t="shared" ref="BP326:BP389" si="297">IF(BI326="",0,BI326-BQ326-BO326)</f>
        <v>0</v>
      </c>
      <c r="BQ326" s="123">
        <f t="shared" si="286"/>
        <v>0</v>
      </c>
      <c r="BR326" s="123">
        <f t="shared" ref="BR326:BR389" si="298">IF(BK326="",0,BK326-BS326-BP326-BQ326-BO326)</f>
        <v>0</v>
      </c>
      <c r="BS326" s="123">
        <f t="shared" ref="BS326:BS389" si="299">IF(BK326="",0,BK326-BP326-BQ326-BO326)</f>
        <v>0</v>
      </c>
      <c r="BT326" s="123">
        <f t="shared" ref="BT326:BT389" si="300">IF(BL326="",0,BL326-BR326-BS326-BP326-BQ326-BO326)</f>
        <v>0</v>
      </c>
      <c r="BU326" s="123" t="str">
        <f t="shared" si="263"/>
        <v/>
      </c>
      <c r="BV326" s="123" t="str">
        <f t="shared" si="264"/>
        <v/>
      </c>
      <c r="BW326" s="123" t="str">
        <f t="shared" si="265"/>
        <v/>
      </c>
      <c r="BX326" s="123" t="str">
        <f t="shared" ref="BX326:BX389" si="301">IF(AZ326="C_03",O326,"")</f>
        <v/>
      </c>
      <c r="BY326" s="123" t="str">
        <f t="shared" ref="BY326:BY389" si="302">IF(AND(OR(AZ326="C_04",AZ326="C_06"),BA326="01"),O326,"")</f>
        <v/>
      </c>
      <c r="BZ326" s="123" t="str">
        <f t="shared" ref="BZ326:BZ389" si="303">IF(AND(OR(AZ326="C_05",AZ326="C_07"),BA326="01"),O326,"")</f>
        <v/>
      </c>
      <c r="CA326" s="123" t="str">
        <f t="shared" ref="CA326:CA389" si="304">IF(AND(AZ326="C_06",BA326="02"),O326,"")</f>
        <v/>
      </c>
      <c r="CB326" s="123" t="str">
        <f t="shared" ref="CB326:CB389" si="305">IF(AND(AZ326="C_07",BA326="02"),O326,"")</f>
        <v/>
      </c>
      <c r="CC326" s="123" t="str">
        <f t="shared" ref="CC326:CC389" si="306">IF(AND(OR(AZ326="C_06",AZ326="C_08"),BA326="03"),O326,"")</f>
        <v/>
      </c>
      <c r="CD326" s="123" t="str">
        <f t="shared" ref="CD326:CD389" si="307">IF(AND(OR(AZ326="C_07",AZ326="C_09"),BA326="03"),O326,"")</f>
        <v/>
      </c>
      <c r="CE326" s="123" t="str">
        <f t="shared" ref="CE326:CE389" si="308">IF(AZ326="C_10",O326,"")</f>
        <v/>
      </c>
      <c r="CF326" s="123" t="str">
        <f t="shared" si="266"/>
        <v/>
      </c>
      <c r="CG326" s="123" t="str">
        <f t="shared" si="267"/>
        <v/>
      </c>
      <c r="CH326" s="123" t="str">
        <f t="shared" si="268"/>
        <v/>
      </c>
      <c r="CI326" s="123" t="str">
        <f t="shared" si="269"/>
        <v/>
      </c>
      <c r="CJ326" s="131" t="str">
        <f t="shared" si="270"/>
        <v/>
      </c>
      <c r="CK326" s="123" t="str" cm="1">
        <f t="array" ref="CK326">IF(AND(AZ326="C_16",
        SUMPRODUCT(--ISNUMBER(SEARCH({"14","34","38","40","41","42","43","46","48","56","64","65"},BB326)))&gt;0),
    O326-IF(ISNUMBER(CL326),CL326,0),
    "")</f>
        <v/>
      </c>
      <c r="CL326" s="123" t="str" cm="1">
        <f t="array" ref="CL326">IF(AND(AZ326="C_16",
        SUMPRODUCT(--ISNUMBER(SEARCH({"01";"02";"03";"04";"05";"06";"07";"08";"09";"10";"11";"12";"13";"15";"16";"17";"19";"20";"21";"22";"23";"24";"25";"26";"27";"28";"29";"30";"31";"32";"33";"35";"36";"37";"39";"44";"45";"47";"49";"50";"51";"52";"53";"54";"55";"57";"58";"59";"60";"61";"62";"63";"66";"67";"68";"69";"70";"71";"72";"73";"74";"75"}, BB326)))&gt;0),
    O326,
    "")</f>
        <v/>
      </c>
      <c r="CM326" s="131" t="str" cm="1">
        <f t="array" ref="CM326">IF(SUMPRODUCT(--ISNUMBER(SEARCH({"32";"35";"36";"44";"45";"47";"50";"51";"52";"53";"54";"55";"57";"58";"59";"60"}, BB326)))&gt;0,
    B326,
    "")</f>
        <v/>
      </c>
      <c r="CN326" s="123" t="str" cm="1">
        <f t="array" ref="CN326">IF(SUMPRODUCT(--ISNUMBER(SEARCH({"61";"62"}, BB326)))&gt;0,
    B326,
    "")</f>
        <v/>
      </c>
      <c r="CO326" s="226" t="str" cm="1">
        <f t="array" ref="CO326">IF(SUMPRODUCT(--ISNUMBER(SEARCH({"68";"69";"70";"71"}, BB326)))&gt;0,
    B326,
    "")</f>
        <v/>
      </c>
      <c r="CP326" s="123" t="str" cm="1">
        <f t="array" ref="CP326">IF(SUMPRODUCT(--ISNUMBER(SEARCH({"72";"73";"74";"75"}, BB326)))&gt;0,
    B326,
    "")</f>
        <v/>
      </c>
      <c r="CQ326" s="123" t="str">
        <f t="shared" si="261"/>
        <v/>
      </c>
      <c r="CR326" s="226" t="str">
        <f t="shared" si="262"/>
        <v>NO</v>
      </c>
      <c r="CS326" s="122" t="str">
        <f t="shared" si="271"/>
        <v/>
      </c>
      <c r="CT326" s="123" t="str">
        <f t="shared" si="272"/>
        <v/>
      </c>
      <c r="CU326" s="123" t="str">
        <f t="shared" si="273"/>
        <v/>
      </c>
      <c r="CV326" s="123" t="str">
        <f t="shared" si="274"/>
        <v/>
      </c>
      <c r="CW326" s="123" t="str">
        <f t="shared" si="275"/>
        <v/>
      </c>
      <c r="CX326" s="123" t="str">
        <f t="shared" si="276"/>
        <v/>
      </c>
      <c r="CY326" s="123" t="str">
        <f t="shared" si="277"/>
        <v/>
      </c>
      <c r="CZ326" s="123" t="str">
        <f t="shared" si="278"/>
        <v/>
      </c>
      <c r="DA326" s="123" t="str">
        <f t="shared" si="279"/>
        <v/>
      </c>
      <c r="DB326" s="124" t="str">
        <f t="shared" si="280"/>
        <v/>
      </c>
      <c r="DC326" s="122" t="str">
        <f t="shared" si="281"/>
        <v/>
      </c>
      <c r="DD326" s="123" t="str">
        <f t="shared" si="282"/>
        <v/>
      </c>
      <c r="DE326" s="123" t="str">
        <f t="shared" si="283"/>
        <v/>
      </c>
      <c r="DF326" s="124" t="str">
        <f t="shared" si="284"/>
        <v/>
      </c>
      <c r="DG326" s="110"/>
    </row>
    <row r="327" spans="2:111" ht="16.2" outlineLevel="2" x14ac:dyDescent="0.4">
      <c r="B327" s="7">
        <v>322</v>
      </c>
      <c r="C327" s="12"/>
      <c r="D327" s="13"/>
      <c r="E327" s="14"/>
      <c r="F327" s="14"/>
      <c r="G327" s="14"/>
      <c r="H327" s="14"/>
      <c r="I327" s="14"/>
      <c r="J327" s="14"/>
      <c r="K327" s="14"/>
      <c r="L327" s="15"/>
      <c r="M327" s="12"/>
      <c r="N327" s="12"/>
      <c r="O327" s="12"/>
      <c r="P327" s="98" t="str">
        <f xml:space="preserve"> IF(ISBLANK(M327),"",VLOOKUP(M327,ComboValue!$D$2:$H$18,5,FALSE))</f>
        <v/>
      </c>
      <c r="Q327" s="12"/>
      <c r="R327" s="252" t="str" cm="1">
        <f t="array" ref="R327">IF(OR(ISNUMBER(SEARCH("SGH05",$D327:$L327)),ISNUMBER(SEARCH("SGH06",$D327:$L327)),ISNUMBER(SEARCH("SGH07",$D327:$L327)),ISNUMBER(SEARCH("SGH08",$D327:$L327)),ISNUMBER(SEARCH("pas de pictogramme",$D327:$L327)),ISNUMBER(SEARCH("SGH09",$D327:$L327)),ISNUMBER(SEARCH("SGH03",$D327:$L327))),"OUI","NON")</f>
        <v>NON</v>
      </c>
      <c r="S327" s="13"/>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212"/>
      <c r="AX327" s="123" t="str" cm="1">
        <f t="array" ref="AX327">_xlfn.TEXTJOIN(",", TRUE, IF(D327:L327="","",VLOOKUP(D327:L327, ComboValue!$A$2:$C$11, 3, FALSE)))</f>
        <v/>
      </c>
      <c r="AY327" s="123" t="str">
        <f t="shared" ref="AY327:AY390" si="309">IF(ISNUMBER(SEARCH("04",AX327)),"Gaz_Fr","Tous_Fr")</f>
        <v>Tous_Fr</v>
      </c>
      <c r="AZ327" s="123" t="str">
        <f>IF(ISBLANK(M327),"",VLOOKUP(M327,ComboValue!$D$2:$F$18,3,FALSE))</f>
        <v/>
      </c>
      <c r="BA327" s="123" t="str">
        <f>IF(ISBLANK(N327),"",VLOOKUP(N327,ComboValue!$J$2:$L$5,3,FALSE))</f>
        <v/>
      </c>
      <c r="BB327" s="130" t="str" cm="1">
        <f t="array" ref="BB327">_xlfn.TEXTJOIN(",", TRUE, IF(S327:AV327="","",VLOOKUP(S327:AV327, ComboValue!$M$2:$O$100, 3, FALSE)))</f>
        <v/>
      </c>
      <c r="BC327" s="124" t="str">
        <f t="shared" ref="BC327:BC390" si="310">IF(AND(ISNUMBER(SEARCH("04",AX327)),NOT(OR("C_01"=AZ327,"C_01b"=AZ327,"C_02"=AZ327,"C_03"=AZ327))),"01,","") &amp; IF(OR(AND("C_01"=AZ327,NOT("04"=BA327)),AND("C_02"=AZ327,NOT("04"=BA327)),AND("C_03"=AZ327,NOT("04"=BA327)),AND("C_04"=AZ327,NOT("01"=BA327)),AND("C_05"=AZ327,NOT("01"=BA327)),AND("C_06"=AZ327,OR("04"=BA327,BA327="")),AND("C_07"=AZ327,OR("04"=BA327,BA327="")),AND("C_08"=AZ327,NOT("03"=BA327)),AND("C_09"=AZ327,NOT("03"=BA327)),AND("C_10"=AZ327,NOT("04"=BA327)),AND("C_11"=AZ327,NOT("04"=BA327)),AND("C_12"=AZ327,NOT("04"=BA327)),AND("C_13"=AZ327,NOT("04"=BA327)),AND("C_14"=AZ327,NOT("04"=BA327))),"02,","") &amp; IF(AND(OR(ISNUMBER(SEARCH("11",BB327)),ISNUMBER(SEARCH("12",BB327))),NOT("01"=BA327)),"03,","") &amp; IF(AND(ISNUMBER(SEARCH("13",BB327)),NOT("02"=BA327)),"04,","")</f>
        <v/>
      </c>
      <c r="BD327" s="110"/>
      <c r="BE327" s="122" t="str">
        <f t="shared" si="287"/>
        <v/>
      </c>
      <c r="BF327" s="123" t="str">
        <f t="shared" si="288"/>
        <v/>
      </c>
      <c r="BG327" s="123" t="str">
        <f t="shared" si="289"/>
        <v/>
      </c>
      <c r="BH327" s="123" t="str">
        <f t="shared" si="290"/>
        <v/>
      </c>
      <c r="BI327" s="123" t="str">
        <f t="shared" si="291"/>
        <v/>
      </c>
      <c r="BJ327" s="123" t="str">
        <f t="shared" si="292"/>
        <v/>
      </c>
      <c r="BK327" s="123" t="str">
        <f t="shared" si="293"/>
        <v/>
      </c>
      <c r="BL327" s="123" t="str">
        <f t="shared" si="294"/>
        <v/>
      </c>
      <c r="BM327" s="123" t="str">
        <f t="shared" si="295"/>
        <v/>
      </c>
      <c r="BN327" s="123" t="str">
        <f t="shared" si="296"/>
        <v/>
      </c>
      <c r="BO327" s="123">
        <f t="shared" si="285"/>
        <v>0</v>
      </c>
      <c r="BP327" s="123">
        <f t="shared" si="297"/>
        <v>0</v>
      </c>
      <c r="BQ327" s="123">
        <f t="shared" si="286"/>
        <v>0</v>
      </c>
      <c r="BR327" s="123">
        <f t="shared" si="298"/>
        <v>0</v>
      </c>
      <c r="BS327" s="123">
        <f t="shared" si="299"/>
        <v>0</v>
      </c>
      <c r="BT327" s="123">
        <f t="shared" si="300"/>
        <v>0</v>
      </c>
      <c r="BU327" s="123" t="str">
        <f t="shared" si="263"/>
        <v/>
      </c>
      <c r="BV327" s="123" t="str">
        <f t="shared" si="264"/>
        <v/>
      </c>
      <c r="BW327" s="123" t="str">
        <f t="shared" si="265"/>
        <v/>
      </c>
      <c r="BX327" s="123" t="str">
        <f t="shared" si="301"/>
        <v/>
      </c>
      <c r="BY327" s="123" t="str">
        <f t="shared" si="302"/>
        <v/>
      </c>
      <c r="BZ327" s="123" t="str">
        <f t="shared" si="303"/>
        <v/>
      </c>
      <c r="CA327" s="123" t="str">
        <f t="shared" si="304"/>
        <v/>
      </c>
      <c r="CB327" s="123" t="str">
        <f t="shared" si="305"/>
        <v/>
      </c>
      <c r="CC327" s="123" t="str">
        <f t="shared" si="306"/>
        <v/>
      </c>
      <c r="CD327" s="123" t="str">
        <f t="shared" si="307"/>
        <v/>
      </c>
      <c r="CE327" s="123" t="str">
        <f t="shared" si="308"/>
        <v/>
      </c>
      <c r="CF327" s="123" t="str">
        <f t="shared" si="266"/>
        <v/>
      </c>
      <c r="CG327" s="123" t="str">
        <f t="shared" si="267"/>
        <v/>
      </c>
      <c r="CH327" s="123" t="str">
        <f t="shared" si="268"/>
        <v/>
      </c>
      <c r="CI327" s="123" t="str">
        <f t="shared" si="269"/>
        <v/>
      </c>
      <c r="CJ327" s="131" t="str">
        <f t="shared" si="270"/>
        <v/>
      </c>
      <c r="CK327" s="123" t="str" cm="1">
        <f t="array" ref="CK327">IF(AND(AZ327="C_16",
        SUMPRODUCT(--ISNUMBER(SEARCH({"14","34","38","40","41","42","43","46","48","56","64","65"},BB327)))&gt;0),
    O327-IF(ISNUMBER(CL327),CL327,0),
    "")</f>
        <v/>
      </c>
      <c r="CL327" s="123" t="str" cm="1">
        <f t="array" ref="CL327">IF(AND(AZ327="C_16",
        SUMPRODUCT(--ISNUMBER(SEARCH({"01";"02";"03";"04";"05";"06";"07";"08";"09";"10";"11";"12";"13";"15";"16";"17";"19";"20";"21";"22";"23";"24";"25";"26";"27";"28";"29";"30";"31";"32";"33";"35";"36";"37";"39";"44";"45";"47";"49";"50";"51";"52";"53";"54";"55";"57";"58";"59";"60";"61";"62";"63";"66";"67";"68";"69";"70";"71";"72";"73";"74";"75"}, BB327)))&gt;0),
    O327,
    "")</f>
        <v/>
      </c>
      <c r="CM327" s="131" t="str" cm="1">
        <f t="array" ref="CM327">IF(SUMPRODUCT(--ISNUMBER(SEARCH({"32";"35";"36";"44";"45";"47";"50";"51";"52";"53";"54";"55";"57";"58";"59";"60"}, BB327)))&gt;0,
    B327,
    "")</f>
        <v/>
      </c>
      <c r="CN327" s="123" t="str" cm="1">
        <f t="array" ref="CN327">IF(SUMPRODUCT(--ISNUMBER(SEARCH({"61";"62"}, BB327)))&gt;0,
    B327,
    "")</f>
        <v/>
      </c>
      <c r="CO327" s="226" t="str" cm="1">
        <f t="array" ref="CO327">IF(SUMPRODUCT(--ISNUMBER(SEARCH({"68";"69";"70";"71"}, BB327)))&gt;0,
    B327,
    "")</f>
        <v/>
      </c>
      <c r="CP327" s="123" t="str" cm="1">
        <f t="array" ref="CP327">IF(SUMPRODUCT(--ISNUMBER(SEARCH({"72";"73";"74";"75"}, BB327)))&gt;0,
    B327,
    "")</f>
        <v/>
      </c>
      <c r="CQ327" s="123" t="str">
        <f t="shared" ref="CQ327:CQ390" si="311">IF(ISNUMBER(SEARCH("REACH",M327)),B327,"")</f>
        <v/>
      </c>
      <c r="CR327" s="226" t="str">
        <f t="shared" ref="CR327:CR390" si="312">IF(OR(AZ327="C_15", CM327&lt;&gt;"",CN327&lt;&gt;"",CO327&lt;&gt;"",CP327&lt;&gt;""), "YES", "NO")</f>
        <v>NO</v>
      </c>
      <c r="CS327" s="122" t="str">
        <f t="shared" si="271"/>
        <v/>
      </c>
      <c r="CT327" s="123" t="str">
        <f t="shared" si="272"/>
        <v/>
      </c>
      <c r="CU327" s="123" t="str">
        <f t="shared" si="273"/>
        <v/>
      </c>
      <c r="CV327" s="123" t="str">
        <f t="shared" si="274"/>
        <v/>
      </c>
      <c r="CW327" s="123" t="str">
        <f t="shared" si="275"/>
        <v/>
      </c>
      <c r="CX327" s="123" t="str">
        <f t="shared" si="276"/>
        <v/>
      </c>
      <c r="CY327" s="123" t="str">
        <f t="shared" si="277"/>
        <v/>
      </c>
      <c r="CZ327" s="123" t="str">
        <f t="shared" si="278"/>
        <v/>
      </c>
      <c r="DA327" s="123" t="str">
        <f t="shared" si="279"/>
        <v/>
      </c>
      <c r="DB327" s="124" t="str">
        <f t="shared" si="280"/>
        <v/>
      </c>
      <c r="DC327" s="122" t="str">
        <f t="shared" si="281"/>
        <v/>
      </c>
      <c r="DD327" s="123" t="str">
        <f t="shared" si="282"/>
        <v/>
      </c>
      <c r="DE327" s="123" t="str">
        <f t="shared" si="283"/>
        <v/>
      </c>
      <c r="DF327" s="124" t="str">
        <f t="shared" si="284"/>
        <v/>
      </c>
      <c r="DG327" s="110"/>
    </row>
    <row r="328" spans="2:111" ht="16.2" outlineLevel="2" x14ac:dyDescent="0.4">
      <c r="B328" s="7">
        <v>323</v>
      </c>
      <c r="C328" s="12"/>
      <c r="D328" s="13"/>
      <c r="E328" s="14"/>
      <c r="F328" s="14"/>
      <c r="G328" s="14"/>
      <c r="H328" s="14"/>
      <c r="I328" s="14"/>
      <c r="J328" s="14"/>
      <c r="K328" s="14"/>
      <c r="L328" s="15"/>
      <c r="M328" s="12"/>
      <c r="N328" s="12"/>
      <c r="O328" s="12"/>
      <c r="P328" s="98" t="str">
        <f xml:space="preserve"> IF(ISBLANK(M328),"",VLOOKUP(M328,ComboValue!$D$2:$H$18,5,FALSE))</f>
        <v/>
      </c>
      <c r="Q328" s="12"/>
      <c r="R328" s="252" t="str" cm="1">
        <f t="array" ref="R328">IF(OR(ISNUMBER(SEARCH("SGH05",$D328:$L328)),ISNUMBER(SEARCH("SGH06",$D328:$L328)),ISNUMBER(SEARCH("SGH07",$D328:$L328)),ISNUMBER(SEARCH("SGH08",$D328:$L328)),ISNUMBER(SEARCH("pas de pictogramme",$D328:$L328)),ISNUMBER(SEARCH("SGH09",$D328:$L328)),ISNUMBER(SEARCH("SGH03",$D328:$L328))),"OUI","NON")</f>
        <v>NON</v>
      </c>
      <c r="S328" s="13"/>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212"/>
      <c r="AX328" s="123" t="str" cm="1">
        <f t="array" ref="AX328">_xlfn.TEXTJOIN(",", TRUE, IF(D328:L328="","",VLOOKUP(D328:L328, ComboValue!$A$2:$C$11, 3, FALSE)))</f>
        <v/>
      </c>
      <c r="AY328" s="123" t="str">
        <f t="shared" si="309"/>
        <v>Tous_Fr</v>
      </c>
      <c r="AZ328" s="123" t="str">
        <f>IF(ISBLANK(M328),"",VLOOKUP(M328,ComboValue!$D$2:$F$18,3,FALSE))</f>
        <v/>
      </c>
      <c r="BA328" s="123" t="str">
        <f>IF(ISBLANK(N328),"",VLOOKUP(N328,ComboValue!$J$2:$L$5,3,FALSE))</f>
        <v/>
      </c>
      <c r="BB328" s="130" t="str" cm="1">
        <f t="array" ref="BB328">_xlfn.TEXTJOIN(",", TRUE, IF(S328:AV328="","",VLOOKUP(S328:AV328, ComboValue!$M$2:$O$100, 3, FALSE)))</f>
        <v/>
      </c>
      <c r="BC328" s="124" t="str">
        <f t="shared" si="310"/>
        <v/>
      </c>
      <c r="BD328" s="110"/>
      <c r="BE328" s="122" t="str">
        <f t="shared" si="287"/>
        <v/>
      </c>
      <c r="BF328" s="123" t="str">
        <f t="shared" si="288"/>
        <v/>
      </c>
      <c r="BG328" s="123" t="str">
        <f t="shared" si="289"/>
        <v/>
      </c>
      <c r="BH328" s="123" t="str">
        <f t="shared" si="290"/>
        <v/>
      </c>
      <c r="BI328" s="123" t="str">
        <f t="shared" si="291"/>
        <v/>
      </c>
      <c r="BJ328" s="123" t="str">
        <f t="shared" si="292"/>
        <v/>
      </c>
      <c r="BK328" s="123" t="str">
        <f t="shared" si="293"/>
        <v/>
      </c>
      <c r="BL328" s="123" t="str">
        <f t="shared" si="294"/>
        <v/>
      </c>
      <c r="BM328" s="123" t="str">
        <f t="shared" si="295"/>
        <v/>
      </c>
      <c r="BN328" s="123" t="str">
        <f t="shared" si="296"/>
        <v/>
      </c>
      <c r="BO328" s="123">
        <f t="shared" si="285"/>
        <v>0</v>
      </c>
      <c r="BP328" s="123">
        <f t="shared" si="297"/>
        <v>0</v>
      </c>
      <c r="BQ328" s="123">
        <f t="shared" si="286"/>
        <v>0</v>
      </c>
      <c r="BR328" s="123">
        <f t="shared" si="298"/>
        <v>0</v>
      </c>
      <c r="BS328" s="123">
        <f t="shared" si="299"/>
        <v>0</v>
      </c>
      <c r="BT328" s="123">
        <f t="shared" si="300"/>
        <v>0</v>
      </c>
      <c r="BU328" s="123" t="str">
        <f t="shared" ref="BU328:BU391" si="313">IF(AZ328="C_01",O328,"")</f>
        <v/>
      </c>
      <c r="BV328" s="123" t="str">
        <f t="shared" ref="BV328:BV391" si="314">IF(AZ328="C_01b",O328,"")</f>
        <v/>
      </c>
      <c r="BW328" s="123" t="str">
        <f t="shared" ref="BW328:BW391" si="315">IF(AZ328="C_02",O328,"")</f>
        <v/>
      </c>
      <c r="BX328" s="123" t="str">
        <f t="shared" si="301"/>
        <v/>
      </c>
      <c r="BY328" s="123" t="str">
        <f t="shared" si="302"/>
        <v/>
      </c>
      <c r="BZ328" s="123" t="str">
        <f t="shared" si="303"/>
        <v/>
      </c>
      <c r="CA328" s="123" t="str">
        <f t="shared" si="304"/>
        <v/>
      </c>
      <c r="CB328" s="123" t="str">
        <f t="shared" si="305"/>
        <v/>
      </c>
      <c r="CC328" s="123" t="str">
        <f t="shared" si="306"/>
        <v/>
      </c>
      <c r="CD328" s="123" t="str">
        <f t="shared" si="307"/>
        <v/>
      </c>
      <c r="CE328" s="123" t="str">
        <f t="shared" si="308"/>
        <v/>
      </c>
      <c r="CF328" s="123" t="str">
        <f t="shared" ref="CF328:CF391" si="316">IF(AZ328="C_11",O328,"")</f>
        <v/>
      </c>
      <c r="CG328" s="123" t="str">
        <f t="shared" ref="CG328:CG391" si="317">IF(AZ328="C_12",O328,"")</f>
        <v/>
      </c>
      <c r="CH328" s="123" t="str">
        <f t="shared" ref="CH328:CH391" si="318">IF(AZ328="C_13",O328,"")</f>
        <v/>
      </c>
      <c r="CI328" s="123" t="str">
        <f t="shared" ref="CI328:CI391" si="319">IF(AZ328="C_14",O328,"")</f>
        <v/>
      </c>
      <c r="CJ328" s="131" t="str">
        <f t="shared" ref="CJ328:CJ391" si="320">IF(AZ328="C_15",O328,"")</f>
        <v/>
      </c>
      <c r="CK328" s="123" t="str" cm="1">
        <f t="array" ref="CK328">IF(AND(AZ328="C_16",
        SUMPRODUCT(--ISNUMBER(SEARCH({"14","34","38","40","41","42","43","46","48","56","64","65"},BB328)))&gt;0),
    O328-IF(ISNUMBER(CL328),CL328,0),
    "")</f>
        <v/>
      </c>
      <c r="CL328" s="123" t="str" cm="1">
        <f t="array" ref="CL328">IF(AND(AZ328="C_16",
        SUMPRODUCT(--ISNUMBER(SEARCH({"01";"02";"03";"04";"05";"06";"07";"08";"09";"10";"11";"12";"13";"15";"16";"17";"19";"20";"21";"22";"23";"24";"25";"26";"27";"28";"29";"30";"31";"32";"33";"35";"36";"37";"39";"44";"45";"47";"49";"50";"51";"52";"53";"54";"55";"57";"58";"59";"60";"61";"62";"63";"66";"67";"68";"69";"70";"71";"72";"73";"74";"75"}, BB328)))&gt;0),
    O328,
    "")</f>
        <v/>
      </c>
      <c r="CM328" s="131" t="str" cm="1">
        <f t="array" ref="CM328">IF(SUMPRODUCT(--ISNUMBER(SEARCH({"32";"35";"36";"44";"45";"47";"50";"51";"52";"53";"54";"55";"57";"58";"59";"60"}, BB328)))&gt;0,
    B328,
    "")</f>
        <v/>
      </c>
      <c r="CN328" s="123" t="str" cm="1">
        <f t="array" ref="CN328">IF(SUMPRODUCT(--ISNUMBER(SEARCH({"61";"62"}, BB328)))&gt;0,
    B328,
    "")</f>
        <v/>
      </c>
      <c r="CO328" s="226" t="str" cm="1">
        <f t="array" ref="CO328">IF(SUMPRODUCT(--ISNUMBER(SEARCH({"68";"69";"70";"71"}, BB328)))&gt;0,
    B328,
    "")</f>
        <v/>
      </c>
      <c r="CP328" s="123" t="str" cm="1">
        <f t="array" ref="CP328">IF(SUMPRODUCT(--ISNUMBER(SEARCH({"72";"73";"74";"75"}, BB328)))&gt;0,
    B328,
    "")</f>
        <v/>
      </c>
      <c r="CQ328" s="123" t="str">
        <f t="shared" si="311"/>
        <v/>
      </c>
      <c r="CR328" s="226" t="str">
        <f t="shared" si="312"/>
        <v>NO</v>
      </c>
      <c r="CS328" s="122" t="str">
        <f t="shared" ref="CS328:CS391" si="321">IF(ISNUMBER(SEARCH("01",AX328)),B328,"")</f>
        <v/>
      </c>
      <c r="CT328" s="123" t="str">
        <f t="shared" ref="CT328:CT391" si="322">IF(ISNUMBER(SEARCH("02",AX328)),B328,"")</f>
        <v/>
      </c>
      <c r="CU328" s="123" t="str">
        <f t="shared" ref="CU328:CU391" si="323">IF(ISNUMBER(SEARCH("03",AX328)),B328,"")</f>
        <v/>
      </c>
      <c r="CV328" s="123" t="str">
        <f t="shared" ref="CV328:CV391" si="324">IF(ISNUMBER(SEARCH("04",AX328)),B328,"")</f>
        <v/>
      </c>
      <c r="CW328" s="123" t="str">
        <f t="shared" ref="CW328:CW391" si="325">IF(ISNUMBER(SEARCH("05",AX328)),B328,"")</f>
        <v/>
      </c>
      <c r="CX328" s="123" t="str">
        <f t="shared" ref="CX328:CX391" si="326">IF(ISNUMBER(SEARCH("06",AX328)),B328,"")</f>
        <v/>
      </c>
      <c r="CY328" s="123" t="str">
        <f t="shared" ref="CY328:CY391" si="327">IF(ISNUMBER(SEARCH("07",AX328)),B328,"")</f>
        <v/>
      </c>
      <c r="CZ328" s="123" t="str">
        <f t="shared" ref="CZ328:CZ391" si="328">IF(ISNUMBER(SEARCH("08",AX328)),B328,"")</f>
        <v/>
      </c>
      <c r="DA328" s="123" t="str">
        <f t="shared" ref="DA328:DA391" si="329">IF(ISNUMBER(SEARCH("09",AX328)),B328,"")</f>
        <v/>
      </c>
      <c r="DB328" s="124" t="str">
        <f t="shared" ref="DB328:DB391" si="330">IF(ISNUMBER(SEARCH("10",AX328)),B328,"")</f>
        <v/>
      </c>
      <c r="DC328" s="122" t="str">
        <f t="shared" ref="DC328:DC391" si="331">IF(ISNUMBER(SEARCH("01",BC328)),B328,"")</f>
        <v/>
      </c>
      <c r="DD328" s="123" t="str">
        <f t="shared" ref="DD328:DD391" si="332">IF(ISNUMBER(SEARCH("02",BC328)),B328,"")</f>
        <v/>
      </c>
      <c r="DE328" s="123" t="str">
        <f t="shared" ref="DE328:DE391" si="333">IF(ISNUMBER(SEARCH("03",BC328)),B328,"")</f>
        <v/>
      </c>
      <c r="DF328" s="124" t="str">
        <f t="shared" ref="DF328:DF391" si="334">IF(ISNUMBER(SEARCH("04",BC328)),B328,"")</f>
        <v/>
      </c>
      <c r="DG328" s="110"/>
    </row>
    <row r="329" spans="2:111" ht="16.2" outlineLevel="2" x14ac:dyDescent="0.4">
      <c r="B329" s="7">
        <v>324</v>
      </c>
      <c r="C329" s="12"/>
      <c r="D329" s="13"/>
      <c r="E329" s="14"/>
      <c r="F329" s="14"/>
      <c r="G329" s="14"/>
      <c r="H329" s="14"/>
      <c r="I329" s="14"/>
      <c r="J329" s="14"/>
      <c r="K329" s="14"/>
      <c r="L329" s="15"/>
      <c r="M329" s="12"/>
      <c r="N329" s="12"/>
      <c r="O329" s="12"/>
      <c r="P329" s="98" t="str">
        <f xml:space="preserve"> IF(ISBLANK(M329),"",VLOOKUP(M329,ComboValue!$D$2:$H$18,5,FALSE))</f>
        <v/>
      </c>
      <c r="Q329" s="12"/>
      <c r="R329" s="252" t="str" cm="1">
        <f t="array" ref="R329">IF(OR(ISNUMBER(SEARCH("SGH05",$D329:$L329)),ISNUMBER(SEARCH("SGH06",$D329:$L329)),ISNUMBER(SEARCH("SGH07",$D329:$L329)),ISNUMBER(SEARCH("SGH08",$D329:$L329)),ISNUMBER(SEARCH("pas de pictogramme",$D329:$L329)),ISNUMBER(SEARCH("SGH09",$D329:$L329)),ISNUMBER(SEARCH("SGH03",$D329:$L329))),"OUI","NON")</f>
        <v>NON</v>
      </c>
      <c r="S329" s="13"/>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212"/>
      <c r="AX329" s="123" t="str" cm="1">
        <f t="array" ref="AX329">_xlfn.TEXTJOIN(",", TRUE, IF(D329:L329="","",VLOOKUP(D329:L329, ComboValue!$A$2:$C$11, 3, FALSE)))</f>
        <v/>
      </c>
      <c r="AY329" s="123" t="str">
        <f t="shared" si="309"/>
        <v>Tous_Fr</v>
      </c>
      <c r="AZ329" s="123" t="str">
        <f>IF(ISBLANK(M329),"",VLOOKUP(M329,ComboValue!$D$2:$F$18,3,FALSE))</f>
        <v/>
      </c>
      <c r="BA329" s="123" t="str">
        <f>IF(ISBLANK(N329),"",VLOOKUP(N329,ComboValue!$J$2:$L$5,3,FALSE))</f>
        <v/>
      </c>
      <c r="BB329" s="130" t="str" cm="1">
        <f t="array" ref="BB329">_xlfn.TEXTJOIN(",", TRUE, IF(S329:AV329="","",VLOOKUP(S329:AV329, ComboValue!$M$2:$O$100, 3, FALSE)))</f>
        <v/>
      </c>
      <c r="BC329" s="124" t="str">
        <f t="shared" si="310"/>
        <v/>
      </c>
      <c r="BD329" s="110"/>
      <c r="BE329" s="122" t="str">
        <f t="shared" si="287"/>
        <v/>
      </c>
      <c r="BF329" s="123" t="str">
        <f t="shared" si="288"/>
        <v/>
      </c>
      <c r="BG329" s="123" t="str">
        <f t="shared" si="289"/>
        <v/>
      </c>
      <c r="BH329" s="123" t="str">
        <f t="shared" si="290"/>
        <v/>
      </c>
      <c r="BI329" s="123" t="str">
        <f t="shared" si="291"/>
        <v/>
      </c>
      <c r="BJ329" s="123" t="str">
        <f t="shared" si="292"/>
        <v/>
      </c>
      <c r="BK329" s="123" t="str">
        <f t="shared" si="293"/>
        <v/>
      </c>
      <c r="BL329" s="123" t="str">
        <f t="shared" si="294"/>
        <v/>
      </c>
      <c r="BM329" s="123" t="str">
        <f t="shared" si="295"/>
        <v/>
      </c>
      <c r="BN329" s="123" t="str">
        <f t="shared" si="296"/>
        <v/>
      </c>
      <c r="BO329" s="123">
        <f t="shared" si="285"/>
        <v>0</v>
      </c>
      <c r="BP329" s="123">
        <f t="shared" si="297"/>
        <v>0</v>
      </c>
      <c r="BQ329" s="123">
        <f t="shared" si="286"/>
        <v>0</v>
      </c>
      <c r="BR329" s="123">
        <f t="shared" si="298"/>
        <v>0</v>
      </c>
      <c r="BS329" s="123">
        <f t="shared" si="299"/>
        <v>0</v>
      </c>
      <c r="BT329" s="123">
        <f t="shared" si="300"/>
        <v>0</v>
      </c>
      <c r="BU329" s="123" t="str">
        <f t="shared" si="313"/>
        <v/>
      </c>
      <c r="BV329" s="123" t="str">
        <f t="shared" si="314"/>
        <v/>
      </c>
      <c r="BW329" s="123" t="str">
        <f t="shared" si="315"/>
        <v/>
      </c>
      <c r="BX329" s="123" t="str">
        <f t="shared" si="301"/>
        <v/>
      </c>
      <c r="BY329" s="123" t="str">
        <f t="shared" si="302"/>
        <v/>
      </c>
      <c r="BZ329" s="123" t="str">
        <f t="shared" si="303"/>
        <v/>
      </c>
      <c r="CA329" s="123" t="str">
        <f t="shared" si="304"/>
        <v/>
      </c>
      <c r="CB329" s="123" t="str">
        <f t="shared" si="305"/>
        <v/>
      </c>
      <c r="CC329" s="123" t="str">
        <f t="shared" si="306"/>
        <v/>
      </c>
      <c r="CD329" s="123" t="str">
        <f t="shared" si="307"/>
        <v/>
      </c>
      <c r="CE329" s="123" t="str">
        <f t="shared" si="308"/>
        <v/>
      </c>
      <c r="CF329" s="123" t="str">
        <f t="shared" si="316"/>
        <v/>
      </c>
      <c r="CG329" s="123" t="str">
        <f t="shared" si="317"/>
        <v/>
      </c>
      <c r="CH329" s="123" t="str">
        <f t="shared" si="318"/>
        <v/>
      </c>
      <c r="CI329" s="123" t="str">
        <f t="shared" si="319"/>
        <v/>
      </c>
      <c r="CJ329" s="131" t="str">
        <f t="shared" si="320"/>
        <v/>
      </c>
      <c r="CK329" s="123" t="str" cm="1">
        <f t="array" ref="CK329">IF(AND(AZ329="C_16",
        SUMPRODUCT(--ISNUMBER(SEARCH({"14","34","38","40","41","42","43","46","48","56","64","65"},BB329)))&gt;0),
    O329-IF(ISNUMBER(CL329),CL329,0),
    "")</f>
        <v/>
      </c>
      <c r="CL329" s="123" t="str" cm="1">
        <f t="array" ref="CL329">IF(AND(AZ329="C_16",
        SUMPRODUCT(--ISNUMBER(SEARCH({"01";"02";"03";"04";"05";"06";"07";"08";"09";"10";"11";"12";"13";"15";"16";"17";"19";"20";"21";"22";"23";"24";"25";"26";"27";"28";"29";"30";"31";"32";"33";"35";"36";"37";"39";"44";"45";"47";"49";"50";"51";"52";"53";"54";"55";"57";"58";"59";"60";"61";"62";"63";"66";"67";"68";"69";"70";"71";"72";"73";"74";"75"}, BB329)))&gt;0),
    O329,
    "")</f>
        <v/>
      </c>
      <c r="CM329" s="131" t="str" cm="1">
        <f t="array" ref="CM329">IF(SUMPRODUCT(--ISNUMBER(SEARCH({"32";"35";"36";"44";"45";"47";"50";"51";"52";"53";"54";"55";"57";"58";"59";"60"}, BB329)))&gt;0,
    B329,
    "")</f>
        <v/>
      </c>
      <c r="CN329" s="123" t="str" cm="1">
        <f t="array" ref="CN329">IF(SUMPRODUCT(--ISNUMBER(SEARCH({"61";"62"}, BB329)))&gt;0,
    B329,
    "")</f>
        <v/>
      </c>
      <c r="CO329" s="226" t="str" cm="1">
        <f t="array" ref="CO329">IF(SUMPRODUCT(--ISNUMBER(SEARCH({"68";"69";"70";"71"}, BB329)))&gt;0,
    B329,
    "")</f>
        <v/>
      </c>
      <c r="CP329" s="123" t="str" cm="1">
        <f t="array" ref="CP329">IF(SUMPRODUCT(--ISNUMBER(SEARCH({"72";"73";"74";"75"}, BB329)))&gt;0,
    B329,
    "")</f>
        <v/>
      </c>
      <c r="CQ329" s="123" t="str">
        <f t="shared" si="311"/>
        <v/>
      </c>
      <c r="CR329" s="226" t="str">
        <f t="shared" si="312"/>
        <v>NO</v>
      </c>
      <c r="CS329" s="122" t="str">
        <f t="shared" si="321"/>
        <v/>
      </c>
      <c r="CT329" s="123" t="str">
        <f t="shared" si="322"/>
        <v/>
      </c>
      <c r="CU329" s="123" t="str">
        <f t="shared" si="323"/>
        <v/>
      </c>
      <c r="CV329" s="123" t="str">
        <f t="shared" si="324"/>
        <v/>
      </c>
      <c r="CW329" s="123" t="str">
        <f t="shared" si="325"/>
        <v/>
      </c>
      <c r="CX329" s="123" t="str">
        <f t="shared" si="326"/>
        <v/>
      </c>
      <c r="CY329" s="123" t="str">
        <f t="shared" si="327"/>
        <v/>
      </c>
      <c r="CZ329" s="123" t="str">
        <f t="shared" si="328"/>
        <v/>
      </c>
      <c r="DA329" s="123" t="str">
        <f t="shared" si="329"/>
        <v/>
      </c>
      <c r="DB329" s="124" t="str">
        <f t="shared" si="330"/>
        <v/>
      </c>
      <c r="DC329" s="122" t="str">
        <f t="shared" si="331"/>
        <v/>
      </c>
      <c r="DD329" s="123" t="str">
        <f t="shared" si="332"/>
        <v/>
      </c>
      <c r="DE329" s="123" t="str">
        <f t="shared" si="333"/>
        <v/>
      </c>
      <c r="DF329" s="124" t="str">
        <f t="shared" si="334"/>
        <v/>
      </c>
      <c r="DG329" s="110"/>
    </row>
    <row r="330" spans="2:111" ht="16.2" outlineLevel="2" x14ac:dyDescent="0.4">
      <c r="B330" s="7">
        <v>325</v>
      </c>
      <c r="C330" s="12"/>
      <c r="D330" s="13"/>
      <c r="E330" s="14"/>
      <c r="F330" s="14"/>
      <c r="G330" s="14"/>
      <c r="H330" s="14"/>
      <c r="I330" s="14"/>
      <c r="J330" s="14"/>
      <c r="K330" s="14"/>
      <c r="L330" s="15"/>
      <c r="M330" s="12"/>
      <c r="N330" s="12"/>
      <c r="O330" s="12"/>
      <c r="P330" s="98" t="str">
        <f xml:space="preserve"> IF(ISBLANK(M330),"",VLOOKUP(M330,ComboValue!$D$2:$H$18,5,FALSE))</f>
        <v/>
      </c>
      <c r="Q330" s="12"/>
      <c r="R330" s="252" t="str" cm="1">
        <f t="array" ref="R330">IF(OR(ISNUMBER(SEARCH("SGH05",$D330:$L330)),ISNUMBER(SEARCH("SGH06",$D330:$L330)),ISNUMBER(SEARCH("SGH07",$D330:$L330)),ISNUMBER(SEARCH("SGH08",$D330:$L330)),ISNUMBER(SEARCH("pas de pictogramme",$D330:$L330)),ISNUMBER(SEARCH("SGH09",$D330:$L330)),ISNUMBER(SEARCH("SGH03",$D330:$L330))),"OUI","NON")</f>
        <v>NON</v>
      </c>
      <c r="S330" s="13"/>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212"/>
      <c r="AX330" s="123" t="str" cm="1">
        <f t="array" ref="AX330">_xlfn.TEXTJOIN(",", TRUE, IF(D330:L330="","",VLOOKUP(D330:L330, ComboValue!$A$2:$C$11, 3, FALSE)))</f>
        <v/>
      </c>
      <c r="AY330" s="123" t="str">
        <f t="shared" si="309"/>
        <v>Tous_Fr</v>
      </c>
      <c r="AZ330" s="123" t="str">
        <f>IF(ISBLANK(M330),"",VLOOKUP(M330,ComboValue!$D$2:$F$18,3,FALSE))</f>
        <v/>
      </c>
      <c r="BA330" s="123" t="str">
        <f>IF(ISBLANK(N330),"",VLOOKUP(N330,ComboValue!$J$2:$L$5,3,FALSE))</f>
        <v/>
      </c>
      <c r="BB330" s="130" t="str" cm="1">
        <f t="array" ref="BB330">_xlfn.TEXTJOIN(",", TRUE, IF(S330:AV330="","",VLOOKUP(S330:AV330, ComboValue!$M$2:$O$100, 3, FALSE)))</f>
        <v/>
      </c>
      <c r="BC330" s="124" t="str">
        <f t="shared" si="310"/>
        <v/>
      </c>
      <c r="BD330" s="110"/>
      <c r="BE330" s="122" t="str">
        <f t="shared" si="287"/>
        <v/>
      </c>
      <c r="BF330" s="123" t="str">
        <f t="shared" si="288"/>
        <v/>
      </c>
      <c r="BG330" s="123" t="str">
        <f t="shared" si="289"/>
        <v/>
      </c>
      <c r="BH330" s="123" t="str">
        <f t="shared" si="290"/>
        <v/>
      </c>
      <c r="BI330" s="123" t="str">
        <f t="shared" si="291"/>
        <v/>
      </c>
      <c r="BJ330" s="123" t="str">
        <f t="shared" si="292"/>
        <v/>
      </c>
      <c r="BK330" s="123" t="str">
        <f t="shared" si="293"/>
        <v/>
      </c>
      <c r="BL330" s="123" t="str">
        <f t="shared" si="294"/>
        <v/>
      </c>
      <c r="BM330" s="123" t="str">
        <f t="shared" si="295"/>
        <v/>
      </c>
      <c r="BN330" s="123" t="str">
        <f t="shared" si="296"/>
        <v/>
      </c>
      <c r="BO330" s="123">
        <f t="shared" si="285"/>
        <v>0</v>
      </c>
      <c r="BP330" s="123">
        <f t="shared" si="297"/>
        <v>0</v>
      </c>
      <c r="BQ330" s="123">
        <f t="shared" si="286"/>
        <v>0</v>
      </c>
      <c r="BR330" s="123">
        <f t="shared" si="298"/>
        <v>0</v>
      </c>
      <c r="BS330" s="123">
        <f t="shared" si="299"/>
        <v>0</v>
      </c>
      <c r="BT330" s="123">
        <f t="shared" si="300"/>
        <v>0</v>
      </c>
      <c r="BU330" s="123" t="str">
        <f t="shared" si="313"/>
        <v/>
      </c>
      <c r="BV330" s="123" t="str">
        <f t="shared" si="314"/>
        <v/>
      </c>
      <c r="BW330" s="123" t="str">
        <f t="shared" si="315"/>
        <v/>
      </c>
      <c r="BX330" s="123" t="str">
        <f t="shared" si="301"/>
        <v/>
      </c>
      <c r="BY330" s="123" t="str">
        <f t="shared" si="302"/>
        <v/>
      </c>
      <c r="BZ330" s="123" t="str">
        <f t="shared" si="303"/>
        <v/>
      </c>
      <c r="CA330" s="123" t="str">
        <f t="shared" si="304"/>
        <v/>
      </c>
      <c r="CB330" s="123" t="str">
        <f t="shared" si="305"/>
        <v/>
      </c>
      <c r="CC330" s="123" t="str">
        <f t="shared" si="306"/>
        <v/>
      </c>
      <c r="CD330" s="123" t="str">
        <f t="shared" si="307"/>
        <v/>
      </c>
      <c r="CE330" s="123" t="str">
        <f t="shared" si="308"/>
        <v/>
      </c>
      <c r="CF330" s="123" t="str">
        <f t="shared" si="316"/>
        <v/>
      </c>
      <c r="CG330" s="123" t="str">
        <f t="shared" si="317"/>
        <v/>
      </c>
      <c r="CH330" s="123" t="str">
        <f t="shared" si="318"/>
        <v/>
      </c>
      <c r="CI330" s="123" t="str">
        <f t="shared" si="319"/>
        <v/>
      </c>
      <c r="CJ330" s="131" t="str">
        <f t="shared" si="320"/>
        <v/>
      </c>
      <c r="CK330" s="123" t="str" cm="1">
        <f t="array" ref="CK330">IF(AND(AZ330="C_16",
        SUMPRODUCT(--ISNUMBER(SEARCH({"14","34","38","40","41","42","43","46","48","56","64","65"},BB330)))&gt;0),
    O330-IF(ISNUMBER(CL330),CL330,0),
    "")</f>
        <v/>
      </c>
      <c r="CL330" s="123" t="str" cm="1">
        <f t="array" ref="CL330">IF(AND(AZ330="C_16",
        SUMPRODUCT(--ISNUMBER(SEARCH({"01";"02";"03";"04";"05";"06";"07";"08";"09";"10";"11";"12";"13";"15";"16";"17";"19";"20";"21";"22";"23";"24";"25";"26";"27";"28";"29";"30";"31";"32";"33";"35";"36";"37";"39";"44";"45";"47";"49";"50";"51";"52";"53";"54";"55";"57";"58";"59";"60";"61";"62";"63";"66";"67";"68";"69";"70";"71";"72";"73";"74";"75"}, BB330)))&gt;0),
    O330,
    "")</f>
        <v/>
      </c>
      <c r="CM330" s="131" t="str" cm="1">
        <f t="array" ref="CM330">IF(SUMPRODUCT(--ISNUMBER(SEARCH({"32";"35";"36";"44";"45";"47";"50";"51";"52";"53";"54";"55";"57";"58";"59";"60"}, BB330)))&gt;0,
    B330,
    "")</f>
        <v/>
      </c>
      <c r="CN330" s="123" t="str" cm="1">
        <f t="array" ref="CN330">IF(SUMPRODUCT(--ISNUMBER(SEARCH({"61";"62"}, BB330)))&gt;0,
    B330,
    "")</f>
        <v/>
      </c>
      <c r="CO330" s="226" t="str" cm="1">
        <f t="array" ref="CO330">IF(SUMPRODUCT(--ISNUMBER(SEARCH({"68";"69";"70";"71"}, BB330)))&gt;0,
    B330,
    "")</f>
        <v/>
      </c>
      <c r="CP330" s="123" t="str" cm="1">
        <f t="array" ref="CP330">IF(SUMPRODUCT(--ISNUMBER(SEARCH({"72";"73";"74";"75"}, BB330)))&gt;0,
    B330,
    "")</f>
        <v/>
      </c>
      <c r="CQ330" s="123" t="str">
        <f t="shared" si="311"/>
        <v/>
      </c>
      <c r="CR330" s="226" t="str">
        <f t="shared" si="312"/>
        <v>NO</v>
      </c>
      <c r="CS330" s="122" t="str">
        <f t="shared" si="321"/>
        <v/>
      </c>
      <c r="CT330" s="123" t="str">
        <f t="shared" si="322"/>
        <v/>
      </c>
      <c r="CU330" s="123" t="str">
        <f t="shared" si="323"/>
        <v/>
      </c>
      <c r="CV330" s="123" t="str">
        <f t="shared" si="324"/>
        <v/>
      </c>
      <c r="CW330" s="123" t="str">
        <f t="shared" si="325"/>
        <v/>
      </c>
      <c r="CX330" s="123" t="str">
        <f t="shared" si="326"/>
        <v/>
      </c>
      <c r="CY330" s="123" t="str">
        <f t="shared" si="327"/>
        <v/>
      </c>
      <c r="CZ330" s="123" t="str">
        <f t="shared" si="328"/>
        <v/>
      </c>
      <c r="DA330" s="123" t="str">
        <f t="shared" si="329"/>
        <v/>
      </c>
      <c r="DB330" s="124" t="str">
        <f t="shared" si="330"/>
        <v/>
      </c>
      <c r="DC330" s="122" t="str">
        <f t="shared" si="331"/>
        <v/>
      </c>
      <c r="DD330" s="123" t="str">
        <f t="shared" si="332"/>
        <v/>
      </c>
      <c r="DE330" s="123" t="str">
        <f t="shared" si="333"/>
        <v/>
      </c>
      <c r="DF330" s="124" t="str">
        <f t="shared" si="334"/>
        <v/>
      </c>
      <c r="DG330" s="110"/>
    </row>
    <row r="331" spans="2:111" ht="16.2" outlineLevel="2" x14ac:dyDescent="0.4">
      <c r="B331" s="7">
        <v>326</v>
      </c>
      <c r="C331" s="12"/>
      <c r="D331" s="13"/>
      <c r="E331" s="14"/>
      <c r="F331" s="14"/>
      <c r="G331" s="14"/>
      <c r="H331" s="14"/>
      <c r="I331" s="14"/>
      <c r="J331" s="14"/>
      <c r="K331" s="14"/>
      <c r="L331" s="15"/>
      <c r="M331" s="12"/>
      <c r="N331" s="12"/>
      <c r="O331" s="12"/>
      <c r="P331" s="98" t="str">
        <f xml:space="preserve"> IF(ISBLANK(M331),"",VLOOKUP(M331,ComboValue!$D$2:$H$18,5,FALSE))</f>
        <v/>
      </c>
      <c r="Q331" s="12"/>
      <c r="R331" s="252" t="str" cm="1">
        <f t="array" ref="R331">IF(OR(ISNUMBER(SEARCH("SGH05",$D331:$L331)),ISNUMBER(SEARCH("SGH06",$D331:$L331)),ISNUMBER(SEARCH("SGH07",$D331:$L331)),ISNUMBER(SEARCH("SGH08",$D331:$L331)),ISNUMBER(SEARCH("pas de pictogramme",$D331:$L331)),ISNUMBER(SEARCH("SGH09",$D331:$L331)),ISNUMBER(SEARCH("SGH03",$D331:$L331))),"OUI","NON")</f>
        <v>NON</v>
      </c>
      <c r="S331" s="13"/>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212"/>
      <c r="AX331" s="123" t="str" cm="1">
        <f t="array" ref="AX331">_xlfn.TEXTJOIN(",", TRUE, IF(D331:L331="","",VLOOKUP(D331:L331, ComboValue!$A$2:$C$11, 3, FALSE)))</f>
        <v/>
      </c>
      <c r="AY331" s="123" t="str">
        <f t="shared" si="309"/>
        <v>Tous_Fr</v>
      </c>
      <c r="AZ331" s="123" t="str">
        <f>IF(ISBLANK(M331),"",VLOOKUP(M331,ComboValue!$D$2:$F$18,3,FALSE))</f>
        <v/>
      </c>
      <c r="BA331" s="123" t="str">
        <f>IF(ISBLANK(N331),"",VLOOKUP(N331,ComboValue!$J$2:$L$5,3,FALSE))</f>
        <v/>
      </c>
      <c r="BB331" s="130" t="str" cm="1">
        <f t="array" ref="BB331">_xlfn.TEXTJOIN(",", TRUE, IF(S331:AV331="","",VLOOKUP(S331:AV331, ComboValue!$M$2:$O$100, 3, FALSE)))</f>
        <v/>
      </c>
      <c r="BC331" s="124" t="str">
        <f t="shared" si="310"/>
        <v/>
      </c>
      <c r="BD331" s="110"/>
      <c r="BE331" s="122" t="str">
        <f t="shared" si="287"/>
        <v/>
      </c>
      <c r="BF331" s="123" t="str">
        <f t="shared" si="288"/>
        <v/>
      </c>
      <c r="BG331" s="123" t="str">
        <f t="shared" si="289"/>
        <v/>
      </c>
      <c r="BH331" s="123" t="str">
        <f t="shared" si="290"/>
        <v/>
      </c>
      <c r="BI331" s="123" t="str">
        <f t="shared" si="291"/>
        <v/>
      </c>
      <c r="BJ331" s="123" t="str">
        <f t="shared" si="292"/>
        <v/>
      </c>
      <c r="BK331" s="123" t="str">
        <f t="shared" si="293"/>
        <v/>
      </c>
      <c r="BL331" s="123" t="str">
        <f t="shared" si="294"/>
        <v/>
      </c>
      <c r="BM331" s="123" t="str">
        <f t="shared" si="295"/>
        <v/>
      </c>
      <c r="BN331" s="123" t="str">
        <f t="shared" si="296"/>
        <v/>
      </c>
      <c r="BO331" s="123">
        <f t="shared" si="285"/>
        <v>0</v>
      </c>
      <c r="BP331" s="123">
        <f t="shared" si="297"/>
        <v>0</v>
      </c>
      <c r="BQ331" s="123">
        <f t="shared" si="286"/>
        <v>0</v>
      </c>
      <c r="BR331" s="123">
        <f t="shared" si="298"/>
        <v>0</v>
      </c>
      <c r="BS331" s="123">
        <f t="shared" si="299"/>
        <v>0</v>
      </c>
      <c r="BT331" s="123">
        <f t="shared" si="300"/>
        <v>0</v>
      </c>
      <c r="BU331" s="123" t="str">
        <f t="shared" si="313"/>
        <v/>
      </c>
      <c r="BV331" s="123" t="str">
        <f t="shared" si="314"/>
        <v/>
      </c>
      <c r="BW331" s="123" t="str">
        <f t="shared" si="315"/>
        <v/>
      </c>
      <c r="BX331" s="123" t="str">
        <f t="shared" si="301"/>
        <v/>
      </c>
      <c r="BY331" s="123" t="str">
        <f t="shared" si="302"/>
        <v/>
      </c>
      <c r="BZ331" s="123" t="str">
        <f t="shared" si="303"/>
        <v/>
      </c>
      <c r="CA331" s="123" t="str">
        <f t="shared" si="304"/>
        <v/>
      </c>
      <c r="CB331" s="123" t="str">
        <f t="shared" si="305"/>
        <v/>
      </c>
      <c r="CC331" s="123" t="str">
        <f t="shared" si="306"/>
        <v/>
      </c>
      <c r="CD331" s="123" t="str">
        <f t="shared" si="307"/>
        <v/>
      </c>
      <c r="CE331" s="123" t="str">
        <f t="shared" si="308"/>
        <v/>
      </c>
      <c r="CF331" s="123" t="str">
        <f t="shared" si="316"/>
        <v/>
      </c>
      <c r="CG331" s="123" t="str">
        <f t="shared" si="317"/>
        <v/>
      </c>
      <c r="CH331" s="123" t="str">
        <f t="shared" si="318"/>
        <v/>
      </c>
      <c r="CI331" s="123" t="str">
        <f t="shared" si="319"/>
        <v/>
      </c>
      <c r="CJ331" s="131" t="str">
        <f t="shared" si="320"/>
        <v/>
      </c>
      <c r="CK331" s="123" t="str" cm="1">
        <f t="array" ref="CK331">IF(AND(AZ331="C_16",
        SUMPRODUCT(--ISNUMBER(SEARCH({"14","34","38","40","41","42","43","46","48","56","64","65"},BB331)))&gt;0),
    O331-IF(ISNUMBER(CL331),CL331,0),
    "")</f>
        <v/>
      </c>
      <c r="CL331" s="123" t="str" cm="1">
        <f t="array" ref="CL331">IF(AND(AZ331="C_16",
        SUMPRODUCT(--ISNUMBER(SEARCH({"01";"02";"03";"04";"05";"06";"07";"08";"09";"10";"11";"12";"13";"15";"16";"17";"19";"20";"21";"22";"23";"24";"25";"26";"27";"28";"29";"30";"31";"32";"33";"35";"36";"37";"39";"44";"45";"47";"49";"50";"51";"52";"53";"54";"55";"57";"58";"59";"60";"61";"62";"63";"66";"67";"68";"69";"70";"71";"72";"73";"74";"75"}, BB331)))&gt;0),
    O331,
    "")</f>
        <v/>
      </c>
      <c r="CM331" s="131" t="str" cm="1">
        <f t="array" ref="CM331">IF(SUMPRODUCT(--ISNUMBER(SEARCH({"32";"35";"36";"44";"45";"47";"50";"51";"52";"53";"54";"55";"57";"58";"59";"60"}, BB331)))&gt;0,
    B331,
    "")</f>
        <v/>
      </c>
      <c r="CN331" s="123" t="str" cm="1">
        <f t="array" ref="CN331">IF(SUMPRODUCT(--ISNUMBER(SEARCH({"61";"62"}, BB331)))&gt;0,
    B331,
    "")</f>
        <v/>
      </c>
      <c r="CO331" s="226" t="str" cm="1">
        <f t="array" ref="CO331">IF(SUMPRODUCT(--ISNUMBER(SEARCH({"68";"69";"70";"71"}, BB331)))&gt;0,
    B331,
    "")</f>
        <v/>
      </c>
      <c r="CP331" s="123" t="str" cm="1">
        <f t="array" ref="CP331">IF(SUMPRODUCT(--ISNUMBER(SEARCH({"72";"73";"74";"75"}, BB331)))&gt;0,
    B331,
    "")</f>
        <v/>
      </c>
      <c r="CQ331" s="123" t="str">
        <f t="shared" si="311"/>
        <v/>
      </c>
      <c r="CR331" s="226" t="str">
        <f t="shared" si="312"/>
        <v>NO</v>
      </c>
      <c r="CS331" s="122" t="str">
        <f t="shared" si="321"/>
        <v/>
      </c>
      <c r="CT331" s="123" t="str">
        <f t="shared" si="322"/>
        <v/>
      </c>
      <c r="CU331" s="123" t="str">
        <f t="shared" si="323"/>
        <v/>
      </c>
      <c r="CV331" s="123" t="str">
        <f t="shared" si="324"/>
        <v/>
      </c>
      <c r="CW331" s="123" t="str">
        <f t="shared" si="325"/>
        <v/>
      </c>
      <c r="CX331" s="123" t="str">
        <f t="shared" si="326"/>
        <v/>
      </c>
      <c r="CY331" s="123" t="str">
        <f t="shared" si="327"/>
        <v/>
      </c>
      <c r="CZ331" s="123" t="str">
        <f t="shared" si="328"/>
        <v/>
      </c>
      <c r="DA331" s="123" t="str">
        <f t="shared" si="329"/>
        <v/>
      </c>
      <c r="DB331" s="124" t="str">
        <f t="shared" si="330"/>
        <v/>
      </c>
      <c r="DC331" s="122" t="str">
        <f t="shared" si="331"/>
        <v/>
      </c>
      <c r="DD331" s="123" t="str">
        <f t="shared" si="332"/>
        <v/>
      </c>
      <c r="DE331" s="123" t="str">
        <f t="shared" si="333"/>
        <v/>
      </c>
      <c r="DF331" s="124" t="str">
        <f t="shared" si="334"/>
        <v/>
      </c>
      <c r="DG331" s="110"/>
    </row>
    <row r="332" spans="2:111" ht="16.2" outlineLevel="2" x14ac:dyDescent="0.4">
      <c r="B332" s="7">
        <v>327</v>
      </c>
      <c r="C332" s="12"/>
      <c r="D332" s="13"/>
      <c r="E332" s="14"/>
      <c r="F332" s="14"/>
      <c r="G332" s="14"/>
      <c r="H332" s="14"/>
      <c r="I332" s="14"/>
      <c r="J332" s="14"/>
      <c r="K332" s="14"/>
      <c r="L332" s="15"/>
      <c r="M332" s="12"/>
      <c r="N332" s="12"/>
      <c r="O332" s="12"/>
      <c r="P332" s="98" t="str">
        <f xml:space="preserve"> IF(ISBLANK(M332),"",VLOOKUP(M332,ComboValue!$D$2:$H$18,5,FALSE))</f>
        <v/>
      </c>
      <c r="Q332" s="12"/>
      <c r="R332" s="252" t="str" cm="1">
        <f t="array" ref="R332">IF(OR(ISNUMBER(SEARCH("SGH05",$D332:$L332)),ISNUMBER(SEARCH("SGH06",$D332:$L332)),ISNUMBER(SEARCH("SGH07",$D332:$L332)),ISNUMBER(SEARCH("SGH08",$D332:$L332)),ISNUMBER(SEARCH("pas de pictogramme",$D332:$L332)),ISNUMBER(SEARCH("SGH09",$D332:$L332)),ISNUMBER(SEARCH("SGH03",$D332:$L332))),"OUI","NON")</f>
        <v>NON</v>
      </c>
      <c r="S332" s="13"/>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212"/>
      <c r="AX332" s="123" t="str" cm="1">
        <f t="array" ref="AX332">_xlfn.TEXTJOIN(",", TRUE, IF(D332:L332="","",VLOOKUP(D332:L332, ComboValue!$A$2:$C$11, 3, FALSE)))</f>
        <v/>
      </c>
      <c r="AY332" s="123" t="str">
        <f t="shared" si="309"/>
        <v>Tous_Fr</v>
      </c>
      <c r="AZ332" s="123" t="str">
        <f>IF(ISBLANK(M332),"",VLOOKUP(M332,ComboValue!$D$2:$F$18,3,FALSE))</f>
        <v/>
      </c>
      <c r="BA332" s="123" t="str">
        <f>IF(ISBLANK(N332),"",VLOOKUP(N332,ComboValue!$J$2:$L$5,3,FALSE))</f>
        <v/>
      </c>
      <c r="BB332" s="130" t="str" cm="1">
        <f t="array" ref="BB332">_xlfn.TEXTJOIN(",", TRUE, IF(S332:AV332="","",VLOOKUP(S332:AV332, ComboValue!$M$2:$O$100, 3, FALSE)))</f>
        <v/>
      </c>
      <c r="BC332" s="124" t="str">
        <f t="shared" si="310"/>
        <v/>
      </c>
      <c r="BD332" s="110"/>
      <c r="BE332" s="122" t="str">
        <f t="shared" si="287"/>
        <v/>
      </c>
      <c r="BF332" s="123" t="str">
        <f t="shared" si="288"/>
        <v/>
      </c>
      <c r="BG332" s="123" t="str">
        <f t="shared" si="289"/>
        <v/>
      </c>
      <c r="BH332" s="123" t="str">
        <f t="shared" si="290"/>
        <v/>
      </c>
      <c r="BI332" s="123" t="str">
        <f t="shared" si="291"/>
        <v/>
      </c>
      <c r="BJ332" s="123" t="str">
        <f t="shared" si="292"/>
        <v/>
      </c>
      <c r="BK332" s="123" t="str">
        <f t="shared" si="293"/>
        <v/>
      </c>
      <c r="BL332" s="123" t="str">
        <f t="shared" si="294"/>
        <v/>
      </c>
      <c r="BM332" s="123" t="str">
        <f t="shared" si="295"/>
        <v/>
      </c>
      <c r="BN332" s="123" t="str">
        <f t="shared" si="296"/>
        <v/>
      </c>
      <c r="BO332" s="123">
        <f t="shared" si="285"/>
        <v>0</v>
      </c>
      <c r="BP332" s="123">
        <f t="shared" si="297"/>
        <v>0</v>
      </c>
      <c r="BQ332" s="123">
        <f t="shared" si="286"/>
        <v>0</v>
      </c>
      <c r="BR332" s="123">
        <f t="shared" si="298"/>
        <v>0</v>
      </c>
      <c r="BS332" s="123">
        <f t="shared" si="299"/>
        <v>0</v>
      </c>
      <c r="BT332" s="123">
        <f t="shared" si="300"/>
        <v>0</v>
      </c>
      <c r="BU332" s="123" t="str">
        <f t="shared" si="313"/>
        <v/>
      </c>
      <c r="BV332" s="123" t="str">
        <f t="shared" si="314"/>
        <v/>
      </c>
      <c r="BW332" s="123" t="str">
        <f t="shared" si="315"/>
        <v/>
      </c>
      <c r="BX332" s="123" t="str">
        <f t="shared" si="301"/>
        <v/>
      </c>
      <c r="BY332" s="123" t="str">
        <f t="shared" si="302"/>
        <v/>
      </c>
      <c r="BZ332" s="123" t="str">
        <f t="shared" si="303"/>
        <v/>
      </c>
      <c r="CA332" s="123" t="str">
        <f t="shared" si="304"/>
        <v/>
      </c>
      <c r="CB332" s="123" t="str">
        <f t="shared" si="305"/>
        <v/>
      </c>
      <c r="CC332" s="123" t="str">
        <f t="shared" si="306"/>
        <v/>
      </c>
      <c r="CD332" s="123" t="str">
        <f t="shared" si="307"/>
        <v/>
      </c>
      <c r="CE332" s="123" t="str">
        <f t="shared" si="308"/>
        <v/>
      </c>
      <c r="CF332" s="123" t="str">
        <f t="shared" si="316"/>
        <v/>
      </c>
      <c r="CG332" s="123" t="str">
        <f t="shared" si="317"/>
        <v/>
      </c>
      <c r="CH332" s="123" t="str">
        <f t="shared" si="318"/>
        <v/>
      </c>
      <c r="CI332" s="123" t="str">
        <f t="shared" si="319"/>
        <v/>
      </c>
      <c r="CJ332" s="131" t="str">
        <f t="shared" si="320"/>
        <v/>
      </c>
      <c r="CK332" s="123" t="str" cm="1">
        <f t="array" ref="CK332">IF(AND(AZ332="C_16",
        SUMPRODUCT(--ISNUMBER(SEARCH({"14","34","38","40","41","42","43","46","48","56","64","65"},BB332)))&gt;0),
    O332-IF(ISNUMBER(CL332),CL332,0),
    "")</f>
        <v/>
      </c>
      <c r="CL332" s="123" t="str" cm="1">
        <f t="array" ref="CL332">IF(AND(AZ332="C_16",
        SUMPRODUCT(--ISNUMBER(SEARCH({"01";"02";"03";"04";"05";"06";"07";"08";"09";"10";"11";"12";"13";"15";"16";"17";"19";"20";"21";"22";"23";"24";"25";"26";"27";"28";"29";"30";"31";"32";"33";"35";"36";"37";"39";"44";"45";"47";"49";"50";"51";"52";"53";"54";"55";"57";"58";"59";"60";"61";"62";"63";"66";"67";"68";"69";"70";"71";"72";"73";"74";"75"}, BB332)))&gt;0),
    O332,
    "")</f>
        <v/>
      </c>
      <c r="CM332" s="131" t="str" cm="1">
        <f t="array" ref="CM332">IF(SUMPRODUCT(--ISNUMBER(SEARCH({"32";"35";"36";"44";"45";"47";"50";"51";"52";"53";"54";"55";"57";"58";"59";"60"}, BB332)))&gt;0,
    B332,
    "")</f>
        <v/>
      </c>
      <c r="CN332" s="123" t="str" cm="1">
        <f t="array" ref="CN332">IF(SUMPRODUCT(--ISNUMBER(SEARCH({"61";"62"}, BB332)))&gt;0,
    B332,
    "")</f>
        <v/>
      </c>
      <c r="CO332" s="226" t="str" cm="1">
        <f t="array" ref="CO332">IF(SUMPRODUCT(--ISNUMBER(SEARCH({"68";"69";"70";"71"}, BB332)))&gt;0,
    B332,
    "")</f>
        <v/>
      </c>
      <c r="CP332" s="123" t="str" cm="1">
        <f t="array" ref="CP332">IF(SUMPRODUCT(--ISNUMBER(SEARCH({"72";"73";"74";"75"}, BB332)))&gt;0,
    B332,
    "")</f>
        <v/>
      </c>
      <c r="CQ332" s="123" t="str">
        <f t="shared" si="311"/>
        <v/>
      </c>
      <c r="CR332" s="226" t="str">
        <f t="shared" si="312"/>
        <v>NO</v>
      </c>
      <c r="CS332" s="122" t="str">
        <f t="shared" si="321"/>
        <v/>
      </c>
      <c r="CT332" s="123" t="str">
        <f t="shared" si="322"/>
        <v/>
      </c>
      <c r="CU332" s="123" t="str">
        <f t="shared" si="323"/>
        <v/>
      </c>
      <c r="CV332" s="123" t="str">
        <f t="shared" si="324"/>
        <v/>
      </c>
      <c r="CW332" s="123" t="str">
        <f t="shared" si="325"/>
        <v/>
      </c>
      <c r="CX332" s="123" t="str">
        <f t="shared" si="326"/>
        <v/>
      </c>
      <c r="CY332" s="123" t="str">
        <f t="shared" si="327"/>
        <v/>
      </c>
      <c r="CZ332" s="123" t="str">
        <f t="shared" si="328"/>
        <v/>
      </c>
      <c r="DA332" s="123" t="str">
        <f t="shared" si="329"/>
        <v/>
      </c>
      <c r="DB332" s="124" t="str">
        <f t="shared" si="330"/>
        <v/>
      </c>
      <c r="DC332" s="122" t="str">
        <f t="shared" si="331"/>
        <v/>
      </c>
      <c r="DD332" s="123" t="str">
        <f t="shared" si="332"/>
        <v/>
      </c>
      <c r="DE332" s="123" t="str">
        <f t="shared" si="333"/>
        <v/>
      </c>
      <c r="DF332" s="124" t="str">
        <f t="shared" si="334"/>
        <v/>
      </c>
      <c r="DG332" s="110"/>
    </row>
    <row r="333" spans="2:111" ht="16.2" outlineLevel="2" x14ac:dyDescent="0.4">
      <c r="B333" s="7">
        <v>328</v>
      </c>
      <c r="C333" s="12"/>
      <c r="D333" s="13"/>
      <c r="E333" s="14"/>
      <c r="F333" s="14"/>
      <c r="G333" s="14"/>
      <c r="H333" s="14"/>
      <c r="I333" s="14"/>
      <c r="J333" s="14"/>
      <c r="K333" s="14"/>
      <c r="L333" s="15"/>
      <c r="M333" s="12"/>
      <c r="N333" s="12"/>
      <c r="O333" s="12"/>
      <c r="P333" s="98" t="str">
        <f xml:space="preserve"> IF(ISBLANK(M333),"",VLOOKUP(M333,ComboValue!$D$2:$H$18,5,FALSE))</f>
        <v/>
      </c>
      <c r="Q333" s="12"/>
      <c r="R333" s="252" t="str" cm="1">
        <f t="array" ref="R333">IF(OR(ISNUMBER(SEARCH("SGH05",$D333:$L333)),ISNUMBER(SEARCH("SGH06",$D333:$L333)),ISNUMBER(SEARCH("SGH07",$D333:$L333)),ISNUMBER(SEARCH("SGH08",$D333:$L333)),ISNUMBER(SEARCH("pas de pictogramme",$D333:$L333)),ISNUMBER(SEARCH("SGH09",$D333:$L333)),ISNUMBER(SEARCH("SGH03",$D333:$L333))),"OUI","NON")</f>
        <v>NON</v>
      </c>
      <c r="S333" s="13"/>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212"/>
      <c r="AX333" s="123" t="str" cm="1">
        <f t="array" ref="AX333">_xlfn.TEXTJOIN(",", TRUE, IF(D333:L333="","",VLOOKUP(D333:L333, ComboValue!$A$2:$C$11, 3, FALSE)))</f>
        <v/>
      </c>
      <c r="AY333" s="123" t="str">
        <f t="shared" si="309"/>
        <v>Tous_Fr</v>
      </c>
      <c r="AZ333" s="123" t="str">
        <f>IF(ISBLANK(M333),"",VLOOKUP(M333,ComboValue!$D$2:$F$18,3,FALSE))</f>
        <v/>
      </c>
      <c r="BA333" s="123" t="str">
        <f>IF(ISBLANK(N333),"",VLOOKUP(N333,ComboValue!$J$2:$L$5,3,FALSE))</f>
        <v/>
      </c>
      <c r="BB333" s="130" t="str" cm="1">
        <f t="array" ref="BB333">_xlfn.TEXTJOIN(",", TRUE, IF(S333:AV333="","",VLOOKUP(S333:AV333, ComboValue!$M$2:$O$100, 3, FALSE)))</f>
        <v/>
      </c>
      <c r="BC333" s="124" t="str">
        <f t="shared" si="310"/>
        <v/>
      </c>
      <c r="BD333" s="110"/>
      <c r="BE333" s="122" t="str">
        <f t="shared" si="287"/>
        <v/>
      </c>
      <c r="BF333" s="123" t="str">
        <f t="shared" si="288"/>
        <v/>
      </c>
      <c r="BG333" s="123" t="str">
        <f t="shared" si="289"/>
        <v/>
      </c>
      <c r="BH333" s="123" t="str">
        <f t="shared" si="290"/>
        <v/>
      </c>
      <c r="BI333" s="123" t="str">
        <f t="shared" si="291"/>
        <v/>
      </c>
      <c r="BJ333" s="123" t="str">
        <f t="shared" si="292"/>
        <v/>
      </c>
      <c r="BK333" s="123" t="str">
        <f t="shared" si="293"/>
        <v/>
      </c>
      <c r="BL333" s="123" t="str">
        <f t="shared" si="294"/>
        <v/>
      </c>
      <c r="BM333" s="123" t="str">
        <f t="shared" si="295"/>
        <v/>
      </c>
      <c r="BN333" s="123" t="str">
        <f t="shared" si="296"/>
        <v/>
      </c>
      <c r="BO333" s="123">
        <f t="shared" si="285"/>
        <v>0</v>
      </c>
      <c r="BP333" s="123">
        <f t="shared" si="297"/>
        <v>0</v>
      </c>
      <c r="BQ333" s="123">
        <f t="shared" si="286"/>
        <v>0</v>
      </c>
      <c r="BR333" s="123">
        <f t="shared" si="298"/>
        <v>0</v>
      </c>
      <c r="BS333" s="123">
        <f t="shared" si="299"/>
        <v>0</v>
      </c>
      <c r="BT333" s="123">
        <f t="shared" si="300"/>
        <v>0</v>
      </c>
      <c r="BU333" s="123" t="str">
        <f t="shared" si="313"/>
        <v/>
      </c>
      <c r="BV333" s="123" t="str">
        <f t="shared" si="314"/>
        <v/>
      </c>
      <c r="BW333" s="123" t="str">
        <f t="shared" si="315"/>
        <v/>
      </c>
      <c r="BX333" s="123" t="str">
        <f t="shared" si="301"/>
        <v/>
      </c>
      <c r="BY333" s="123" t="str">
        <f t="shared" si="302"/>
        <v/>
      </c>
      <c r="BZ333" s="123" t="str">
        <f t="shared" si="303"/>
        <v/>
      </c>
      <c r="CA333" s="123" t="str">
        <f t="shared" si="304"/>
        <v/>
      </c>
      <c r="CB333" s="123" t="str">
        <f t="shared" si="305"/>
        <v/>
      </c>
      <c r="CC333" s="123" t="str">
        <f t="shared" si="306"/>
        <v/>
      </c>
      <c r="CD333" s="123" t="str">
        <f t="shared" si="307"/>
        <v/>
      </c>
      <c r="CE333" s="123" t="str">
        <f t="shared" si="308"/>
        <v/>
      </c>
      <c r="CF333" s="123" t="str">
        <f t="shared" si="316"/>
        <v/>
      </c>
      <c r="CG333" s="123" t="str">
        <f t="shared" si="317"/>
        <v/>
      </c>
      <c r="CH333" s="123" t="str">
        <f t="shared" si="318"/>
        <v/>
      </c>
      <c r="CI333" s="123" t="str">
        <f t="shared" si="319"/>
        <v/>
      </c>
      <c r="CJ333" s="131" t="str">
        <f t="shared" si="320"/>
        <v/>
      </c>
      <c r="CK333" s="123" t="str" cm="1">
        <f t="array" ref="CK333">IF(AND(AZ333="C_16",
        SUMPRODUCT(--ISNUMBER(SEARCH({"14","34","38","40","41","42","43","46","48","56","64","65"},BB333)))&gt;0),
    O333-IF(ISNUMBER(CL333),CL333,0),
    "")</f>
        <v/>
      </c>
      <c r="CL333" s="123" t="str" cm="1">
        <f t="array" ref="CL333">IF(AND(AZ333="C_16",
        SUMPRODUCT(--ISNUMBER(SEARCH({"01";"02";"03";"04";"05";"06";"07";"08";"09";"10";"11";"12";"13";"15";"16";"17";"19";"20";"21";"22";"23";"24";"25";"26";"27";"28";"29";"30";"31";"32";"33";"35";"36";"37";"39";"44";"45";"47";"49";"50";"51";"52";"53";"54";"55";"57";"58";"59";"60";"61";"62";"63";"66";"67";"68";"69";"70";"71";"72";"73";"74";"75"}, BB333)))&gt;0),
    O333,
    "")</f>
        <v/>
      </c>
      <c r="CM333" s="131" t="str" cm="1">
        <f t="array" ref="CM333">IF(SUMPRODUCT(--ISNUMBER(SEARCH({"32";"35";"36";"44";"45";"47";"50";"51";"52";"53";"54";"55";"57";"58";"59";"60"}, BB333)))&gt;0,
    B333,
    "")</f>
        <v/>
      </c>
      <c r="CN333" s="123" t="str" cm="1">
        <f t="array" ref="CN333">IF(SUMPRODUCT(--ISNUMBER(SEARCH({"61";"62"}, BB333)))&gt;0,
    B333,
    "")</f>
        <v/>
      </c>
      <c r="CO333" s="226" t="str" cm="1">
        <f t="array" ref="CO333">IF(SUMPRODUCT(--ISNUMBER(SEARCH({"68";"69";"70";"71"}, BB333)))&gt;0,
    B333,
    "")</f>
        <v/>
      </c>
      <c r="CP333" s="123" t="str" cm="1">
        <f t="array" ref="CP333">IF(SUMPRODUCT(--ISNUMBER(SEARCH({"72";"73";"74";"75"}, BB333)))&gt;0,
    B333,
    "")</f>
        <v/>
      </c>
      <c r="CQ333" s="123" t="str">
        <f t="shared" si="311"/>
        <v/>
      </c>
      <c r="CR333" s="226" t="str">
        <f t="shared" si="312"/>
        <v>NO</v>
      </c>
      <c r="CS333" s="122" t="str">
        <f t="shared" si="321"/>
        <v/>
      </c>
      <c r="CT333" s="123" t="str">
        <f t="shared" si="322"/>
        <v/>
      </c>
      <c r="CU333" s="123" t="str">
        <f t="shared" si="323"/>
        <v/>
      </c>
      <c r="CV333" s="123" t="str">
        <f t="shared" si="324"/>
        <v/>
      </c>
      <c r="CW333" s="123" t="str">
        <f t="shared" si="325"/>
        <v/>
      </c>
      <c r="CX333" s="123" t="str">
        <f t="shared" si="326"/>
        <v/>
      </c>
      <c r="CY333" s="123" t="str">
        <f t="shared" si="327"/>
        <v/>
      </c>
      <c r="CZ333" s="123" t="str">
        <f t="shared" si="328"/>
        <v/>
      </c>
      <c r="DA333" s="123" t="str">
        <f t="shared" si="329"/>
        <v/>
      </c>
      <c r="DB333" s="124" t="str">
        <f t="shared" si="330"/>
        <v/>
      </c>
      <c r="DC333" s="122" t="str">
        <f t="shared" si="331"/>
        <v/>
      </c>
      <c r="DD333" s="123" t="str">
        <f t="shared" si="332"/>
        <v/>
      </c>
      <c r="DE333" s="123" t="str">
        <f t="shared" si="333"/>
        <v/>
      </c>
      <c r="DF333" s="124" t="str">
        <f t="shared" si="334"/>
        <v/>
      </c>
      <c r="DG333" s="110"/>
    </row>
    <row r="334" spans="2:111" ht="16.2" outlineLevel="2" x14ac:dyDescent="0.4">
      <c r="B334" s="7">
        <v>329</v>
      </c>
      <c r="C334" s="12"/>
      <c r="D334" s="13"/>
      <c r="E334" s="14"/>
      <c r="F334" s="14"/>
      <c r="G334" s="14"/>
      <c r="H334" s="14"/>
      <c r="I334" s="14"/>
      <c r="J334" s="14"/>
      <c r="K334" s="14"/>
      <c r="L334" s="15"/>
      <c r="M334" s="12"/>
      <c r="N334" s="12"/>
      <c r="O334" s="12"/>
      <c r="P334" s="98" t="str">
        <f xml:space="preserve"> IF(ISBLANK(M334),"",VLOOKUP(M334,ComboValue!$D$2:$H$18,5,FALSE))</f>
        <v/>
      </c>
      <c r="Q334" s="12"/>
      <c r="R334" s="252" t="str" cm="1">
        <f t="array" ref="R334">IF(OR(ISNUMBER(SEARCH("SGH05",$D334:$L334)),ISNUMBER(SEARCH("SGH06",$D334:$L334)),ISNUMBER(SEARCH("SGH07",$D334:$L334)),ISNUMBER(SEARCH("SGH08",$D334:$L334)),ISNUMBER(SEARCH("pas de pictogramme",$D334:$L334)),ISNUMBER(SEARCH("SGH09",$D334:$L334)),ISNUMBER(SEARCH("SGH03",$D334:$L334))),"OUI","NON")</f>
        <v>NON</v>
      </c>
      <c r="S334" s="13"/>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212"/>
      <c r="AX334" s="123" t="str" cm="1">
        <f t="array" ref="AX334">_xlfn.TEXTJOIN(",", TRUE, IF(D334:L334="","",VLOOKUP(D334:L334, ComboValue!$A$2:$C$11, 3, FALSE)))</f>
        <v/>
      </c>
      <c r="AY334" s="123" t="str">
        <f t="shared" si="309"/>
        <v>Tous_Fr</v>
      </c>
      <c r="AZ334" s="123" t="str">
        <f>IF(ISBLANK(M334),"",VLOOKUP(M334,ComboValue!$D$2:$F$18,3,FALSE))</f>
        <v/>
      </c>
      <c r="BA334" s="123" t="str">
        <f>IF(ISBLANK(N334),"",VLOOKUP(N334,ComboValue!$J$2:$L$5,3,FALSE))</f>
        <v/>
      </c>
      <c r="BB334" s="130" t="str" cm="1">
        <f t="array" ref="BB334">_xlfn.TEXTJOIN(",", TRUE, IF(S334:AV334="","",VLOOKUP(S334:AV334, ComboValue!$M$2:$O$100, 3, FALSE)))</f>
        <v/>
      </c>
      <c r="BC334" s="124" t="str">
        <f t="shared" si="310"/>
        <v/>
      </c>
      <c r="BD334" s="110"/>
      <c r="BE334" s="122" t="str">
        <f t="shared" si="287"/>
        <v/>
      </c>
      <c r="BF334" s="123" t="str">
        <f t="shared" si="288"/>
        <v/>
      </c>
      <c r="BG334" s="123" t="str">
        <f t="shared" si="289"/>
        <v/>
      </c>
      <c r="BH334" s="123" t="str">
        <f t="shared" si="290"/>
        <v/>
      </c>
      <c r="BI334" s="123" t="str">
        <f t="shared" si="291"/>
        <v/>
      </c>
      <c r="BJ334" s="123" t="str">
        <f t="shared" si="292"/>
        <v/>
      </c>
      <c r="BK334" s="123" t="str">
        <f t="shared" si="293"/>
        <v/>
      </c>
      <c r="BL334" s="123" t="str">
        <f t="shared" si="294"/>
        <v/>
      </c>
      <c r="BM334" s="123" t="str">
        <f t="shared" si="295"/>
        <v/>
      </c>
      <c r="BN334" s="123" t="str">
        <f t="shared" si="296"/>
        <v/>
      </c>
      <c r="BO334" s="123">
        <f t="shared" si="285"/>
        <v>0</v>
      </c>
      <c r="BP334" s="123">
        <f t="shared" si="297"/>
        <v>0</v>
      </c>
      <c r="BQ334" s="123">
        <f t="shared" si="286"/>
        <v>0</v>
      </c>
      <c r="BR334" s="123">
        <f t="shared" si="298"/>
        <v>0</v>
      </c>
      <c r="BS334" s="123">
        <f t="shared" si="299"/>
        <v>0</v>
      </c>
      <c r="BT334" s="123">
        <f t="shared" si="300"/>
        <v>0</v>
      </c>
      <c r="BU334" s="123" t="str">
        <f t="shared" si="313"/>
        <v/>
      </c>
      <c r="BV334" s="123" t="str">
        <f t="shared" si="314"/>
        <v/>
      </c>
      <c r="BW334" s="123" t="str">
        <f t="shared" si="315"/>
        <v/>
      </c>
      <c r="BX334" s="123" t="str">
        <f t="shared" si="301"/>
        <v/>
      </c>
      <c r="BY334" s="123" t="str">
        <f t="shared" si="302"/>
        <v/>
      </c>
      <c r="BZ334" s="123" t="str">
        <f t="shared" si="303"/>
        <v/>
      </c>
      <c r="CA334" s="123" t="str">
        <f t="shared" si="304"/>
        <v/>
      </c>
      <c r="CB334" s="123" t="str">
        <f t="shared" si="305"/>
        <v/>
      </c>
      <c r="CC334" s="123" t="str">
        <f t="shared" si="306"/>
        <v/>
      </c>
      <c r="CD334" s="123" t="str">
        <f t="shared" si="307"/>
        <v/>
      </c>
      <c r="CE334" s="123" t="str">
        <f t="shared" si="308"/>
        <v/>
      </c>
      <c r="CF334" s="123" t="str">
        <f t="shared" si="316"/>
        <v/>
      </c>
      <c r="CG334" s="123" t="str">
        <f t="shared" si="317"/>
        <v/>
      </c>
      <c r="CH334" s="123" t="str">
        <f t="shared" si="318"/>
        <v/>
      </c>
      <c r="CI334" s="123" t="str">
        <f t="shared" si="319"/>
        <v/>
      </c>
      <c r="CJ334" s="131" t="str">
        <f t="shared" si="320"/>
        <v/>
      </c>
      <c r="CK334" s="123" t="str" cm="1">
        <f t="array" ref="CK334">IF(AND(AZ334="C_16",
        SUMPRODUCT(--ISNUMBER(SEARCH({"14","34","38","40","41","42","43","46","48","56","64","65"},BB334)))&gt;0),
    O334-IF(ISNUMBER(CL334),CL334,0),
    "")</f>
        <v/>
      </c>
      <c r="CL334" s="123" t="str" cm="1">
        <f t="array" ref="CL334">IF(AND(AZ334="C_16",
        SUMPRODUCT(--ISNUMBER(SEARCH({"01";"02";"03";"04";"05";"06";"07";"08";"09";"10";"11";"12";"13";"15";"16";"17";"19";"20";"21";"22";"23";"24";"25";"26";"27";"28";"29";"30";"31";"32";"33";"35";"36";"37";"39";"44";"45";"47";"49";"50";"51";"52";"53";"54";"55";"57";"58";"59";"60";"61";"62";"63";"66";"67";"68";"69";"70";"71";"72";"73";"74";"75"}, BB334)))&gt;0),
    O334,
    "")</f>
        <v/>
      </c>
      <c r="CM334" s="131" t="str" cm="1">
        <f t="array" ref="CM334">IF(SUMPRODUCT(--ISNUMBER(SEARCH({"32";"35";"36";"44";"45";"47";"50";"51";"52";"53";"54";"55";"57";"58";"59";"60"}, BB334)))&gt;0,
    B334,
    "")</f>
        <v/>
      </c>
      <c r="CN334" s="123" t="str" cm="1">
        <f t="array" ref="CN334">IF(SUMPRODUCT(--ISNUMBER(SEARCH({"61";"62"}, BB334)))&gt;0,
    B334,
    "")</f>
        <v/>
      </c>
      <c r="CO334" s="226" t="str" cm="1">
        <f t="array" ref="CO334">IF(SUMPRODUCT(--ISNUMBER(SEARCH({"68";"69";"70";"71"}, BB334)))&gt;0,
    B334,
    "")</f>
        <v/>
      </c>
      <c r="CP334" s="123" t="str" cm="1">
        <f t="array" ref="CP334">IF(SUMPRODUCT(--ISNUMBER(SEARCH({"72";"73";"74";"75"}, BB334)))&gt;0,
    B334,
    "")</f>
        <v/>
      </c>
      <c r="CQ334" s="123" t="str">
        <f t="shared" si="311"/>
        <v/>
      </c>
      <c r="CR334" s="226" t="str">
        <f t="shared" si="312"/>
        <v>NO</v>
      </c>
      <c r="CS334" s="122" t="str">
        <f t="shared" si="321"/>
        <v/>
      </c>
      <c r="CT334" s="123" t="str">
        <f t="shared" si="322"/>
        <v/>
      </c>
      <c r="CU334" s="123" t="str">
        <f t="shared" si="323"/>
        <v/>
      </c>
      <c r="CV334" s="123" t="str">
        <f t="shared" si="324"/>
        <v/>
      </c>
      <c r="CW334" s="123" t="str">
        <f t="shared" si="325"/>
        <v/>
      </c>
      <c r="CX334" s="123" t="str">
        <f t="shared" si="326"/>
        <v/>
      </c>
      <c r="CY334" s="123" t="str">
        <f t="shared" si="327"/>
        <v/>
      </c>
      <c r="CZ334" s="123" t="str">
        <f t="shared" si="328"/>
        <v/>
      </c>
      <c r="DA334" s="123" t="str">
        <f t="shared" si="329"/>
        <v/>
      </c>
      <c r="DB334" s="124" t="str">
        <f t="shared" si="330"/>
        <v/>
      </c>
      <c r="DC334" s="122" t="str">
        <f t="shared" si="331"/>
        <v/>
      </c>
      <c r="DD334" s="123" t="str">
        <f t="shared" si="332"/>
        <v/>
      </c>
      <c r="DE334" s="123" t="str">
        <f t="shared" si="333"/>
        <v/>
      </c>
      <c r="DF334" s="124" t="str">
        <f t="shared" si="334"/>
        <v/>
      </c>
      <c r="DG334" s="110"/>
    </row>
    <row r="335" spans="2:111" ht="16.2" outlineLevel="2" x14ac:dyDescent="0.4">
      <c r="B335" s="7">
        <v>330</v>
      </c>
      <c r="C335" s="12"/>
      <c r="D335" s="13"/>
      <c r="E335" s="14"/>
      <c r="F335" s="14"/>
      <c r="G335" s="14"/>
      <c r="H335" s="14"/>
      <c r="I335" s="14"/>
      <c r="J335" s="14"/>
      <c r="K335" s="14"/>
      <c r="L335" s="15"/>
      <c r="M335" s="12"/>
      <c r="N335" s="12"/>
      <c r="O335" s="12"/>
      <c r="P335" s="98" t="str">
        <f xml:space="preserve"> IF(ISBLANK(M335),"",VLOOKUP(M335,ComboValue!$D$2:$H$18,5,FALSE))</f>
        <v/>
      </c>
      <c r="Q335" s="12"/>
      <c r="R335" s="252" t="str" cm="1">
        <f t="array" ref="R335">IF(OR(ISNUMBER(SEARCH("SGH05",$D335:$L335)),ISNUMBER(SEARCH("SGH06",$D335:$L335)),ISNUMBER(SEARCH("SGH07",$D335:$L335)),ISNUMBER(SEARCH("SGH08",$D335:$L335)),ISNUMBER(SEARCH("pas de pictogramme",$D335:$L335)),ISNUMBER(SEARCH("SGH09",$D335:$L335)),ISNUMBER(SEARCH("SGH03",$D335:$L335))),"OUI","NON")</f>
        <v>NON</v>
      </c>
      <c r="S335" s="13"/>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212"/>
      <c r="AX335" s="123" t="str" cm="1">
        <f t="array" ref="AX335">_xlfn.TEXTJOIN(",", TRUE, IF(D335:L335="","",VLOOKUP(D335:L335, ComboValue!$A$2:$C$11, 3, FALSE)))</f>
        <v/>
      </c>
      <c r="AY335" s="123" t="str">
        <f t="shared" si="309"/>
        <v>Tous_Fr</v>
      </c>
      <c r="AZ335" s="123" t="str">
        <f>IF(ISBLANK(M335),"",VLOOKUP(M335,ComboValue!$D$2:$F$18,3,FALSE))</f>
        <v/>
      </c>
      <c r="BA335" s="123" t="str">
        <f>IF(ISBLANK(N335),"",VLOOKUP(N335,ComboValue!$J$2:$L$5,3,FALSE))</f>
        <v/>
      </c>
      <c r="BB335" s="130" t="str" cm="1">
        <f t="array" ref="BB335">_xlfn.TEXTJOIN(",", TRUE, IF(S335:AV335="","",VLOOKUP(S335:AV335, ComboValue!$M$2:$O$100, 3, FALSE)))</f>
        <v/>
      </c>
      <c r="BC335" s="124" t="str">
        <f t="shared" si="310"/>
        <v/>
      </c>
      <c r="BD335" s="110"/>
      <c r="BE335" s="122" t="str">
        <f t="shared" si="287"/>
        <v/>
      </c>
      <c r="BF335" s="123" t="str">
        <f t="shared" si="288"/>
        <v/>
      </c>
      <c r="BG335" s="123" t="str">
        <f t="shared" si="289"/>
        <v/>
      </c>
      <c r="BH335" s="123" t="str">
        <f t="shared" si="290"/>
        <v/>
      </c>
      <c r="BI335" s="123" t="str">
        <f t="shared" si="291"/>
        <v/>
      </c>
      <c r="BJ335" s="123" t="str">
        <f t="shared" si="292"/>
        <v/>
      </c>
      <c r="BK335" s="123" t="str">
        <f t="shared" si="293"/>
        <v/>
      </c>
      <c r="BL335" s="123" t="str">
        <f t="shared" si="294"/>
        <v/>
      </c>
      <c r="BM335" s="123" t="str">
        <f t="shared" si="295"/>
        <v/>
      </c>
      <c r="BN335" s="123" t="str">
        <f t="shared" si="296"/>
        <v/>
      </c>
      <c r="BO335" s="123">
        <f t="shared" ref="BO335:BO398" si="335">IF(BF335="",0,BF335)</f>
        <v>0</v>
      </c>
      <c r="BP335" s="123">
        <f t="shared" si="297"/>
        <v>0</v>
      </c>
      <c r="BQ335" s="123">
        <f t="shared" ref="BQ335:BQ398" si="336">IF(BJ335="",0,BJ335-BO335)</f>
        <v>0</v>
      </c>
      <c r="BR335" s="123">
        <f t="shared" si="298"/>
        <v>0</v>
      </c>
      <c r="BS335" s="123">
        <f t="shared" si="299"/>
        <v>0</v>
      </c>
      <c r="BT335" s="123">
        <f t="shared" si="300"/>
        <v>0</v>
      </c>
      <c r="BU335" s="123" t="str">
        <f t="shared" si="313"/>
        <v/>
      </c>
      <c r="BV335" s="123" t="str">
        <f t="shared" si="314"/>
        <v/>
      </c>
      <c r="BW335" s="123" t="str">
        <f t="shared" si="315"/>
        <v/>
      </c>
      <c r="BX335" s="123" t="str">
        <f t="shared" si="301"/>
        <v/>
      </c>
      <c r="BY335" s="123" t="str">
        <f t="shared" si="302"/>
        <v/>
      </c>
      <c r="BZ335" s="123" t="str">
        <f t="shared" si="303"/>
        <v/>
      </c>
      <c r="CA335" s="123" t="str">
        <f t="shared" si="304"/>
        <v/>
      </c>
      <c r="CB335" s="123" t="str">
        <f t="shared" si="305"/>
        <v/>
      </c>
      <c r="CC335" s="123" t="str">
        <f t="shared" si="306"/>
        <v/>
      </c>
      <c r="CD335" s="123" t="str">
        <f t="shared" si="307"/>
        <v/>
      </c>
      <c r="CE335" s="123" t="str">
        <f t="shared" si="308"/>
        <v/>
      </c>
      <c r="CF335" s="123" t="str">
        <f t="shared" si="316"/>
        <v/>
      </c>
      <c r="CG335" s="123" t="str">
        <f t="shared" si="317"/>
        <v/>
      </c>
      <c r="CH335" s="123" t="str">
        <f t="shared" si="318"/>
        <v/>
      </c>
      <c r="CI335" s="123" t="str">
        <f t="shared" si="319"/>
        <v/>
      </c>
      <c r="CJ335" s="131" t="str">
        <f t="shared" si="320"/>
        <v/>
      </c>
      <c r="CK335" s="123" t="str" cm="1">
        <f t="array" ref="CK335">IF(AND(AZ335="C_16",
        SUMPRODUCT(--ISNUMBER(SEARCH({"14","34","38","40","41","42","43","46","48","56","64","65"},BB335)))&gt;0),
    O335-IF(ISNUMBER(CL335),CL335,0),
    "")</f>
        <v/>
      </c>
      <c r="CL335" s="123" t="str" cm="1">
        <f t="array" ref="CL335">IF(AND(AZ335="C_16",
        SUMPRODUCT(--ISNUMBER(SEARCH({"01";"02";"03";"04";"05";"06";"07";"08";"09";"10";"11";"12";"13";"15";"16";"17";"19";"20";"21";"22";"23";"24";"25";"26";"27";"28";"29";"30";"31";"32";"33";"35";"36";"37";"39";"44";"45";"47";"49";"50";"51";"52";"53";"54";"55";"57";"58";"59";"60";"61";"62";"63";"66";"67";"68";"69";"70";"71";"72";"73";"74";"75"}, BB335)))&gt;0),
    O335,
    "")</f>
        <v/>
      </c>
      <c r="CM335" s="131" t="str" cm="1">
        <f t="array" ref="CM335">IF(SUMPRODUCT(--ISNUMBER(SEARCH({"32";"35";"36";"44";"45";"47";"50";"51";"52";"53";"54";"55";"57";"58";"59";"60"}, BB335)))&gt;0,
    B335,
    "")</f>
        <v/>
      </c>
      <c r="CN335" s="123" t="str" cm="1">
        <f t="array" ref="CN335">IF(SUMPRODUCT(--ISNUMBER(SEARCH({"61";"62"}, BB335)))&gt;0,
    B335,
    "")</f>
        <v/>
      </c>
      <c r="CO335" s="226" t="str" cm="1">
        <f t="array" ref="CO335">IF(SUMPRODUCT(--ISNUMBER(SEARCH({"68";"69";"70";"71"}, BB335)))&gt;0,
    B335,
    "")</f>
        <v/>
      </c>
      <c r="CP335" s="123" t="str" cm="1">
        <f t="array" ref="CP335">IF(SUMPRODUCT(--ISNUMBER(SEARCH({"72";"73";"74";"75"}, BB335)))&gt;0,
    B335,
    "")</f>
        <v/>
      </c>
      <c r="CQ335" s="123" t="str">
        <f t="shared" si="311"/>
        <v/>
      </c>
      <c r="CR335" s="226" t="str">
        <f t="shared" si="312"/>
        <v>NO</v>
      </c>
      <c r="CS335" s="122" t="str">
        <f t="shared" si="321"/>
        <v/>
      </c>
      <c r="CT335" s="123" t="str">
        <f t="shared" si="322"/>
        <v/>
      </c>
      <c r="CU335" s="123" t="str">
        <f t="shared" si="323"/>
        <v/>
      </c>
      <c r="CV335" s="123" t="str">
        <f t="shared" si="324"/>
        <v/>
      </c>
      <c r="CW335" s="123" t="str">
        <f t="shared" si="325"/>
        <v/>
      </c>
      <c r="CX335" s="123" t="str">
        <f t="shared" si="326"/>
        <v/>
      </c>
      <c r="CY335" s="123" t="str">
        <f t="shared" si="327"/>
        <v/>
      </c>
      <c r="CZ335" s="123" t="str">
        <f t="shared" si="328"/>
        <v/>
      </c>
      <c r="DA335" s="123" t="str">
        <f t="shared" si="329"/>
        <v/>
      </c>
      <c r="DB335" s="124" t="str">
        <f t="shared" si="330"/>
        <v/>
      </c>
      <c r="DC335" s="122" t="str">
        <f t="shared" si="331"/>
        <v/>
      </c>
      <c r="DD335" s="123" t="str">
        <f t="shared" si="332"/>
        <v/>
      </c>
      <c r="DE335" s="123" t="str">
        <f t="shared" si="333"/>
        <v/>
      </c>
      <c r="DF335" s="124" t="str">
        <f t="shared" si="334"/>
        <v/>
      </c>
      <c r="DG335" s="110"/>
    </row>
    <row r="336" spans="2:111" ht="16.2" outlineLevel="2" x14ac:dyDescent="0.4">
      <c r="B336" s="7">
        <v>331</v>
      </c>
      <c r="C336" s="12"/>
      <c r="D336" s="13"/>
      <c r="E336" s="14"/>
      <c r="F336" s="14"/>
      <c r="G336" s="14"/>
      <c r="H336" s="14"/>
      <c r="I336" s="14"/>
      <c r="J336" s="14"/>
      <c r="K336" s="14"/>
      <c r="L336" s="15"/>
      <c r="M336" s="12"/>
      <c r="N336" s="12"/>
      <c r="O336" s="12"/>
      <c r="P336" s="98" t="str">
        <f xml:space="preserve"> IF(ISBLANK(M336),"",VLOOKUP(M336,ComboValue!$D$2:$H$18,5,FALSE))</f>
        <v/>
      </c>
      <c r="Q336" s="12"/>
      <c r="R336" s="252" t="str" cm="1">
        <f t="array" ref="R336">IF(OR(ISNUMBER(SEARCH("SGH05",$D336:$L336)),ISNUMBER(SEARCH("SGH06",$D336:$L336)),ISNUMBER(SEARCH("SGH07",$D336:$L336)),ISNUMBER(SEARCH("SGH08",$D336:$L336)),ISNUMBER(SEARCH("pas de pictogramme",$D336:$L336)),ISNUMBER(SEARCH("SGH09",$D336:$L336)),ISNUMBER(SEARCH("SGH03",$D336:$L336))),"OUI","NON")</f>
        <v>NON</v>
      </c>
      <c r="S336" s="13"/>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212"/>
      <c r="AX336" s="123" t="str" cm="1">
        <f t="array" ref="AX336">_xlfn.TEXTJOIN(",", TRUE, IF(D336:L336="","",VLOOKUP(D336:L336, ComboValue!$A$2:$C$11, 3, FALSE)))</f>
        <v/>
      </c>
      <c r="AY336" s="123" t="str">
        <f t="shared" si="309"/>
        <v>Tous_Fr</v>
      </c>
      <c r="AZ336" s="123" t="str">
        <f>IF(ISBLANK(M336),"",VLOOKUP(M336,ComboValue!$D$2:$F$18,3,FALSE))</f>
        <v/>
      </c>
      <c r="BA336" s="123" t="str">
        <f>IF(ISBLANK(N336),"",VLOOKUP(N336,ComboValue!$J$2:$L$5,3,FALSE))</f>
        <v/>
      </c>
      <c r="BB336" s="130" t="str" cm="1">
        <f t="array" ref="BB336">_xlfn.TEXTJOIN(",", TRUE, IF(S336:AV336="","",VLOOKUP(S336:AV336, ComboValue!$M$2:$O$100, 3, FALSE)))</f>
        <v/>
      </c>
      <c r="BC336" s="124" t="str">
        <f t="shared" si="310"/>
        <v/>
      </c>
      <c r="BD336" s="110"/>
      <c r="BE336" s="122" t="str">
        <f t="shared" si="287"/>
        <v/>
      </c>
      <c r="BF336" s="123" t="str">
        <f t="shared" si="288"/>
        <v/>
      </c>
      <c r="BG336" s="123" t="str">
        <f t="shared" si="289"/>
        <v/>
      </c>
      <c r="BH336" s="123" t="str">
        <f t="shared" si="290"/>
        <v/>
      </c>
      <c r="BI336" s="123" t="str">
        <f t="shared" si="291"/>
        <v/>
      </c>
      <c r="BJ336" s="123" t="str">
        <f t="shared" si="292"/>
        <v/>
      </c>
      <c r="BK336" s="123" t="str">
        <f t="shared" si="293"/>
        <v/>
      </c>
      <c r="BL336" s="123" t="str">
        <f t="shared" si="294"/>
        <v/>
      </c>
      <c r="BM336" s="123" t="str">
        <f t="shared" si="295"/>
        <v/>
      </c>
      <c r="BN336" s="123" t="str">
        <f t="shared" si="296"/>
        <v/>
      </c>
      <c r="BO336" s="123">
        <f t="shared" si="335"/>
        <v>0</v>
      </c>
      <c r="BP336" s="123">
        <f t="shared" si="297"/>
        <v>0</v>
      </c>
      <c r="BQ336" s="123">
        <f t="shared" si="336"/>
        <v>0</v>
      </c>
      <c r="BR336" s="123">
        <f t="shared" si="298"/>
        <v>0</v>
      </c>
      <c r="BS336" s="123">
        <f t="shared" si="299"/>
        <v>0</v>
      </c>
      <c r="BT336" s="123">
        <f t="shared" si="300"/>
        <v>0</v>
      </c>
      <c r="BU336" s="123" t="str">
        <f t="shared" si="313"/>
        <v/>
      </c>
      <c r="BV336" s="123" t="str">
        <f t="shared" si="314"/>
        <v/>
      </c>
      <c r="BW336" s="123" t="str">
        <f t="shared" si="315"/>
        <v/>
      </c>
      <c r="BX336" s="123" t="str">
        <f t="shared" si="301"/>
        <v/>
      </c>
      <c r="BY336" s="123" t="str">
        <f t="shared" si="302"/>
        <v/>
      </c>
      <c r="BZ336" s="123" t="str">
        <f t="shared" si="303"/>
        <v/>
      </c>
      <c r="CA336" s="123" t="str">
        <f t="shared" si="304"/>
        <v/>
      </c>
      <c r="CB336" s="123" t="str">
        <f t="shared" si="305"/>
        <v/>
      </c>
      <c r="CC336" s="123" t="str">
        <f t="shared" si="306"/>
        <v/>
      </c>
      <c r="CD336" s="123" t="str">
        <f t="shared" si="307"/>
        <v/>
      </c>
      <c r="CE336" s="123" t="str">
        <f t="shared" si="308"/>
        <v/>
      </c>
      <c r="CF336" s="123" t="str">
        <f t="shared" si="316"/>
        <v/>
      </c>
      <c r="CG336" s="123" t="str">
        <f t="shared" si="317"/>
        <v/>
      </c>
      <c r="CH336" s="123" t="str">
        <f t="shared" si="318"/>
        <v/>
      </c>
      <c r="CI336" s="123" t="str">
        <f t="shared" si="319"/>
        <v/>
      </c>
      <c r="CJ336" s="131" t="str">
        <f t="shared" si="320"/>
        <v/>
      </c>
      <c r="CK336" s="123" t="str" cm="1">
        <f t="array" ref="CK336">IF(AND(AZ336="C_16",
        SUMPRODUCT(--ISNUMBER(SEARCH({"14","34","38","40","41","42","43","46","48","56","64","65"},BB336)))&gt;0),
    O336-IF(ISNUMBER(CL336),CL336,0),
    "")</f>
        <v/>
      </c>
      <c r="CL336" s="123" t="str" cm="1">
        <f t="array" ref="CL336">IF(AND(AZ336="C_16",
        SUMPRODUCT(--ISNUMBER(SEARCH({"01";"02";"03";"04";"05";"06";"07";"08";"09";"10";"11";"12";"13";"15";"16";"17";"19";"20";"21";"22";"23";"24";"25";"26";"27";"28";"29";"30";"31";"32";"33";"35";"36";"37";"39";"44";"45";"47";"49";"50";"51";"52";"53";"54";"55";"57";"58";"59";"60";"61";"62";"63";"66";"67";"68";"69";"70";"71";"72";"73";"74";"75"}, BB336)))&gt;0),
    O336,
    "")</f>
        <v/>
      </c>
      <c r="CM336" s="131" t="str" cm="1">
        <f t="array" ref="CM336">IF(SUMPRODUCT(--ISNUMBER(SEARCH({"32";"35";"36";"44";"45";"47";"50";"51";"52";"53";"54";"55";"57";"58";"59";"60"}, BB336)))&gt;0,
    B336,
    "")</f>
        <v/>
      </c>
      <c r="CN336" s="123" t="str" cm="1">
        <f t="array" ref="CN336">IF(SUMPRODUCT(--ISNUMBER(SEARCH({"61";"62"}, BB336)))&gt;0,
    B336,
    "")</f>
        <v/>
      </c>
      <c r="CO336" s="226" t="str" cm="1">
        <f t="array" ref="CO336">IF(SUMPRODUCT(--ISNUMBER(SEARCH({"68";"69";"70";"71"}, BB336)))&gt;0,
    B336,
    "")</f>
        <v/>
      </c>
      <c r="CP336" s="123" t="str" cm="1">
        <f t="array" ref="CP336">IF(SUMPRODUCT(--ISNUMBER(SEARCH({"72";"73";"74";"75"}, BB336)))&gt;0,
    B336,
    "")</f>
        <v/>
      </c>
      <c r="CQ336" s="123" t="str">
        <f t="shared" si="311"/>
        <v/>
      </c>
      <c r="CR336" s="226" t="str">
        <f t="shared" si="312"/>
        <v>NO</v>
      </c>
      <c r="CS336" s="122" t="str">
        <f t="shared" si="321"/>
        <v/>
      </c>
      <c r="CT336" s="123" t="str">
        <f t="shared" si="322"/>
        <v/>
      </c>
      <c r="CU336" s="123" t="str">
        <f t="shared" si="323"/>
        <v/>
      </c>
      <c r="CV336" s="123" t="str">
        <f t="shared" si="324"/>
        <v/>
      </c>
      <c r="CW336" s="123" t="str">
        <f t="shared" si="325"/>
        <v/>
      </c>
      <c r="CX336" s="123" t="str">
        <f t="shared" si="326"/>
        <v/>
      </c>
      <c r="CY336" s="123" t="str">
        <f t="shared" si="327"/>
        <v/>
      </c>
      <c r="CZ336" s="123" t="str">
        <f t="shared" si="328"/>
        <v/>
      </c>
      <c r="DA336" s="123" t="str">
        <f t="shared" si="329"/>
        <v/>
      </c>
      <c r="DB336" s="124" t="str">
        <f t="shared" si="330"/>
        <v/>
      </c>
      <c r="DC336" s="122" t="str">
        <f t="shared" si="331"/>
        <v/>
      </c>
      <c r="DD336" s="123" t="str">
        <f t="shared" si="332"/>
        <v/>
      </c>
      <c r="DE336" s="123" t="str">
        <f t="shared" si="333"/>
        <v/>
      </c>
      <c r="DF336" s="124" t="str">
        <f t="shared" si="334"/>
        <v/>
      </c>
      <c r="DG336" s="110"/>
    </row>
    <row r="337" spans="2:111" ht="16.2" outlineLevel="2" x14ac:dyDescent="0.4">
      <c r="B337" s="7">
        <v>332</v>
      </c>
      <c r="C337" s="12"/>
      <c r="D337" s="13"/>
      <c r="E337" s="14"/>
      <c r="F337" s="14"/>
      <c r="G337" s="14"/>
      <c r="H337" s="14"/>
      <c r="I337" s="14"/>
      <c r="J337" s="14"/>
      <c r="K337" s="14"/>
      <c r="L337" s="15"/>
      <c r="M337" s="12"/>
      <c r="N337" s="12"/>
      <c r="O337" s="12"/>
      <c r="P337" s="98" t="str">
        <f xml:space="preserve"> IF(ISBLANK(M337),"",VLOOKUP(M337,ComboValue!$D$2:$H$18,5,FALSE))</f>
        <v/>
      </c>
      <c r="Q337" s="12"/>
      <c r="R337" s="252" t="str" cm="1">
        <f t="array" ref="R337">IF(OR(ISNUMBER(SEARCH("SGH05",$D337:$L337)),ISNUMBER(SEARCH("SGH06",$D337:$L337)),ISNUMBER(SEARCH("SGH07",$D337:$L337)),ISNUMBER(SEARCH("SGH08",$D337:$L337)),ISNUMBER(SEARCH("pas de pictogramme",$D337:$L337)),ISNUMBER(SEARCH("SGH09",$D337:$L337)),ISNUMBER(SEARCH("SGH03",$D337:$L337))),"OUI","NON")</f>
        <v>NON</v>
      </c>
      <c r="S337" s="13"/>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212"/>
      <c r="AX337" s="123" t="str" cm="1">
        <f t="array" ref="AX337">_xlfn.TEXTJOIN(",", TRUE, IF(D337:L337="","",VLOOKUP(D337:L337, ComboValue!$A$2:$C$11, 3, FALSE)))</f>
        <v/>
      </c>
      <c r="AY337" s="123" t="str">
        <f t="shared" si="309"/>
        <v>Tous_Fr</v>
      </c>
      <c r="AZ337" s="123" t="str">
        <f>IF(ISBLANK(M337),"",VLOOKUP(M337,ComboValue!$D$2:$F$18,3,FALSE))</f>
        <v/>
      </c>
      <c r="BA337" s="123" t="str">
        <f>IF(ISBLANK(N337),"",VLOOKUP(N337,ComboValue!$J$2:$L$5,3,FALSE))</f>
        <v/>
      </c>
      <c r="BB337" s="130" t="str" cm="1">
        <f t="array" ref="BB337">_xlfn.TEXTJOIN(",", TRUE, IF(S337:AV337="","",VLOOKUP(S337:AV337, ComboValue!$M$2:$O$100, 3, FALSE)))</f>
        <v/>
      </c>
      <c r="BC337" s="124" t="str">
        <f t="shared" si="310"/>
        <v/>
      </c>
      <c r="BD337" s="110"/>
      <c r="BE337" s="122" t="str">
        <f t="shared" si="287"/>
        <v/>
      </c>
      <c r="BF337" s="123" t="str">
        <f t="shared" si="288"/>
        <v/>
      </c>
      <c r="BG337" s="123" t="str">
        <f t="shared" si="289"/>
        <v/>
      </c>
      <c r="BH337" s="123" t="str">
        <f t="shared" si="290"/>
        <v/>
      </c>
      <c r="BI337" s="123" t="str">
        <f t="shared" si="291"/>
        <v/>
      </c>
      <c r="BJ337" s="123" t="str">
        <f t="shared" si="292"/>
        <v/>
      </c>
      <c r="BK337" s="123" t="str">
        <f t="shared" si="293"/>
        <v/>
      </c>
      <c r="BL337" s="123" t="str">
        <f t="shared" si="294"/>
        <v/>
      </c>
      <c r="BM337" s="123" t="str">
        <f t="shared" si="295"/>
        <v/>
      </c>
      <c r="BN337" s="123" t="str">
        <f t="shared" si="296"/>
        <v/>
      </c>
      <c r="BO337" s="123">
        <f t="shared" si="335"/>
        <v>0</v>
      </c>
      <c r="BP337" s="123">
        <f t="shared" si="297"/>
        <v>0</v>
      </c>
      <c r="BQ337" s="123">
        <f t="shared" si="336"/>
        <v>0</v>
      </c>
      <c r="BR337" s="123">
        <f t="shared" si="298"/>
        <v>0</v>
      </c>
      <c r="BS337" s="123">
        <f t="shared" si="299"/>
        <v>0</v>
      </c>
      <c r="BT337" s="123">
        <f t="shared" si="300"/>
        <v>0</v>
      </c>
      <c r="BU337" s="123" t="str">
        <f t="shared" si="313"/>
        <v/>
      </c>
      <c r="BV337" s="123" t="str">
        <f t="shared" si="314"/>
        <v/>
      </c>
      <c r="BW337" s="123" t="str">
        <f t="shared" si="315"/>
        <v/>
      </c>
      <c r="BX337" s="123" t="str">
        <f t="shared" si="301"/>
        <v/>
      </c>
      <c r="BY337" s="123" t="str">
        <f t="shared" si="302"/>
        <v/>
      </c>
      <c r="BZ337" s="123" t="str">
        <f t="shared" si="303"/>
        <v/>
      </c>
      <c r="CA337" s="123" t="str">
        <f t="shared" si="304"/>
        <v/>
      </c>
      <c r="CB337" s="123" t="str">
        <f t="shared" si="305"/>
        <v/>
      </c>
      <c r="CC337" s="123" t="str">
        <f t="shared" si="306"/>
        <v/>
      </c>
      <c r="CD337" s="123" t="str">
        <f t="shared" si="307"/>
        <v/>
      </c>
      <c r="CE337" s="123" t="str">
        <f t="shared" si="308"/>
        <v/>
      </c>
      <c r="CF337" s="123" t="str">
        <f t="shared" si="316"/>
        <v/>
      </c>
      <c r="CG337" s="123" t="str">
        <f t="shared" si="317"/>
        <v/>
      </c>
      <c r="CH337" s="123" t="str">
        <f t="shared" si="318"/>
        <v/>
      </c>
      <c r="CI337" s="123" t="str">
        <f t="shared" si="319"/>
        <v/>
      </c>
      <c r="CJ337" s="131" t="str">
        <f t="shared" si="320"/>
        <v/>
      </c>
      <c r="CK337" s="123" t="str" cm="1">
        <f t="array" ref="CK337">IF(AND(AZ337="C_16",
        SUMPRODUCT(--ISNUMBER(SEARCH({"14","34","38","40","41","42","43","46","48","56","64","65"},BB337)))&gt;0),
    O337-IF(ISNUMBER(CL337),CL337,0),
    "")</f>
        <v/>
      </c>
      <c r="CL337" s="123" t="str" cm="1">
        <f t="array" ref="CL337">IF(AND(AZ337="C_16",
        SUMPRODUCT(--ISNUMBER(SEARCH({"01";"02";"03";"04";"05";"06";"07";"08";"09";"10";"11";"12";"13";"15";"16";"17";"19";"20";"21";"22";"23";"24";"25";"26";"27";"28";"29";"30";"31";"32";"33";"35";"36";"37";"39";"44";"45";"47";"49";"50";"51";"52";"53";"54";"55";"57";"58";"59";"60";"61";"62";"63";"66";"67";"68";"69";"70";"71";"72";"73";"74";"75"}, BB337)))&gt;0),
    O337,
    "")</f>
        <v/>
      </c>
      <c r="CM337" s="131" t="str" cm="1">
        <f t="array" ref="CM337">IF(SUMPRODUCT(--ISNUMBER(SEARCH({"32";"35";"36";"44";"45";"47";"50";"51";"52";"53";"54";"55";"57";"58";"59";"60"}, BB337)))&gt;0,
    B337,
    "")</f>
        <v/>
      </c>
      <c r="CN337" s="123" t="str" cm="1">
        <f t="array" ref="CN337">IF(SUMPRODUCT(--ISNUMBER(SEARCH({"61";"62"}, BB337)))&gt;0,
    B337,
    "")</f>
        <v/>
      </c>
      <c r="CO337" s="226" t="str" cm="1">
        <f t="array" ref="CO337">IF(SUMPRODUCT(--ISNUMBER(SEARCH({"68";"69";"70";"71"}, BB337)))&gt;0,
    B337,
    "")</f>
        <v/>
      </c>
      <c r="CP337" s="123" t="str" cm="1">
        <f t="array" ref="CP337">IF(SUMPRODUCT(--ISNUMBER(SEARCH({"72";"73";"74";"75"}, BB337)))&gt;0,
    B337,
    "")</f>
        <v/>
      </c>
      <c r="CQ337" s="123" t="str">
        <f t="shared" si="311"/>
        <v/>
      </c>
      <c r="CR337" s="226" t="str">
        <f t="shared" si="312"/>
        <v>NO</v>
      </c>
      <c r="CS337" s="122" t="str">
        <f t="shared" si="321"/>
        <v/>
      </c>
      <c r="CT337" s="123" t="str">
        <f t="shared" si="322"/>
        <v/>
      </c>
      <c r="CU337" s="123" t="str">
        <f t="shared" si="323"/>
        <v/>
      </c>
      <c r="CV337" s="123" t="str">
        <f t="shared" si="324"/>
        <v/>
      </c>
      <c r="CW337" s="123" t="str">
        <f t="shared" si="325"/>
        <v/>
      </c>
      <c r="CX337" s="123" t="str">
        <f t="shared" si="326"/>
        <v/>
      </c>
      <c r="CY337" s="123" t="str">
        <f t="shared" si="327"/>
        <v/>
      </c>
      <c r="CZ337" s="123" t="str">
        <f t="shared" si="328"/>
        <v/>
      </c>
      <c r="DA337" s="123" t="str">
        <f t="shared" si="329"/>
        <v/>
      </c>
      <c r="DB337" s="124" t="str">
        <f t="shared" si="330"/>
        <v/>
      </c>
      <c r="DC337" s="122" t="str">
        <f t="shared" si="331"/>
        <v/>
      </c>
      <c r="DD337" s="123" t="str">
        <f t="shared" si="332"/>
        <v/>
      </c>
      <c r="DE337" s="123" t="str">
        <f t="shared" si="333"/>
        <v/>
      </c>
      <c r="DF337" s="124" t="str">
        <f t="shared" si="334"/>
        <v/>
      </c>
      <c r="DG337" s="110"/>
    </row>
    <row r="338" spans="2:111" ht="16.2" outlineLevel="2" x14ac:dyDescent="0.4">
      <c r="B338" s="7">
        <v>333</v>
      </c>
      <c r="C338" s="12"/>
      <c r="D338" s="13"/>
      <c r="E338" s="14"/>
      <c r="F338" s="14"/>
      <c r="G338" s="14"/>
      <c r="H338" s="14"/>
      <c r="I338" s="14"/>
      <c r="J338" s="14"/>
      <c r="K338" s="14"/>
      <c r="L338" s="15"/>
      <c r="M338" s="12"/>
      <c r="N338" s="12"/>
      <c r="O338" s="12"/>
      <c r="P338" s="98" t="str">
        <f xml:space="preserve"> IF(ISBLANK(M338),"",VLOOKUP(M338,ComboValue!$D$2:$H$18,5,FALSE))</f>
        <v/>
      </c>
      <c r="Q338" s="12"/>
      <c r="R338" s="252" t="str" cm="1">
        <f t="array" ref="R338">IF(OR(ISNUMBER(SEARCH("SGH05",$D338:$L338)),ISNUMBER(SEARCH("SGH06",$D338:$L338)),ISNUMBER(SEARCH("SGH07",$D338:$L338)),ISNUMBER(SEARCH("SGH08",$D338:$L338)),ISNUMBER(SEARCH("pas de pictogramme",$D338:$L338)),ISNUMBER(SEARCH("SGH09",$D338:$L338)),ISNUMBER(SEARCH("SGH03",$D338:$L338))),"OUI","NON")</f>
        <v>NON</v>
      </c>
      <c r="S338" s="13"/>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212"/>
      <c r="AX338" s="123" t="str" cm="1">
        <f t="array" ref="AX338">_xlfn.TEXTJOIN(",", TRUE, IF(D338:L338="","",VLOOKUP(D338:L338, ComboValue!$A$2:$C$11, 3, FALSE)))</f>
        <v/>
      </c>
      <c r="AY338" s="123" t="str">
        <f t="shared" si="309"/>
        <v>Tous_Fr</v>
      </c>
      <c r="AZ338" s="123" t="str">
        <f>IF(ISBLANK(M338),"",VLOOKUP(M338,ComboValue!$D$2:$F$18,3,FALSE))</f>
        <v/>
      </c>
      <c r="BA338" s="123" t="str">
        <f>IF(ISBLANK(N338),"",VLOOKUP(N338,ComboValue!$J$2:$L$5,3,FALSE))</f>
        <v/>
      </c>
      <c r="BB338" s="130" t="str" cm="1">
        <f t="array" ref="BB338">_xlfn.TEXTJOIN(",", TRUE, IF(S338:AV338="","",VLOOKUP(S338:AV338, ComboValue!$M$2:$O$100, 3, FALSE)))</f>
        <v/>
      </c>
      <c r="BC338" s="124" t="str">
        <f t="shared" si="310"/>
        <v/>
      </c>
      <c r="BD338" s="110"/>
      <c r="BE338" s="122" t="str">
        <f t="shared" si="287"/>
        <v/>
      </c>
      <c r="BF338" s="123" t="str">
        <f t="shared" si="288"/>
        <v/>
      </c>
      <c r="BG338" s="123" t="str">
        <f t="shared" si="289"/>
        <v/>
      </c>
      <c r="BH338" s="123" t="str">
        <f t="shared" si="290"/>
        <v/>
      </c>
      <c r="BI338" s="123" t="str">
        <f t="shared" si="291"/>
        <v/>
      </c>
      <c r="BJ338" s="123" t="str">
        <f t="shared" si="292"/>
        <v/>
      </c>
      <c r="BK338" s="123" t="str">
        <f t="shared" si="293"/>
        <v/>
      </c>
      <c r="BL338" s="123" t="str">
        <f t="shared" si="294"/>
        <v/>
      </c>
      <c r="BM338" s="123" t="str">
        <f t="shared" si="295"/>
        <v/>
      </c>
      <c r="BN338" s="123" t="str">
        <f t="shared" si="296"/>
        <v/>
      </c>
      <c r="BO338" s="123">
        <f t="shared" si="335"/>
        <v>0</v>
      </c>
      <c r="BP338" s="123">
        <f t="shared" si="297"/>
        <v>0</v>
      </c>
      <c r="BQ338" s="123">
        <f t="shared" si="336"/>
        <v>0</v>
      </c>
      <c r="BR338" s="123">
        <f t="shared" si="298"/>
        <v>0</v>
      </c>
      <c r="BS338" s="123">
        <f t="shared" si="299"/>
        <v>0</v>
      </c>
      <c r="BT338" s="123">
        <f t="shared" si="300"/>
        <v>0</v>
      </c>
      <c r="BU338" s="123" t="str">
        <f t="shared" si="313"/>
        <v/>
      </c>
      <c r="BV338" s="123" t="str">
        <f t="shared" si="314"/>
        <v/>
      </c>
      <c r="BW338" s="123" t="str">
        <f t="shared" si="315"/>
        <v/>
      </c>
      <c r="BX338" s="123" t="str">
        <f t="shared" si="301"/>
        <v/>
      </c>
      <c r="BY338" s="123" t="str">
        <f t="shared" si="302"/>
        <v/>
      </c>
      <c r="BZ338" s="123" t="str">
        <f t="shared" si="303"/>
        <v/>
      </c>
      <c r="CA338" s="123" t="str">
        <f t="shared" si="304"/>
        <v/>
      </c>
      <c r="CB338" s="123" t="str">
        <f t="shared" si="305"/>
        <v/>
      </c>
      <c r="CC338" s="123" t="str">
        <f t="shared" si="306"/>
        <v/>
      </c>
      <c r="CD338" s="123" t="str">
        <f t="shared" si="307"/>
        <v/>
      </c>
      <c r="CE338" s="123" t="str">
        <f t="shared" si="308"/>
        <v/>
      </c>
      <c r="CF338" s="123" t="str">
        <f t="shared" si="316"/>
        <v/>
      </c>
      <c r="CG338" s="123" t="str">
        <f t="shared" si="317"/>
        <v/>
      </c>
      <c r="CH338" s="123" t="str">
        <f t="shared" si="318"/>
        <v/>
      </c>
      <c r="CI338" s="123" t="str">
        <f t="shared" si="319"/>
        <v/>
      </c>
      <c r="CJ338" s="131" t="str">
        <f t="shared" si="320"/>
        <v/>
      </c>
      <c r="CK338" s="123" t="str" cm="1">
        <f t="array" ref="CK338">IF(AND(AZ338="C_16",
        SUMPRODUCT(--ISNUMBER(SEARCH({"14","34","38","40","41","42","43","46","48","56","64","65"},BB338)))&gt;0),
    O338-IF(ISNUMBER(CL338),CL338,0),
    "")</f>
        <v/>
      </c>
      <c r="CL338" s="123" t="str" cm="1">
        <f t="array" ref="CL338">IF(AND(AZ338="C_16",
        SUMPRODUCT(--ISNUMBER(SEARCH({"01";"02";"03";"04";"05";"06";"07";"08";"09";"10";"11";"12";"13";"15";"16";"17";"19";"20";"21";"22";"23";"24";"25";"26";"27";"28";"29";"30";"31";"32";"33";"35";"36";"37";"39";"44";"45";"47";"49";"50";"51";"52";"53";"54";"55";"57";"58";"59";"60";"61";"62";"63";"66";"67";"68";"69";"70";"71";"72";"73";"74";"75"}, BB338)))&gt;0),
    O338,
    "")</f>
        <v/>
      </c>
      <c r="CM338" s="131" t="str" cm="1">
        <f t="array" ref="CM338">IF(SUMPRODUCT(--ISNUMBER(SEARCH({"32";"35";"36";"44";"45";"47";"50";"51";"52";"53";"54";"55";"57";"58";"59";"60"}, BB338)))&gt;0,
    B338,
    "")</f>
        <v/>
      </c>
      <c r="CN338" s="123" t="str" cm="1">
        <f t="array" ref="CN338">IF(SUMPRODUCT(--ISNUMBER(SEARCH({"61";"62"}, BB338)))&gt;0,
    B338,
    "")</f>
        <v/>
      </c>
      <c r="CO338" s="226" t="str" cm="1">
        <f t="array" ref="CO338">IF(SUMPRODUCT(--ISNUMBER(SEARCH({"68";"69";"70";"71"}, BB338)))&gt;0,
    B338,
    "")</f>
        <v/>
      </c>
      <c r="CP338" s="123" t="str" cm="1">
        <f t="array" ref="CP338">IF(SUMPRODUCT(--ISNUMBER(SEARCH({"72";"73";"74";"75"}, BB338)))&gt;0,
    B338,
    "")</f>
        <v/>
      </c>
      <c r="CQ338" s="123" t="str">
        <f t="shared" si="311"/>
        <v/>
      </c>
      <c r="CR338" s="226" t="str">
        <f t="shared" si="312"/>
        <v>NO</v>
      </c>
      <c r="CS338" s="122" t="str">
        <f t="shared" si="321"/>
        <v/>
      </c>
      <c r="CT338" s="123" t="str">
        <f t="shared" si="322"/>
        <v/>
      </c>
      <c r="CU338" s="123" t="str">
        <f t="shared" si="323"/>
        <v/>
      </c>
      <c r="CV338" s="123" t="str">
        <f t="shared" si="324"/>
        <v/>
      </c>
      <c r="CW338" s="123" t="str">
        <f t="shared" si="325"/>
        <v/>
      </c>
      <c r="CX338" s="123" t="str">
        <f t="shared" si="326"/>
        <v/>
      </c>
      <c r="CY338" s="123" t="str">
        <f t="shared" si="327"/>
        <v/>
      </c>
      <c r="CZ338" s="123" t="str">
        <f t="shared" si="328"/>
        <v/>
      </c>
      <c r="DA338" s="123" t="str">
        <f t="shared" si="329"/>
        <v/>
      </c>
      <c r="DB338" s="124" t="str">
        <f t="shared" si="330"/>
        <v/>
      </c>
      <c r="DC338" s="122" t="str">
        <f t="shared" si="331"/>
        <v/>
      </c>
      <c r="DD338" s="123" t="str">
        <f t="shared" si="332"/>
        <v/>
      </c>
      <c r="DE338" s="123" t="str">
        <f t="shared" si="333"/>
        <v/>
      </c>
      <c r="DF338" s="124" t="str">
        <f t="shared" si="334"/>
        <v/>
      </c>
      <c r="DG338" s="110"/>
    </row>
    <row r="339" spans="2:111" ht="16.2" outlineLevel="2" x14ac:dyDescent="0.4">
      <c r="B339" s="7">
        <v>334</v>
      </c>
      <c r="C339" s="12"/>
      <c r="D339" s="13"/>
      <c r="E339" s="14"/>
      <c r="F339" s="14"/>
      <c r="G339" s="14"/>
      <c r="H339" s="14"/>
      <c r="I339" s="14"/>
      <c r="J339" s="14"/>
      <c r="K339" s="14"/>
      <c r="L339" s="15"/>
      <c r="M339" s="12"/>
      <c r="N339" s="12"/>
      <c r="O339" s="12"/>
      <c r="P339" s="98" t="str">
        <f xml:space="preserve"> IF(ISBLANK(M339),"",VLOOKUP(M339,ComboValue!$D$2:$H$18,5,FALSE))</f>
        <v/>
      </c>
      <c r="Q339" s="12"/>
      <c r="R339" s="252" t="str" cm="1">
        <f t="array" ref="R339">IF(OR(ISNUMBER(SEARCH("SGH05",$D339:$L339)),ISNUMBER(SEARCH("SGH06",$D339:$L339)),ISNUMBER(SEARCH("SGH07",$D339:$L339)),ISNUMBER(SEARCH("SGH08",$D339:$L339)),ISNUMBER(SEARCH("pas de pictogramme",$D339:$L339)),ISNUMBER(SEARCH("SGH09",$D339:$L339)),ISNUMBER(SEARCH("SGH03",$D339:$L339))),"OUI","NON")</f>
        <v>NON</v>
      </c>
      <c r="S339" s="13"/>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212"/>
      <c r="AX339" s="123" t="str" cm="1">
        <f t="array" ref="AX339">_xlfn.TEXTJOIN(",", TRUE, IF(D339:L339="","",VLOOKUP(D339:L339, ComboValue!$A$2:$C$11, 3, FALSE)))</f>
        <v/>
      </c>
      <c r="AY339" s="123" t="str">
        <f t="shared" si="309"/>
        <v>Tous_Fr</v>
      </c>
      <c r="AZ339" s="123" t="str">
        <f>IF(ISBLANK(M339),"",VLOOKUP(M339,ComboValue!$D$2:$F$18,3,FALSE))</f>
        <v/>
      </c>
      <c r="BA339" s="123" t="str">
        <f>IF(ISBLANK(N339),"",VLOOKUP(N339,ComboValue!$J$2:$L$5,3,FALSE))</f>
        <v/>
      </c>
      <c r="BB339" s="130" t="str" cm="1">
        <f t="array" ref="BB339">_xlfn.TEXTJOIN(",", TRUE, IF(S339:AV339="","",VLOOKUP(S339:AV339, ComboValue!$M$2:$O$100, 3, FALSE)))</f>
        <v/>
      </c>
      <c r="BC339" s="124" t="str">
        <f t="shared" si="310"/>
        <v/>
      </c>
      <c r="BD339" s="110"/>
      <c r="BE339" s="122" t="str">
        <f t="shared" si="287"/>
        <v/>
      </c>
      <c r="BF339" s="123" t="str">
        <f t="shared" si="288"/>
        <v/>
      </c>
      <c r="BG339" s="123" t="str">
        <f t="shared" si="289"/>
        <v/>
      </c>
      <c r="BH339" s="123" t="str">
        <f t="shared" si="290"/>
        <v/>
      </c>
      <c r="BI339" s="123" t="str">
        <f t="shared" si="291"/>
        <v/>
      </c>
      <c r="BJ339" s="123" t="str">
        <f t="shared" si="292"/>
        <v/>
      </c>
      <c r="BK339" s="123" t="str">
        <f t="shared" si="293"/>
        <v/>
      </c>
      <c r="BL339" s="123" t="str">
        <f t="shared" si="294"/>
        <v/>
      </c>
      <c r="BM339" s="123" t="str">
        <f t="shared" si="295"/>
        <v/>
      </c>
      <c r="BN339" s="123" t="str">
        <f t="shared" si="296"/>
        <v/>
      </c>
      <c r="BO339" s="123">
        <f t="shared" si="335"/>
        <v>0</v>
      </c>
      <c r="BP339" s="123">
        <f t="shared" si="297"/>
        <v>0</v>
      </c>
      <c r="BQ339" s="123">
        <f t="shared" si="336"/>
        <v>0</v>
      </c>
      <c r="BR339" s="123">
        <f t="shared" si="298"/>
        <v>0</v>
      </c>
      <c r="BS339" s="123">
        <f t="shared" si="299"/>
        <v>0</v>
      </c>
      <c r="BT339" s="123">
        <f t="shared" si="300"/>
        <v>0</v>
      </c>
      <c r="BU339" s="123" t="str">
        <f t="shared" si="313"/>
        <v/>
      </c>
      <c r="BV339" s="123" t="str">
        <f t="shared" si="314"/>
        <v/>
      </c>
      <c r="BW339" s="123" t="str">
        <f t="shared" si="315"/>
        <v/>
      </c>
      <c r="BX339" s="123" t="str">
        <f t="shared" si="301"/>
        <v/>
      </c>
      <c r="BY339" s="123" t="str">
        <f t="shared" si="302"/>
        <v/>
      </c>
      <c r="BZ339" s="123" t="str">
        <f t="shared" si="303"/>
        <v/>
      </c>
      <c r="CA339" s="123" t="str">
        <f t="shared" si="304"/>
        <v/>
      </c>
      <c r="CB339" s="123" t="str">
        <f t="shared" si="305"/>
        <v/>
      </c>
      <c r="CC339" s="123" t="str">
        <f t="shared" si="306"/>
        <v/>
      </c>
      <c r="CD339" s="123" t="str">
        <f t="shared" si="307"/>
        <v/>
      </c>
      <c r="CE339" s="123" t="str">
        <f t="shared" si="308"/>
        <v/>
      </c>
      <c r="CF339" s="123" t="str">
        <f t="shared" si="316"/>
        <v/>
      </c>
      <c r="CG339" s="123" t="str">
        <f t="shared" si="317"/>
        <v/>
      </c>
      <c r="CH339" s="123" t="str">
        <f t="shared" si="318"/>
        <v/>
      </c>
      <c r="CI339" s="123" t="str">
        <f t="shared" si="319"/>
        <v/>
      </c>
      <c r="CJ339" s="131" t="str">
        <f t="shared" si="320"/>
        <v/>
      </c>
      <c r="CK339" s="123" t="str" cm="1">
        <f t="array" ref="CK339">IF(AND(AZ339="C_16",
        SUMPRODUCT(--ISNUMBER(SEARCH({"14","34","38","40","41","42","43","46","48","56","64","65"},BB339)))&gt;0),
    O339-IF(ISNUMBER(CL339),CL339,0),
    "")</f>
        <v/>
      </c>
      <c r="CL339" s="123" t="str" cm="1">
        <f t="array" ref="CL339">IF(AND(AZ339="C_16",
        SUMPRODUCT(--ISNUMBER(SEARCH({"01";"02";"03";"04";"05";"06";"07";"08";"09";"10";"11";"12";"13";"15";"16";"17";"19";"20";"21";"22";"23";"24";"25";"26";"27";"28";"29";"30";"31";"32";"33";"35";"36";"37";"39";"44";"45";"47";"49";"50";"51";"52";"53";"54";"55";"57";"58";"59";"60";"61";"62";"63";"66";"67";"68";"69";"70";"71";"72";"73";"74";"75"}, BB339)))&gt;0),
    O339,
    "")</f>
        <v/>
      </c>
      <c r="CM339" s="131" t="str" cm="1">
        <f t="array" ref="CM339">IF(SUMPRODUCT(--ISNUMBER(SEARCH({"32";"35";"36";"44";"45";"47";"50";"51";"52";"53";"54";"55";"57";"58";"59";"60"}, BB339)))&gt;0,
    B339,
    "")</f>
        <v/>
      </c>
      <c r="CN339" s="123" t="str" cm="1">
        <f t="array" ref="CN339">IF(SUMPRODUCT(--ISNUMBER(SEARCH({"61";"62"}, BB339)))&gt;0,
    B339,
    "")</f>
        <v/>
      </c>
      <c r="CO339" s="226" t="str" cm="1">
        <f t="array" ref="CO339">IF(SUMPRODUCT(--ISNUMBER(SEARCH({"68";"69";"70";"71"}, BB339)))&gt;0,
    B339,
    "")</f>
        <v/>
      </c>
      <c r="CP339" s="123" t="str" cm="1">
        <f t="array" ref="CP339">IF(SUMPRODUCT(--ISNUMBER(SEARCH({"72";"73";"74";"75"}, BB339)))&gt;0,
    B339,
    "")</f>
        <v/>
      </c>
      <c r="CQ339" s="123" t="str">
        <f t="shared" si="311"/>
        <v/>
      </c>
      <c r="CR339" s="226" t="str">
        <f t="shared" si="312"/>
        <v>NO</v>
      </c>
      <c r="CS339" s="122" t="str">
        <f t="shared" si="321"/>
        <v/>
      </c>
      <c r="CT339" s="123" t="str">
        <f t="shared" si="322"/>
        <v/>
      </c>
      <c r="CU339" s="123" t="str">
        <f t="shared" si="323"/>
        <v/>
      </c>
      <c r="CV339" s="123" t="str">
        <f t="shared" si="324"/>
        <v/>
      </c>
      <c r="CW339" s="123" t="str">
        <f t="shared" si="325"/>
        <v/>
      </c>
      <c r="CX339" s="123" t="str">
        <f t="shared" si="326"/>
        <v/>
      </c>
      <c r="CY339" s="123" t="str">
        <f t="shared" si="327"/>
        <v/>
      </c>
      <c r="CZ339" s="123" t="str">
        <f t="shared" si="328"/>
        <v/>
      </c>
      <c r="DA339" s="123" t="str">
        <f t="shared" si="329"/>
        <v/>
      </c>
      <c r="DB339" s="124" t="str">
        <f t="shared" si="330"/>
        <v/>
      </c>
      <c r="DC339" s="122" t="str">
        <f t="shared" si="331"/>
        <v/>
      </c>
      <c r="DD339" s="123" t="str">
        <f t="shared" si="332"/>
        <v/>
      </c>
      <c r="DE339" s="123" t="str">
        <f t="shared" si="333"/>
        <v/>
      </c>
      <c r="DF339" s="124" t="str">
        <f t="shared" si="334"/>
        <v/>
      </c>
      <c r="DG339" s="110"/>
    </row>
    <row r="340" spans="2:111" ht="16.2" outlineLevel="2" x14ac:dyDescent="0.4">
      <c r="B340" s="7">
        <v>335</v>
      </c>
      <c r="C340" s="12"/>
      <c r="D340" s="13"/>
      <c r="E340" s="14"/>
      <c r="F340" s="14"/>
      <c r="G340" s="14"/>
      <c r="H340" s="14"/>
      <c r="I340" s="14"/>
      <c r="J340" s="14"/>
      <c r="K340" s="14"/>
      <c r="L340" s="15"/>
      <c r="M340" s="12"/>
      <c r="N340" s="12"/>
      <c r="O340" s="12"/>
      <c r="P340" s="98" t="str">
        <f xml:space="preserve"> IF(ISBLANK(M340),"",VLOOKUP(M340,ComboValue!$D$2:$H$18,5,FALSE))</f>
        <v/>
      </c>
      <c r="Q340" s="12"/>
      <c r="R340" s="252" t="str" cm="1">
        <f t="array" ref="R340">IF(OR(ISNUMBER(SEARCH("SGH05",$D340:$L340)),ISNUMBER(SEARCH("SGH06",$D340:$L340)),ISNUMBER(SEARCH("SGH07",$D340:$L340)),ISNUMBER(SEARCH("SGH08",$D340:$L340)),ISNUMBER(SEARCH("pas de pictogramme",$D340:$L340)),ISNUMBER(SEARCH("SGH09",$D340:$L340)),ISNUMBER(SEARCH("SGH03",$D340:$L340))),"OUI","NON")</f>
        <v>NON</v>
      </c>
      <c r="S340" s="13"/>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212"/>
      <c r="AX340" s="123" t="str" cm="1">
        <f t="array" ref="AX340">_xlfn.TEXTJOIN(",", TRUE, IF(D340:L340="","",VLOOKUP(D340:L340, ComboValue!$A$2:$C$11, 3, FALSE)))</f>
        <v/>
      </c>
      <c r="AY340" s="123" t="str">
        <f t="shared" si="309"/>
        <v>Tous_Fr</v>
      </c>
      <c r="AZ340" s="123" t="str">
        <f>IF(ISBLANK(M340),"",VLOOKUP(M340,ComboValue!$D$2:$F$18,3,FALSE))</f>
        <v/>
      </c>
      <c r="BA340" s="123" t="str">
        <f>IF(ISBLANK(N340),"",VLOOKUP(N340,ComboValue!$J$2:$L$5,3,FALSE))</f>
        <v/>
      </c>
      <c r="BB340" s="130" t="str" cm="1">
        <f t="array" ref="BB340">_xlfn.TEXTJOIN(",", TRUE, IF(S340:AV340="","",VLOOKUP(S340:AV340, ComboValue!$M$2:$O$100, 3, FALSE)))</f>
        <v/>
      </c>
      <c r="BC340" s="124" t="str">
        <f t="shared" si="310"/>
        <v/>
      </c>
      <c r="BD340" s="110"/>
      <c r="BE340" s="122" t="str">
        <f t="shared" si="287"/>
        <v/>
      </c>
      <c r="BF340" s="123" t="str">
        <f t="shared" si="288"/>
        <v/>
      </c>
      <c r="BG340" s="123" t="str">
        <f t="shared" si="289"/>
        <v/>
      </c>
      <c r="BH340" s="123" t="str">
        <f t="shared" si="290"/>
        <v/>
      </c>
      <c r="BI340" s="123" t="str">
        <f t="shared" si="291"/>
        <v/>
      </c>
      <c r="BJ340" s="123" t="str">
        <f t="shared" si="292"/>
        <v/>
      </c>
      <c r="BK340" s="123" t="str">
        <f t="shared" si="293"/>
        <v/>
      </c>
      <c r="BL340" s="123" t="str">
        <f t="shared" si="294"/>
        <v/>
      </c>
      <c r="BM340" s="123" t="str">
        <f t="shared" si="295"/>
        <v/>
      </c>
      <c r="BN340" s="123" t="str">
        <f t="shared" si="296"/>
        <v/>
      </c>
      <c r="BO340" s="123">
        <f t="shared" si="335"/>
        <v>0</v>
      </c>
      <c r="BP340" s="123">
        <f t="shared" si="297"/>
        <v>0</v>
      </c>
      <c r="BQ340" s="123">
        <f t="shared" si="336"/>
        <v>0</v>
      </c>
      <c r="BR340" s="123">
        <f t="shared" si="298"/>
        <v>0</v>
      </c>
      <c r="BS340" s="123">
        <f t="shared" si="299"/>
        <v>0</v>
      </c>
      <c r="BT340" s="123">
        <f t="shared" si="300"/>
        <v>0</v>
      </c>
      <c r="BU340" s="123" t="str">
        <f t="shared" si="313"/>
        <v/>
      </c>
      <c r="BV340" s="123" t="str">
        <f t="shared" si="314"/>
        <v/>
      </c>
      <c r="BW340" s="123" t="str">
        <f t="shared" si="315"/>
        <v/>
      </c>
      <c r="BX340" s="123" t="str">
        <f t="shared" si="301"/>
        <v/>
      </c>
      <c r="BY340" s="123" t="str">
        <f t="shared" si="302"/>
        <v/>
      </c>
      <c r="BZ340" s="123" t="str">
        <f t="shared" si="303"/>
        <v/>
      </c>
      <c r="CA340" s="123" t="str">
        <f t="shared" si="304"/>
        <v/>
      </c>
      <c r="CB340" s="123" t="str">
        <f t="shared" si="305"/>
        <v/>
      </c>
      <c r="CC340" s="123" t="str">
        <f t="shared" si="306"/>
        <v/>
      </c>
      <c r="CD340" s="123" t="str">
        <f t="shared" si="307"/>
        <v/>
      </c>
      <c r="CE340" s="123" t="str">
        <f t="shared" si="308"/>
        <v/>
      </c>
      <c r="CF340" s="123" t="str">
        <f t="shared" si="316"/>
        <v/>
      </c>
      <c r="CG340" s="123" t="str">
        <f t="shared" si="317"/>
        <v/>
      </c>
      <c r="CH340" s="123" t="str">
        <f t="shared" si="318"/>
        <v/>
      </c>
      <c r="CI340" s="123" t="str">
        <f t="shared" si="319"/>
        <v/>
      </c>
      <c r="CJ340" s="131" t="str">
        <f t="shared" si="320"/>
        <v/>
      </c>
      <c r="CK340" s="123" t="str" cm="1">
        <f t="array" ref="CK340">IF(AND(AZ340="C_16",
        SUMPRODUCT(--ISNUMBER(SEARCH({"14","34","38","40","41","42","43","46","48","56","64","65"},BB340)))&gt;0),
    O340-IF(ISNUMBER(CL340),CL340,0),
    "")</f>
        <v/>
      </c>
      <c r="CL340" s="123" t="str" cm="1">
        <f t="array" ref="CL340">IF(AND(AZ340="C_16",
        SUMPRODUCT(--ISNUMBER(SEARCH({"01";"02";"03";"04";"05";"06";"07";"08";"09";"10";"11";"12";"13";"15";"16";"17";"19";"20";"21";"22";"23";"24";"25";"26";"27";"28";"29";"30";"31";"32";"33";"35";"36";"37";"39";"44";"45";"47";"49";"50";"51";"52";"53";"54";"55";"57";"58";"59";"60";"61";"62";"63";"66";"67";"68";"69";"70";"71";"72";"73";"74";"75"}, BB340)))&gt;0),
    O340,
    "")</f>
        <v/>
      </c>
      <c r="CM340" s="131" t="str" cm="1">
        <f t="array" ref="CM340">IF(SUMPRODUCT(--ISNUMBER(SEARCH({"32";"35";"36";"44";"45";"47";"50";"51";"52";"53";"54";"55";"57";"58";"59";"60"}, BB340)))&gt;0,
    B340,
    "")</f>
        <v/>
      </c>
      <c r="CN340" s="123" t="str" cm="1">
        <f t="array" ref="CN340">IF(SUMPRODUCT(--ISNUMBER(SEARCH({"61";"62"}, BB340)))&gt;0,
    B340,
    "")</f>
        <v/>
      </c>
      <c r="CO340" s="226" t="str" cm="1">
        <f t="array" ref="CO340">IF(SUMPRODUCT(--ISNUMBER(SEARCH({"68";"69";"70";"71"}, BB340)))&gt;0,
    B340,
    "")</f>
        <v/>
      </c>
      <c r="CP340" s="123" t="str" cm="1">
        <f t="array" ref="CP340">IF(SUMPRODUCT(--ISNUMBER(SEARCH({"72";"73";"74";"75"}, BB340)))&gt;0,
    B340,
    "")</f>
        <v/>
      </c>
      <c r="CQ340" s="123" t="str">
        <f t="shared" si="311"/>
        <v/>
      </c>
      <c r="CR340" s="226" t="str">
        <f t="shared" si="312"/>
        <v>NO</v>
      </c>
      <c r="CS340" s="122" t="str">
        <f t="shared" si="321"/>
        <v/>
      </c>
      <c r="CT340" s="123" t="str">
        <f t="shared" si="322"/>
        <v/>
      </c>
      <c r="CU340" s="123" t="str">
        <f t="shared" si="323"/>
        <v/>
      </c>
      <c r="CV340" s="123" t="str">
        <f t="shared" si="324"/>
        <v/>
      </c>
      <c r="CW340" s="123" t="str">
        <f t="shared" si="325"/>
        <v/>
      </c>
      <c r="CX340" s="123" t="str">
        <f t="shared" si="326"/>
        <v/>
      </c>
      <c r="CY340" s="123" t="str">
        <f t="shared" si="327"/>
        <v/>
      </c>
      <c r="CZ340" s="123" t="str">
        <f t="shared" si="328"/>
        <v/>
      </c>
      <c r="DA340" s="123" t="str">
        <f t="shared" si="329"/>
        <v/>
      </c>
      <c r="DB340" s="124" t="str">
        <f t="shared" si="330"/>
        <v/>
      </c>
      <c r="DC340" s="122" t="str">
        <f t="shared" si="331"/>
        <v/>
      </c>
      <c r="DD340" s="123" t="str">
        <f t="shared" si="332"/>
        <v/>
      </c>
      <c r="DE340" s="123" t="str">
        <f t="shared" si="333"/>
        <v/>
      </c>
      <c r="DF340" s="124" t="str">
        <f t="shared" si="334"/>
        <v/>
      </c>
      <c r="DG340" s="110"/>
    </row>
    <row r="341" spans="2:111" ht="16.2" outlineLevel="2" x14ac:dyDescent="0.4">
      <c r="B341" s="7">
        <v>336</v>
      </c>
      <c r="C341" s="12"/>
      <c r="D341" s="13"/>
      <c r="E341" s="14"/>
      <c r="F341" s="14"/>
      <c r="G341" s="14"/>
      <c r="H341" s="14"/>
      <c r="I341" s="14"/>
      <c r="J341" s="14"/>
      <c r="K341" s="14"/>
      <c r="L341" s="15"/>
      <c r="M341" s="12"/>
      <c r="N341" s="12"/>
      <c r="O341" s="12"/>
      <c r="P341" s="98" t="str">
        <f xml:space="preserve"> IF(ISBLANK(M341),"",VLOOKUP(M341,ComboValue!$D$2:$H$18,5,FALSE))</f>
        <v/>
      </c>
      <c r="Q341" s="12"/>
      <c r="R341" s="252" t="str" cm="1">
        <f t="array" ref="R341">IF(OR(ISNUMBER(SEARCH("SGH05",$D341:$L341)),ISNUMBER(SEARCH("SGH06",$D341:$L341)),ISNUMBER(SEARCH("SGH07",$D341:$L341)),ISNUMBER(SEARCH("SGH08",$D341:$L341)),ISNUMBER(SEARCH("pas de pictogramme",$D341:$L341)),ISNUMBER(SEARCH("SGH09",$D341:$L341)),ISNUMBER(SEARCH("SGH03",$D341:$L341))),"OUI","NON")</f>
        <v>NON</v>
      </c>
      <c r="S341" s="13"/>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212"/>
      <c r="AX341" s="123" t="str" cm="1">
        <f t="array" ref="AX341">_xlfn.TEXTJOIN(",", TRUE, IF(D341:L341="","",VLOOKUP(D341:L341, ComboValue!$A$2:$C$11, 3, FALSE)))</f>
        <v/>
      </c>
      <c r="AY341" s="123" t="str">
        <f t="shared" si="309"/>
        <v>Tous_Fr</v>
      </c>
      <c r="AZ341" s="123" t="str">
        <f>IF(ISBLANK(M341),"",VLOOKUP(M341,ComboValue!$D$2:$F$18,3,FALSE))</f>
        <v/>
      </c>
      <c r="BA341" s="123" t="str">
        <f>IF(ISBLANK(N341),"",VLOOKUP(N341,ComboValue!$J$2:$L$5,3,FALSE))</f>
        <v/>
      </c>
      <c r="BB341" s="130" t="str" cm="1">
        <f t="array" ref="BB341">_xlfn.TEXTJOIN(",", TRUE, IF(S341:AV341="","",VLOOKUP(S341:AV341, ComboValue!$M$2:$O$100, 3, FALSE)))</f>
        <v/>
      </c>
      <c r="BC341" s="124" t="str">
        <f t="shared" si="310"/>
        <v/>
      </c>
      <c r="BD341" s="110"/>
      <c r="BE341" s="122" t="str">
        <f t="shared" si="287"/>
        <v/>
      </c>
      <c r="BF341" s="123" t="str">
        <f t="shared" si="288"/>
        <v/>
      </c>
      <c r="BG341" s="123" t="str">
        <f t="shared" si="289"/>
        <v/>
      </c>
      <c r="BH341" s="123" t="str">
        <f t="shared" si="290"/>
        <v/>
      </c>
      <c r="BI341" s="123" t="str">
        <f t="shared" si="291"/>
        <v/>
      </c>
      <c r="BJ341" s="123" t="str">
        <f t="shared" si="292"/>
        <v/>
      </c>
      <c r="BK341" s="123" t="str">
        <f t="shared" si="293"/>
        <v/>
      </c>
      <c r="BL341" s="123" t="str">
        <f t="shared" si="294"/>
        <v/>
      </c>
      <c r="BM341" s="123" t="str">
        <f t="shared" si="295"/>
        <v/>
      </c>
      <c r="BN341" s="123" t="str">
        <f t="shared" si="296"/>
        <v/>
      </c>
      <c r="BO341" s="123">
        <f t="shared" si="335"/>
        <v>0</v>
      </c>
      <c r="BP341" s="123">
        <f t="shared" si="297"/>
        <v>0</v>
      </c>
      <c r="BQ341" s="123">
        <f t="shared" si="336"/>
        <v>0</v>
      </c>
      <c r="BR341" s="123">
        <f t="shared" si="298"/>
        <v>0</v>
      </c>
      <c r="BS341" s="123">
        <f t="shared" si="299"/>
        <v>0</v>
      </c>
      <c r="BT341" s="123">
        <f t="shared" si="300"/>
        <v>0</v>
      </c>
      <c r="BU341" s="123" t="str">
        <f t="shared" si="313"/>
        <v/>
      </c>
      <c r="BV341" s="123" t="str">
        <f t="shared" si="314"/>
        <v/>
      </c>
      <c r="BW341" s="123" t="str">
        <f t="shared" si="315"/>
        <v/>
      </c>
      <c r="BX341" s="123" t="str">
        <f t="shared" si="301"/>
        <v/>
      </c>
      <c r="BY341" s="123" t="str">
        <f t="shared" si="302"/>
        <v/>
      </c>
      <c r="BZ341" s="123" t="str">
        <f t="shared" si="303"/>
        <v/>
      </c>
      <c r="CA341" s="123" t="str">
        <f t="shared" si="304"/>
        <v/>
      </c>
      <c r="CB341" s="123" t="str">
        <f t="shared" si="305"/>
        <v/>
      </c>
      <c r="CC341" s="123" t="str">
        <f t="shared" si="306"/>
        <v/>
      </c>
      <c r="CD341" s="123" t="str">
        <f t="shared" si="307"/>
        <v/>
      </c>
      <c r="CE341" s="123" t="str">
        <f t="shared" si="308"/>
        <v/>
      </c>
      <c r="CF341" s="123" t="str">
        <f t="shared" si="316"/>
        <v/>
      </c>
      <c r="CG341" s="123" t="str">
        <f t="shared" si="317"/>
        <v/>
      </c>
      <c r="CH341" s="123" t="str">
        <f t="shared" si="318"/>
        <v/>
      </c>
      <c r="CI341" s="123" t="str">
        <f t="shared" si="319"/>
        <v/>
      </c>
      <c r="CJ341" s="131" t="str">
        <f t="shared" si="320"/>
        <v/>
      </c>
      <c r="CK341" s="123" t="str" cm="1">
        <f t="array" ref="CK341">IF(AND(AZ341="C_16",
        SUMPRODUCT(--ISNUMBER(SEARCH({"14","34","38","40","41","42","43","46","48","56","64","65"},BB341)))&gt;0),
    O341-IF(ISNUMBER(CL341),CL341,0),
    "")</f>
        <v/>
      </c>
      <c r="CL341" s="123" t="str" cm="1">
        <f t="array" ref="CL341">IF(AND(AZ341="C_16",
        SUMPRODUCT(--ISNUMBER(SEARCH({"01";"02";"03";"04";"05";"06";"07";"08";"09";"10";"11";"12";"13";"15";"16";"17";"19";"20";"21";"22";"23";"24";"25";"26";"27";"28";"29";"30";"31";"32";"33";"35";"36";"37";"39";"44";"45";"47";"49";"50";"51";"52";"53";"54";"55";"57";"58";"59";"60";"61";"62";"63";"66";"67";"68";"69";"70";"71";"72";"73";"74";"75"}, BB341)))&gt;0),
    O341,
    "")</f>
        <v/>
      </c>
      <c r="CM341" s="131" t="str" cm="1">
        <f t="array" ref="CM341">IF(SUMPRODUCT(--ISNUMBER(SEARCH({"32";"35";"36";"44";"45";"47";"50";"51";"52";"53";"54";"55";"57";"58";"59";"60"}, BB341)))&gt;0,
    B341,
    "")</f>
        <v/>
      </c>
      <c r="CN341" s="123" t="str" cm="1">
        <f t="array" ref="CN341">IF(SUMPRODUCT(--ISNUMBER(SEARCH({"61";"62"}, BB341)))&gt;0,
    B341,
    "")</f>
        <v/>
      </c>
      <c r="CO341" s="226" t="str" cm="1">
        <f t="array" ref="CO341">IF(SUMPRODUCT(--ISNUMBER(SEARCH({"68";"69";"70";"71"}, BB341)))&gt;0,
    B341,
    "")</f>
        <v/>
      </c>
      <c r="CP341" s="123" t="str" cm="1">
        <f t="array" ref="CP341">IF(SUMPRODUCT(--ISNUMBER(SEARCH({"72";"73";"74";"75"}, BB341)))&gt;0,
    B341,
    "")</f>
        <v/>
      </c>
      <c r="CQ341" s="123" t="str">
        <f t="shared" si="311"/>
        <v/>
      </c>
      <c r="CR341" s="226" t="str">
        <f t="shared" si="312"/>
        <v>NO</v>
      </c>
      <c r="CS341" s="122" t="str">
        <f t="shared" si="321"/>
        <v/>
      </c>
      <c r="CT341" s="123" t="str">
        <f t="shared" si="322"/>
        <v/>
      </c>
      <c r="CU341" s="123" t="str">
        <f t="shared" si="323"/>
        <v/>
      </c>
      <c r="CV341" s="123" t="str">
        <f t="shared" si="324"/>
        <v/>
      </c>
      <c r="CW341" s="123" t="str">
        <f t="shared" si="325"/>
        <v/>
      </c>
      <c r="CX341" s="123" t="str">
        <f t="shared" si="326"/>
        <v/>
      </c>
      <c r="CY341" s="123" t="str">
        <f t="shared" si="327"/>
        <v/>
      </c>
      <c r="CZ341" s="123" t="str">
        <f t="shared" si="328"/>
        <v/>
      </c>
      <c r="DA341" s="123" t="str">
        <f t="shared" si="329"/>
        <v/>
      </c>
      <c r="DB341" s="124" t="str">
        <f t="shared" si="330"/>
        <v/>
      </c>
      <c r="DC341" s="122" t="str">
        <f t="shared" si="331"/>
        <v/>
      </c>
      <c r="DD341" s="123" t="str">
        <f t="shared" si="332"/>
        <v/>
      </c>
      <c r="DE341" s="123" t="str">
        <f t="shared" si="333"/>
        <v/>
      </c>
      <c r="DF341" s="124" t="str">
        <f t="shared" si="334"/>
        <v/>
      </c>
      <c r="DG341" s="110"/>
    </row>
    <row r="342" spans="2:111" ht="16.2" outlineLevel="2" x14ac:dyDescent="0.4">
      <c r="B342" s="7">
        <v>337</v>
      </c>
      <c r="C342" s="12"/>
      <c r="D342" s="13"/>
      <c r="E342" s="14"/>
      <c r="F342" s="14"/>
      <c r="G342" s="14"/>
      <c r="H342" s="14"/>
      <c r="I342" s="14"/>
      <c r="J342" s="14"/>
      <c r="K342" s="14"/>
      <c r="L342" s="15"/>
      <c r="M342" s="12"/>
      <c r="N342" s="12"/>
      <c r="O342" s="12"/>
      <c r="P342" s="98" t="str">
        <f xml:space="preserve"> IF(ISBLANK(M342),"",VLOOKUP(M342,ComboValue!$D$2:$H$18,5,FALSE))</f>
        <v/>
      </c>
      <c r="Q342" s="12"/>
      <c r="R342" s="252" t="str" cm="1">
        <f t="array" ref="R342">IF(OR(ISNUMBER(SEARCH("SGH05",$D342:$L342)),ISNUMBER(SEARCH("SGH06",$D342:$L342)),ISNUMBER(SEARCH("SGH07",$D342:$L342)),ISNUMBER(SEARCH("SGH08",$D342:$L342)),ISNUMBER(SEARCH("pas de pictogramme",$D342:$L342)),ISNUMBER(SEARCH("SGH09",$D342:$L342)),ISNUMBER(SEARCH("SGH03",$D342:$L342))),"OUI","NON")</f>
        <v>NON</v>
      </c>
      <c r="S342" s="13"/>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212"/>
      <c r="AX342" s="123" t="str" cm="1">
        <f t="array" ref="AX342">_xlfn.TEXTJOIN(",", TRUE, IF(D342:L342="","",VLOOKUP(D342:L342, ComboValue!$A$2:$C$11, 3, FALSE)))</f>
        <v/>
      </c>
      <c r="AY342" s="123" t="str">
        <f t="shared" si="309"/>
        <v>Tous_Fr</v>
      </c>
      <c r="AZ342" s="123" t="str">
        <f>IF(ISBLANK(M342),"",VLOOKUP(M342,ComboValue!$D$2:$F$18,3,FALSE))</f>
        <v/>
      </c>
      <c r="BA342" s="123" t="str">
        <f>IF(ISBLANK(N342),"",VLOOKUP(N342,ComboValue!$J$2:$L$5,3,FALSE))</f>
        <v/>
      </c>
      <c r="BB342" s="130" t="str" cm="1">
        <f t="array" ref="BB342">_xlfn.TEXTJOIN(",", TRUE, IF(S342:AV342="","",VLOOKUP(S342:AV342, ComboValue!$M$2:$O$100, 3, FALSE)))</f>
        <v/>
      </c>
      <c r="BC342" s="124" t="str">
        <f t="shared" si="310"/>
        <v/>
      </c>
      <c r="BD342" s="110"/>
      <c r="BE342" s="122" t="str">
        <f t="shared" si="287"/>
        <v/>
      </c>
      <c r="BF342" s="123" t="str">
        <f t="shared" si="288"/>
        <v/>
      </c>
      <c r="BG342" s="123" t="str">
        <f t="shared" si="289"/>
        <v/>
      </c>
      <c r="BH342" s="123" t="str">
        <f t="shared" si="290"/>
        <v/>
      </c>
      <c r="BI342" s="123" t="str">
        <f t="shared" si="291"/>
        <v/>
      </c>
      <c r="BJ342" s="123" t="str">
        <f t="shared" si="292"/>
        <v/>
      </c>
      <c r="BK342" s="123" t="str">
        <f t="shared" si="293"/>
        <v/>
      </c>
      <c r="BL342" s="123" t="str">
        <f t="shared" si="294"/>
        <v/>
      </c>
      <c r="BM342" s="123" t="str">
        <f t="shared" si="295"/>
        <v/>
      </c>
      <c r="BN342" s="123" t="str">
        <f t="shared" si="296"/>
        <v/>
      </c>
      <c r="BO342" s="123">
        <f t="shared" si="335"/>
        <v>0</v>
      </c>
      <c r="BP342" s="123">
        <f t="shared" si="297"/>
        <v>0</v>
      </c>
      <c r="BQ342" s="123">
        <f t="shared" si="336"/>
        <v>0</v>
      </c>
      <c r="BR342" s="123">
        <f t="shared" si="298"/>
        <v>0</v>
      </c>
      <c r="BS342" s="123">
        <f t="shared" si="299"/>
        <v>0</v>
      </c>
      <c r="BT342" s="123">
        <f t="shared" si="300"/>
        <v>0</v>
      </c>
      <c r="BU342" s="123" t="str">
        <f t="shared" si="313"/>
        <v/>
      </c>
      <c r="BV342" s="123" t="str">
        <f t="shared" si="314"/>
        <v/>
      </c>
      <c r="BW342" s="123" t="str">
        <f t="shared" si="315"/>
        <v/>
      </c>
      <c r="BX342" s="123" t="str">
        <f t="shared" si="301"/>
        <v/>
      </c>
      <c r="BY342" s="123" t="str">
        <f t="shared" si="302"/>
        <v/>
      </c>
      <c r="BZ342" s="123" t="str">
        <f t="shared" si="303"/>
        <v/>
      </c>
      <c r="CA342" s="123" t="str">
        <f t="shared" si="304"/>
        <v/>
      </c>
      <c r="CB342" s="123" t="str">
        <f t="shared" si="305"/>
        <v/>
      </c>
      <c r="CC342" s="123" t="str">
        <f t="shared" si="306"/>
        <v/>
      </c>
      <c r="CD342" s="123" t="str">
        <f t="shared" si="307"/>
        <v/>
      </c>
      <c r="CE342" s="123" t="str">
        <f t="shared" si="308"/>
        <v/>
      </c>
      <c r="CF342" s="123" t="str">
        <f t="shared" si="316"/>
        <v/>
      </c>
      <c r="CG342" s="123" t="str">
        <f t="shared" si="317"/>
        <v/>
      </c>
      <c r="CH342" s="123" t="str">
        <f t="shared" si="318"/>
        <v/>
      </c>
      <c r="CI342" s="123" t="str">
        <f t="shared" si="319"/>
        <v/>
      </c>
      <c r="CJ342" s="131" t="str">
        <f t="shared" si="320"/>
        <v/>
      </c>
      <c r="CK342" s="123" t="str" cm="1">
        <f t="array" ref="CK342">IF(AND(AZ342="C_16",
        SUMPRODUCT(--ISNUMBER(SEARCH({"14","34","38","40","41","42","43","46","48","56","64","65"},BB342)))&gt;0),
    O342-IF(ISNUMBER(CL342),CL342,0),
    "")</f>
        <v/>
      </c>
      <c r="CL342" s="123" t="str" cm="1">
        <f t="array" ref="CL342">IF(AND(AZ342="C_16",
        SUMPRODUCT(--ISNUMBER(SEARCH({"01";"02";"03";"04";"05";"06";"07";"08";"09";"10";"11";"12";"13";"15";"16";"17";"19";"20";"21";"22";"23";"24";"25";"26";"27";"28";"29";"30";"31";"32";"33";"35";"36";"37";"39";"44";"45";"47";"49";"50";"51";"52";"53";"54";"55";"57";"58";"59";"60";"61";"62";"63";"66";"67";"68";"69";"70";"71";"72";"73";"74";"75"}, BB342)))&gt;0),
    O342,
    "")</f>
        <v/>
      </c>
      <c r="CM342" s="131" t="str" cm="1">
        <f t="array" ref="CM342">IF(SUMPRODUCT(--ISNUMBER(SEARCH({"32";"35";"36";"44";"45";"47";"50";"51";"52";"53";"54";"55";"57";"58";"59";"60"}, BB342)))&gt;0,
    B342,
    "")</f>
        <v/>
      </c>
      <c r="CN342" s="123" t="str" cm="1">
        <f t="array" ref="CN342">IF(SUMPRODUCT(--ISNUMBER(SEARCH({"61";"62"}, BB342)))&gt;0,
    B342,
    "")</f>
        <v/>
      </c>
      <c r="CO342" s="226" t="str" cm="1">
        <f t="array" ref="CO342">IF(SUMPRODUCT(--ISNUMBER(SEARCH({"68";"69";"70";"71"}, BB342)))&gt;0,
    B342,
    "")</f>
        <v/>
      </c>
      <c r="CP342" s="123" t="str" cm="1">
        <f t="array" ref="CP342">IF(SUMPRODUCT(--ISNUMBER(SEARCH({"72";"73";"74";"75"}, BB342)))&gt;0,
    B342,
    "")</f>
        <v/>
      </c>
      <c r="CQ342" s="123" t="str">
        <f t="shared" si="311"/>
        <v/>
      </c>
      <c r="CR342" s="226" t="str">
        <f t="shared" si="312"/>
        <v>NO</v>
      </c>
      <c r="CS342" s="122" t="str">
        <f t="shared" si="321"/>
        <v/>
      </c>
      <c r="CT342" s="123" t="str">
        <f t="shared" si="322"/>
        <v/>
      </c>
      <c r="CU342" s="123" t="str">
        <f t="shared" si="323"/>
        <v/>
      </c>
      <c r="CV342" s="123" t="str">
        <f t="shared" si="324"/>
        <v/>
      </c>
      <c r="CW342" s="123" t="str">
        <f t="shared" si="325"/>
        <v/>
      </c>
      <c r="CX342" s="123" t="str">
        <f t="shared" si="326"/>
        <v/>
      </c>
      <c r="CY342" s="123" t="str">
        <f t="shared" si="327"/>
        <v/>
      </c>
      <c r="CZ342" s="123" t="str">
        <f t="shared" si="328"/>
        <v/>
      </c>
      <c r="DA342" s="123" t="str">
        <f t="shared" si="329"/>
        <v/>
      </c>
      <c r="DB342" s="124" t="str">
        <f t="shared" si="330"/>
        <v/>
      </c>
      <c r="DC342" s="122" t="str">
        <f t="shared" si="331"/>
        <v/>
      </c>
      <c r="DD342" s="123" t="str">
        <f t="shared" si="332"/>
        <v/>
      </c>
      <c r="DE342" s="123" t="str">
        <f t="shared" si="333"/>
        <v/>
      </c>
      <c r="DF342" s="124" t="str">
        <f t="shared" si="334"/>
        <v/>
      </c>
      <c r="DG342" s="110"/>
    </row>
    <row r="343" spans="2:111" ht="16.2" outlineLevel="2" x14ac:dyDescent="0.4">
      <c r="B343" s="7">
        <v>338</v>
      </c>
      <c r="C343" s="12"/>
      <c r="D343" s="13"/>
      <c r="E343" s="14"/>
      <c r="F343" s="14"/>
      <c r="G343" s="14"/>
      <c r="H343" s="14"/>
      <c r="I343" s="14"/>
      <c r="J343" s="14"/>
      <c r="K343" s="14"/>
      <c r="L343" s="15"/>
      <c r="M343" s="12"/>
      <c r="N343" s="12"/>
      <c r="O343" s="12"/>
      <c r="P343" s="98" t="str">
        <f xml:space="preserve"> IF(ISBLANK(M343),"",VLOOKUP(M343,ComboValue!$D$2:$H$18,5,FALSE))</f>
        <v/>
      </c>
      <c r="Q343" s="12"/>
      <c r="R343" s="252" t="str" cm="1">
        <f t="array" ref="R343">IF(OR(ISNUMBER(SEARCH("SGH05",$D343:$L343)),ISNUMBER(SEARCH("SGH06",$D343:$L343)),ISNUMBER(SEARCH("SGH07",$D343:$L343)),ISNUMBER(SEARCH("SGH08",$D343:$L343)),ISNUMBER(SEARCH("pas de pictogramme",$D343:$L343)),ISNUMBER(SEARCH("SGH09",$D343:$L343)),ISNUMBER(SEARCH("SGH03",$D343:$L343))),"OUI","NON")</f>
        <v>NON</v>
      </c>
      <c r="S343" s="13"/>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212"/>
      <c r="AX343" s="123" t="str" cm="1">
        <f t="array" ref="AX343">_xlfn.TEXTJOIN(",", TRUE, IF(D343:L343="","",VLOOKUP(D343:L343, ComboValue!$A$2:$C$11, 3, FALSE)))</f>
        <v/>
      </c>
      <c r="AY343" s="123" t="str">
        <f t="shared" si="309"/>
        <v>Tous_Fr</v>
      </c>
      <c r="AZ343" s="123" t="str">
        <f>IF(ISBLANK(M343),"",VLOOKUP(M343,ComboValue!$D$2:$F$18,3,FALSE))</f>
        <v/>
      </c>
      <c r="BA343" s="123" t="str">
        <f>IF(ISBLANK(N343),"",VLOOKUP(N343,ComboValue!$J$2:$L$5,3,FALSE))</f>
        <v/>
      </c>
      <c r="BB343" s="130" t="str" cm="1">
        <f t="array" ref="BB343">_xlfn.TEXTJOIN(",", TRUE, IF(S343:AV343="","",VLOOKUP(S343:AV343, ComboValue!$M$2:$O$100, 3, FALSE)))</f>
        <v/>
      </c>
      <c r="BC343" s="124" t="str">
        <f t="shared" si="310"/>
        <v/>
      </c>
      <c r="BD343" s="110"/>
      <c r="BE343" s="122" t="str">
        <f t="shared" si="287"/>
        <v/>
      </c>
      <c r="BF343" s="123" t="str">
        <f t="shared" si="288"/>
        <v/>
      </c>
      <c r="BG343" s="123" t="str">
        <f t="shared" si="289"/>
        <v/>
      </c>
      <c r="BH343" s="123" t="str">
        <f t="shared" si="290"/>
        <v/>
      </c>
      <c r="BI343" s="123" t="str">
        <f t="shared" si="291"/>
        <v/>
      </c>
      <c r="BJ343" s="123" t="str">
        <f t="shared" si="292"/>
        <v/>
      </c>
      <c r="BK343" s="123" t="str">
        <f t="shared" si="293"/>
        <v/>
      </c>
      <c r="BL343" s="123" t="str">
        <f t="shared" si="294"/>
        <v/>
      </c>
      <c r="BM343" s="123" t="str">
        <f t="shared" si="295"/>
        <v/>
      </c>
      <c r="BN343" s="123" t="str">
        <f t="shared" si="296"/>
        <v/>
      </c>
      <c r="BO343" s="123">
        <f t="shared" si="335"/>
        <v>0</v>
      </c>
      <c r="BP343" s="123">
        <f t="shared" si="297"/>
        <v>0</v>
      </c>
      <c r="BQ343" s="123">
        <f t="shared" si="336"/>
        <v>0</v>
      </c>
      <c r="BR343" s="123">
        <f t="shared" si="298"/>
        <v>0</v>
      </c>
      <c r="BS343" s="123">
        <f t="shared" si="299"/>
        <v>0</v>
      </c>
      <c r="BT343" s="123">
        <f t="shared" si="300"/>
        <v>0</v>
      </c>
      <c r="BU343" s="123" t="str">
        <f t="shared" si="313"/>
        <v/>
      </c>
      <c r="BV343" s="123" t="str">
        <f t="shared" si="314"/>
        <v/>
      </c>
      <c r="BW343" s="123" t="str">
        <f t="shared" si="315"/>
        <v/>
      </c>
      <c r="BX343" s="123" t="str">
        <f t="shared" si="301"/>
        <v/>
      </c>
      <c r="BY343" s="123" t="str">
        <f t="shared" si="302"/>
        <v/>
      </c>
      <c r="BZ343" s="123" t="str">
        <f t="shared" si="303"/>
        <v/>
      </c>
      <c r="CA343" s="123" t="str">
        <f t="shared" si="304"/>
        <v/>
      </c>
      <c r="CB343" s="123" t="str">
        <f t="shared" si="305"/>
        <v/>
      </c>
      <c r="CC343" s="123" t="str">
        <f t="shared" si="306"/>
        <v/>
      </c>
      <c r="CD343" s="123" t="str">
        <f t="shared" si="307"/>
        <v/>
      </c>
      <c r="CE343" s="123" t="str">
        <f t="shared" si="308"/>
        <v/>
      </c>
      <c r="CF343" s="123" t="str">
        <f t="shared" si="316"/>
        <v/>
      </c>
      <c r="CG343" s="123" t="str">
        <f t="shared" si="317"/>
        <v/>
      </c>
      <c r="CH343" s="123" t="str">
        <f t="shared" si="318"/>
        <v/>
      </c>
      <c r="CI343" s="123" t="str">
        <f t="shared" si="319"/>
        <v/>
      </c>
      <c r="CJ343" s="131" t="str">
        <f t="shared" si="320"/>
        <v/>
      </c>
      <c r="CK343" s="123" t="str" cm="1">
        <f t="array" ref="CK343">IF(AND(AZ343="C_16",
        SUMPRODUCT(--ISNUMBER(SEARCH({"14","34","38","40","41","42","43","46","48","56","64","65"},BB343)))&gt;0),
    O343-IF(ISNUMBER(CL343),CL343,0),
    "")</f>
        <v/>
      </c>
      <c r="CL343" s="123" t="str" cm="1">
        <f t="array" ref="CL343">IF(AND(AZ343="C_16",
        SUMPRODUCT(--ISNUMBER(SEARCH({"01";"02";"03";"04";"05";"06";"07";"08";"09";"10";"11";"12";"13";"15";"16";"17";"19";"20";"21";"22";"23";"24";"25";"26";"27";"28";"29";"30";"31";"32";"33";"35";"36";"37";"39";"44";"45";"47";"49";"50";"51";"52";"53";"54";"55";"57";"58";"59";"60";"61";"62";"63";"66";"67";"68";"69";"70";"71";"72";"73";"74";"75"}, BB343)))&gt;0),
    O343,
    "")</f>
        <v/>
      </c>
      <c r="CM343" s="131" t="str" cm="1">
        <f t="array" ref="CM343">IF(SUMPRODUCT(--ISNUMBER(SEARCH({"32";"35";"36";"44";"45";"47";"50";"51";"52";"53";"54";"55";"57";"58";"59";"60"}, BB343)))&gt;0,
    B343,
    "")</f>
        <v/>
      </c>
      <c r="CN343" s="123" t="str" cm="1">
        <f t="array" ref="CN343">IF(SUMPRODUCT(--ISNUMBER(SEARCH({"61";"62"}, BB343)))&gt;0,
    B343,
    "")</f>
        <v/>
      </c>
      <c r="CO343" s="226" t="str" cm="1">
        <f t="array" ref="CO343">IF(SUMPRODUCT(--ISNUMBER(SEARCH({"68";"69";"70";"71"}, BB343)))&gt;0,
    B343,
    "")</f>
        <v/>
      </c>
      <c r="CP343" s="123" t="str" cm="1">
        <f t="array" ref="CP343">IF(SUMPRODUCT(--ISNUMBER(SEARCH({"72";"73";"74";"75"}, BB343)))&gt;0,
    B343,
    "")</f>
        <v/>
      </c>
      <c r="CQ343" s="123" t="str">
        <f t="shared" si="311"/>
        <v/>
      </c>
      <c r="CR343" s="226" t="str">
        <f t="shared" si="312"/>
        <v>NO</v>
      </c>
      <c r="CS343" s="122" t="str">
        <f t="shared" si="321"/>
        <v/>
      </c>
      <c r="CT343" s="123" t="str">
        <f t="shared" si="322"/>
        <v/>
      </c>
      <c r="CU343" s="123" t="str">
        <f t="shared" si="323"/>
        <v/>
      </c>
      <c r="CV343" s="123" t="str">
        <f t="shared" si="324"/>
        <v/>
      </c>
      <c r="CW343" s="123" t="str">
        <f t="shared" si="325"/>
        <v/>
      </c>
      <c r="CX343" s="123" t="str">
        <f t="shared" si="326"/>
        <v/>
      </c>
      <c r="CY343" s="123" t="str">
        <f t="shared" si="327"/>
        <v/>
      </c>
      <c r="CZ343" s="123" t="str">
        <f t="shared" si="328"/>
        <v/>
      </c>
      <c r="DA343" s="123" t="str">
        <f t="shared" si="329"/>
        <v/>
      </c>
      <c r="DB343" s="124" t="str">
        <f t="shared" si="330"/>
        <v/>
      </c>
      <c r="DC343" s="122" t="str">
        <f t="shared" si="331"/>
        <v/>
      </c>
      <c r="DD343" s="123" t="str">
        <f t="shared" si="332"/>
        <v/>
      </c>
      <c r="DE343" s="123" t="str">
        <f t="shared" si="333"/>
        <v/>
      </c>
      <c r="DF343" s="124" t="str">
        <f t="shared" si="334"/>
        <v/>
      </c>
      <c r="DG343" s="110"/>
    </row>
    <row r="344" spans="2:111" ht="16.2" outlineLevel="2" x14ac:dyDescent="0.4">
      <c r="B344" s="7">
        <v>339</v>
      </c>
      <c r="C344" s="12"/>
      <c r="D344" s="13"/>
      <c r="E344" s="14"/>
      <c r="F344" s="14"/>
      <c r="G344" s="14"/>
      <c r="H344" s="14"/>
      <c r="I344" s="14"/>
      <c r="J344" s="14"/>
      <c r="K344" s="14"/>
      <c r="L344" s="15"/>
      <c r="M344" s="12"/>
      <c r="N344" s="12"/>
      <c r="O344" s="12"/>
      <c r="P344" s="98" t="str">
        <f xml:space="preserve"> IF(ISBLANK(M344),"",VLOOKUP(M344,ComboValue!$D$2:$H$18,5,FALSE))</f>
        <v/>
      </c>
      <c r="Q344" s="12"/>
      <c r="R344" s="252" t="str" cm="1">
        <f t="array" ref="R344">IF(OR(ISNUMBER(SEARCH("SGH05",$D344:$L344)),ISNUMBER(SEARCH("SGH06",$D344:$L344)),ISNUMBER(SEARCH("SGH07",$D344:$L344)),ISNUMBER(SEARCH("SGH08",$D344:$L344)),ISNUMBER(SEARCH("pas de pictogramme",$D344:$L344)),ISNUMBER(SEARCH("SGH09",$D344:$L344)),ISNUMBER(SEARCH("SGH03",$D344:$L344))),"OUI","NON")</f>
        <v>NON</v>
      </c>
      <c r="S344" s="13"/>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212"/>
      <c r="AX344" s="123" t="str" cm="1">
        <f t="array" ref="AX344">_xlfn.TEXTJOIN(",", TRUE, IF(D344:L344="","",VLOOKUP(D344:L344, ComboValue!$A$2:$C$11, 3, FALSE)))</f>
        <v/>
      </c>
      <c r="AY344" s="123" t="str">
        <f t="shared" si="309"/>
        <v>Tous_Fr</v>
      </c>
      <c r="AZ344" s="123" t="str">
        <f>IF(ISBLANK(M344),"",VLOOKUP(M344,ComboValue!$D$2:$F$18,3,FALSE))</f>
        <v/>
      </c>
      <c r="BA344" s="123" t="str">
        <f>IF(ISBLANK(N344),"",VLOOKUP(N344,ComboValue!$J$2:$L$5,3,FALSE))</f>
        <v/>
      </c>
      <c r="BB344" s="130" t="str" cm="1">
        <f t="array" ref="BB344">_xlfn.TEXTJOIN(",", TRUE, IF(S344:AV344="","",VLOOKUP(S344:AV344, ComboValue!$M$2:$O$100, 3, FALSE)))</f>
        <v/>
      </c>
      <c r="BC344" s="124" t="str">
        <f t="shared" si="310"/>
        <v/>
      </c>
      <c r="BD344" s="110"/>
      <c r="BE344" s="122" t="str">
        <f t="shared" si="287"/>
        <v/>
      </c>
      <c r="BF344" s="123" t="str">
        <f t="shared" si="288"/>
        <v/>
      </c>
      <c r="BG344" s="123" t="str">
        <f t="shared" si="289"/>
        <v/>
      </c>
      <c r="BH344" s="123" t="str">
        <f t="shared" si="290"/>
        <v/>
      </c>
      <c r="BI344" s="123" t="str">
        <f t="shared" si="291"/>
        <v/>
      </c>
      <c r="BJ344" s="123" t="str">
        <f t="shared" si="292"/>
        <v/>
      </c>
      <c r="BK344" s="123" t="str">
        <f t="shared" si="293"/>
        <v/>
      </c>
      <c r="BL344" s="123" t="str">
        <f t="shared" si="294"/>
        <v/>
      </c>
      <c r="BM344" s="123" t="str">
        <f t="shared" si="295"/>
        <v/>
      </c>
      <c r="BN344" s="123" t="str">
        <f t="shared" si="296"/>
        <v/>
      </c>
      <c r="BO344" s="123">
        <f t="shared" si="335"/>
        <v>0</v>
      </c>
      <c r="BP344" s="123">
        <f t="shared" si="297"/>
        <v>0</v>
      </c>
      <c r="BQ344" s="123">
        <f t="shared" si="336"/>
        <v>0</v>
      </c>
      <c r="BR344" s="123">
        <f t="shared" si="298"/>
        <v>0</v>
      </c>
      <c r="BS344" s="123">
        <f t="shared" si="299"/>
        <v>0</v>
      </c>
      <c r="BT344" s="123">
        <f t="shared" si="300"/>
        <v>0</v>
      </c>
      <c r="BU344" s="123" t="str">
        <f t="shared" si="313"/>
        <v/>
      </c>
      <c r="BV344" s="123" t="str">
        <f t="shared" si="314"/>
        <v/>
      </c>
      <c r="BW344" s="123" t="str">
        <f t="shared" si="315"/>
        <v/>
      </c>
      <c r="BX344" s="123" t="str">
        <f t="shared" si="301"/>
        <v/>
      </c>
      <c r="BY344" s="123" t="str">
        <f t="shared" si="302"/>
        <v/>
      </c>
      <c r="BZ344" s="123" t="str">
        <f t="shared" si="303"/>
        <v/>
      </c>
      <c r="CA344" s="123" t="str">
        <f t="shared" si="304"/>
        <v/>
      </c>
      <c r="CB344" s="123" t="str">
        <f t="shared" si="305"/>
        <v/>
      </c>
      <c r="CC344" s="123" t="str">
        <f t="shared" si="306"/>
        <v/>
      </c>
      <c r="CD344" s="123" t="str">
        <f t="shared" si="307"/>
        <v/>
      </c>
      <c r="CE344" s="123" t="str">
        <f t="shared" si="308"/>
        <v/>
      </c>
      <c r="CF344" s="123" t="str">
        <f t="shared" si="316"/>
        <v/>
      </c>
      <c r="CG344" s="123" t="str">
        <f t="shared" si="317"/>
        <v/>
      </c>
      <c r="CH344" s="123" t="str">
        <f t="shared" si="318"/>
        <v/>
      </c>
      <c r="CI344" s="123" t="str">
        <f t="shared" si="319"/>
        <v/>
      </c>
      <c r="CJ344" s="131" t="str">
        <f t="shared" si="320"/>
        <v/>
      </c>
      <c r="CK344" s="123" t="str" cm="1">
        <f t="array" ref="CK344">IF(AND(AZ344="C_16",
        SUMPRODUCT(--ISNUMBER(SEARCH({"14","34","38","40","41","42","43","46","48","56","64","65"},BB344)))&gt;0),
    O344-IF(ISNUMBER(CL344),CL344,0),
    "")</f>
        <v/>
      </c>
      <c r="CL344" s="123" t="str" cm="1">
        <f t="array" ref="CL344">IF(AND(AZ344="C_16",
        SUMPRODUCT(--ISNUMBER(SEARCH({"01";"02";"03";"04";"05";"06";"07";"08";"09";"10";"11";"12";"13";"15";"16";"17";"19";"20";"21";"22";"23";"24";"25";"26";"27";"28";"29";"30";"31";"32";"33";"35";"36";"37";"39";"44";"45";"47";"49";"50";"51";"52";"53";"54";"55";"57";"58";"59";"60";"61";"62";"63";"66";"67";"68";"69";"70";"71";"72";"73";"74";"75"}, BB344)))&gt;0),
    O344,
    "")</f>
        <v/>
      </c>
      <c r="CM344" s="131" t="str" cm="1">
        <f t="array" ref="CM344">IF(SUMPRODUCT(--ISNUMBER(SEARCH({"32";"35";"36";"44";"45";"47";"50";"51";"52";"53";"54";"55";"57";"58";"59";"60"}, BB344)))&gt;0,
    B344,
    "")</f>
        <v/>
      </c>
      <c r="CN344" s="123" t="str" cm="1">
        <f t="array" ref="CN344">IF(SUMPRODUCT(--ISNUMBER(SEARCH({"61";"62"}, BB344)))&gt;0,
    B344,
    "")</f>
        <v/>
      </c>
      <c r="CO344" s="226" t="str" cm="1">
        <f t="array" ref="CO344">IF(SUMPRODUCT(--ISNUMBER(SEARCH({"68";"69";"70";"71"}, BB344)))&gt;0,
    B344,
    "")</f>
        <v/>
      </c>
      <c r="CP344" s="123" t="str" cm="1">
        <f t="array" ref="CP344">IF(SUMPRODUCT(--ISNUMBER(SEARCH({"72";"73";"74";"75"}, BB344)))&gt;0,
    B344,
    "")</f>
        <v/>
      </c>
      <c r="CQ344" s="123" t="str">
        <f t="shared" si="311"/>
        <v/>
      </c>
      <c r="CR344" s="226" t="str">
        <f t="shared" si="312"/>
        <v>NO</v>
      </c>
      <c r="CS344" s="122" t="str">
        <f t="shared" si="321"/>
        <v/>
      </c>
      <c r="CT344" s="123" t="str">
        <f t="shared" si="322"/>
        <v/>
      </c>
      <c r="CU344" s="123" t="str">
        <f t="shared" si="323"/>
        <v/>
      </c>
      <c r="CV344" s="123" t="str">
        <f t="shared" si="324"/>
        <v/>
      </c>
      <c r="CW344" s="123" t="str">
        <f t="shared" si="325"/>
        <v/>
      </c>
      <c r="CX344" s="123" t="str">
        <f t="shared" si="326"/>
        <v/>
      </c>
      <c r="CY344" s="123" t="str">
        <f t="shared" si="327"/>
        <v/>
      </c>
      <c r="CZ344" s="123" t="str">
        <f t="shared" si="328"/>
        <v/>
      </c>
      <c r="DA344" s="123" t="str">
        <f t="shared" si="329"/>
        <v/>
      </c>
      <c r="DB344" s="124" t="str">
        <f t="shared" si="330"/>
        <v/>
      </c>
      <c r="DC344" s="122" t="str">
        <f t="shared" si="331"/>
        <v/>
      </c>
      <c r="DD344" s="123" t="str">
        <f t="shared" si="332"/>
        <v/>
      </c>
      <c r="DE344" s="123" t="str">
        <f t="shared" si="333"/>
        <v/>
      </c>
      <c r="DF344" s="124" t="str">
        <f t="shared" si="334"/>
        <v/>
      </c>
      <c r="DG344" s="110"/>
    </row>
    <row r="345" spans="2:111" ht="16.2" outlineLevel="2" x14ac:dyDescent="0.4">
      <c r="B345" s="7">
        <v>340</v>
      </c>
      <c r="C345" s="12"/>
      <c r="D345" s="13"/>
      <c r="E345" s="14"/>
      <c r="F345" s="14"/>
      <c r="G345" s="14"/>
      <c r="H345" s="14"/>
      <c r="I345" s="14"/>
      <c r="J345" s="14"/>
      <c r="K345" s="14"/>
      <c r="L345" s="15"/>
      <c r="M345" s="12"/>
      <c r="N345" s="12"/>
      <c r="O345" s="12"/>
      <c r="P345" s="98" t="str">
        <f xml:space="preserve"> IF(ISBLANK(M345),"",VLOOKUP(M345,ComboValue!$D$2:$H$18,5,FALSE))</f>
        <v/>
      </c>
      <c r="Q345" s="12"/>
      <c r="R345" s="252" t="str" cm="1">
        <f t="array" ref="R345">IF(OR(ISNUMBER(SEARCH("SGH05",$D345:$L345)),ISNUMBER(SEARCH("SGH06",$D345:$L345)),ISNUMBER(SEARCH("SGH07",$D345:$L345)),ISNUMBER(SEARCH("SGH08",$D345:$L345)),ISNUMBER(SEARCH("pas de pictogramme",$D345:$L345)),ISNUMBER(SEARCH("SGH09",$D345:$L345)),ISNUMBER(SEARCH("SGH03",$D345:$L345))),"OUI","NON")</f>
        <v>NON</v>
      </c>
      <c r="S345" s="13"/>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212"/>
      <c r="AX345" s="123" t="str" cm="1">
        <f t="array" ref="AX345">_xlfn.TEXTJOIN(",", TRUE, IF(D345:L345="","",VLOOKUP(D345:L345, ComboValue!$A$2:$C$11, 3, FALSE)))</f>
        <v/>
      </c>
      <c r="AY345" s="123" t="str">
        <f t="shared" si="309"/>
        <v>Tous_Fr</v>
      </c>
      <c r="AZ345" s="123" t="str">
        <f>IF(ISBLANK(M345),"",VLOOKUP(M345,ComboValue!$D$2:$F$18,3,FALSE))</f>
        <v/>
      </c>
      <c r="BA345" s="123" t="str">
        <f>IF(ISBLANK(N345),"",VLOOKUP(N345,ComboValue!$J$2:$L$5,3,FALSE))</f>
        <v/>
      </c>
      <c r="BB345" s="130" t="str" cm="1">
        <f t="array" ref="BB345">_xlfn.TEXTJOIN(",", TRUE, IF(S345:AV345="","",VLOOKUP(S345:AV345, ComboValue!$M$2:$O$100, 3, FALSE)))</f>
        <v/>
      </c>
      <c r="BC345" s="124" t="str">
        <f t="shared" si="310"/>
        <v/>
      </c>
      <c r="BD345" s="110"/>
      <c r="BE345" s="122" t="str">
        <f t="shared" si="287"/>
        <v/>
      </c>
      <c r="BF345" s="123" t="str">
        <f t="shared" si="288"/>
        <v/>
      </c>
      <c r="BG345" s="123" t="str">
        <f t="shared" si="289"/>
        <v/>
      </c>
      <c r="BH345" s="123" t="str">
        <f t="shared" si="290"/>
        <v/>
      </c>
      <c r="BI345" s="123" t="str">
        <f t="shared" si="291"/>
        <v/>
      </c>
      <c r="BJ345" s="123" t="str">
        <f t="shared" si="292"/>
        <v/>
      </c>
      <c r="BK345" s="123" t="str">
        <f t="shared" si="293"/>
        <v/>
      </c>
      <c r="BL345" s="123" t="str">
        <f t="shared" si="294"/>
        <v/>
      </c>
      <c r="BM345" s="123" t="str">
        <f t="shared" si="295"/>
        <v/>
      </c>
      <c r="BN345" s="123" t="str">
        <f t="shared" si="296"/>
        <v/>
      </c>
      <c r="BO345" s="123">
        <f t="shared" si="335"/>
        <v>0</v>
      </c>
      <c r="BP345" s="123">
        <f t="shared" si="297"/>
        <v>0</v>
      </c>
      <c r="BQ345" s="123">
        <f t="shared" si="336"/>
        <v>0</v>
      </c>
      <c r="BR345" s="123">
        <f t="shared" si="298"/>
        <v>0</v>
      </c>
      <c r="BS345" s="123">
        <f t="shared" si="299"/>
        <v>0</v>
      </c>
      <c r="BT345" s="123">
        <f t="shared" si="300"/>
        <v>0</v>
      </c>
      <c r="BU345" s="123" t="str">
        <f t="shared" si="313"/>
        <v/>
      </c>
      <c r="BV345" s="123" t="str">
        <f t="shared" si="314"/>
        <v/>
      </c>
      <c r="BW345" s="123" t="str">
        <f t="shared" si="315"/>
        <v/>
      </c>
      <c r="BX345" s="123" t="str">
        <f t="shared" si="301"/>
        <v/>
      </c>
      <c r="BY345" s="123" t="str">
        <f t="shared" si="302"/>
        <v/>
      </c>
      <c r="BZ345" s="123" t="str">
        <f t="shared" si="303"/>
        <v/>
      </c>
      <c r="CA345" s="123" t="str">
        <f t="shared" si="304"/>
        <v/>
      </c>
      <c r="CB345" s="123" t="str">
        <f t="shared" si="305"/>
        <v/>
      </c>
      <c r="CC345" s="123" t="str">
        <f t="shared" si="306"/>
        <v/>
      </c>
      <c r="CD345" s="123" t="str">
        <f t="shared" si="307"/>
        <v/>
      </c>
      <c r="CE345" s="123" t="str">
        <f t="shared" si="308"/>
        <v/>
      </c>
      <c r="CF345" s="123" t="str">
        <f t="shared" si="316"/>
        <v/>
      </c>
      <c r="CG345" s="123" t="str">
        <f t="shared" si="317"/>
        <v/>
      </c>
      <c r="CH345" s="123" t="str">
        <f t="shared" si="318"/>
        <v/>
      </c>
      <c r="CI345" s="123" t="str">
        <f t="shared" si="319"/>
        <v/>
      </c>
      <c r="CJ345" s="131" t="str">
        <f t="shared" si="320"/>
        <v/>
      </c>
      <c r="CK345" s="123" t="str" cm="1">
        <f t="array" ref="CK345">IF(AND(AZ345="C_16",
        SUMPRODUCT(--ISNUMBER(SEARCH({"14","34","38","40","41","42","43","46","48","56","64","65"},BB345)))&gt;0),
    O345-IF(ISNUMBER(CL345),CL345,0),
    "")</f>
        <v/>
      </c>
      <c r="CL345" s="123" t="str" cm="1">
        <f t="array" ref="CL345">IF(AND(AZ345="C_16",
        SUMPRODUCT(--ISNUMBER(SEARCH({"01";"02";"03";"04";"05";"06";"07";"08";"09";"10";"11";"12";"13";"15";"16";"17";"19";"20";"21";"22";"23";"24";"25";"26";"27";"28";"29";"30";"31";"32";"33";"35";"36";"37";"39";"44";"45";"47";"49";"50";"51";"52";"53";"54";"55";"57";"58";"59";"60";"61";"62";"63";"66";"67";"68";"69";"70";"71";"72";"73";"74";"75"}, BB345)))&gt;0),
    O345,
    "")</f>
        <v/>
      </c>
      <c r="CM345" s="131" t="str" cm="1">
        <f t="array" ref="CM345">IF(SUMPRODUCT(--ISNUMBER(SEARCH({"32";"35";"36";"44";"45";"47";"50";"51";"52";"53";"54";"55";"57";"58";"59";"60"}, BB345)))&gt;0,
    B345,
    "")</f>
        <v/>
      </c>
      <c r="CN345" s="123" t="str" cm="1">
        <f t="array" ref="CN345">IF(SUMPRODUCT(--ISNUMBER(SEARCH({"61";"62"}, BB345)))&gt;0,
    B345,
    "")</f>
        <v/>
      </c>
      <c r="CO345" s="226" t="str" cm="1">
        <f t="array" ref="CO345">IF(SUMPRODUCT(--ISNUMBER(SEARCH({"68";"69";"70";"71"}, BB345)))&gt;0,
    B345,
    "")</f>
        <v/>
      </c>
      <c r="CP345" s="123" t="str" cm="1">
        <f t="array" ref="CP345">IF(SUMPRODUCT(--ISNUMBER(SEARCH({"72";"73";"74";"75"}, BB345)))&gt;0,
    B345,
    "")</f>
        <v/>
      </c>
      <c r="CQ345" s="123" t="str">
        <f t="shared" si="311"/>
        <v/>
      </c>
      <c r="CR345" s="226" t="str">
        <f t="shared" si="312"/>
        <v>NO</v>
      </c>
      <c r="CS345" s="122" t="str">
        <f t="shared" si="321"/>
        <v/>
      </c>
      <c r="CT345" s="123" t="str">
        <f t="shared" si="322"/>
        <v/>
      </c>
      <c r="CU345" s="123" t="str">
        <f t="shared" si="323"/>
        <v/>
      </c>
      <c r="CV345" s="123" t="str">
        <f t="shared" si="324"/>
        <v/>
      </c>
      <c r="CW345" s="123" t="str">
        <f t="shared" si="325"/>
        <v/>
      </c>
      <c r="CX345" s="123" t="str">
        <f t="shared" si="326"/>
        <v/>
      </c>
      <c r="CY345" s="123" t="str">
        <f t="shared" si="327"/>
        <v/>
      </c>
      <c r="CZ345" s="123" t="str">
        <f t="shared" si="328"/>
        <v/>
      </c>
      <c r="DA345" s="123" t="str">
        <f t="shared" si="329"/>
        <v/>
      </c>
      <c r="DB345" s="124" t="str">
        <f t="shared" si="330"/>
        <v/>
      </c>
      <c r="DC345" s="122" t="str">
        <f t="shared" si="331"/>
        <v/>
      </c>
      <c r="DD345" s="123" t="str">
        <f t="shared" si="332"/>
        <v/>
      </c>
      <c r="DE345" s="123" t="str">
        <f t="shared" si="333"/>
        <v/>
      </c>
      <c r="DF345" s="124" t="str">
        <f t="shared" si="334"/>
        <v/>
      </c>
      <c r="DG345" s="110"/>
    </row>
    <row r="346" spans="2:111" ht="16.2" outlineLevel="2" x14ac:dyDescent="0.4">
      <c r="B346" s="7">
        <v>341</v>
      </c>
      <c r="C346" s="12"/>
      <c r="D346" s="13"/>
      <c r="E346" s="14"/>
      <c r="F346" s="14"/>
      <c r="G346" s="14"/>
      <c r="H346" s="14"/>
      <c r="I346" s="14"/>
      <c r="J346" s="14"/>
      <c r="K346" s="14"/>
      <c r="L346" s="15"/>
      <c r="M346" s="12"/>
      <c r="N346" s="12"/>
      <c r="O346" s="12"/>
      <c r="P346" s="98" t="str">
        <f xml:space="preserve"> IF(ISBLANK(M346),"",VLOOKUP(M346,ComboValue!$D$2:$H$18,5,FALSE))</f>
        <v/>
      </c>
      <c r="Q346" s="12"/>
      <c r="R346" s="252" t="str" cm="1">
        <f t="array" ref="R346">IF(OR(ISNUMBER(SEARCH("SGH05",$D346:$L346)),ISNUMBER(SEARCH("SGH06",$D346:$L346)),ISNUMBER(SEARCH("SGH07",$D346:$L346)),ISNUMBER(SEARCH("SGH08",$D346:$L346)),ISNUMBER(SEARCH("pas de pictogramme",$D346:$L346)),ISNUMBER(SEARCH("SGH09",$D346:$L346)),ISNUMBER(SEARCH("SGH03",$D346:$L346))),"OUI","NON")</f>
        <v>NON</v>
      </c>
      <c r="S346" s="13"/>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212"/>
      <c r="AX346" s="123" t="str" cm="1">
        <f t="array" ref="AX346">_xlfn.TEXTJOIN(",", TRUE, IF(D346:L346="","",VLOOKUP(D346:L346, ComboValue!$A$2:$C$11, 3, FALSE)))</f>
        <v/>
      </c>
      <c r="AY346" s="123" t="str">
        <f t="shared" si="309"/>
        <v>Tous_Fr</v>
      </c>
      <c r="AZ346" s="123" t="str">
        <f>IF(ISBLANK(M346),"",VLOOKUP(M346,ComboValue!$D$2:$F$18,3,FALSE))</f>
        <v/>
      </c>
      <c r="BA346" s="123" t="str">
        <f>IF(ISBLANK(N346),"",VLOOKUP(N346,ComboValue!$J$2:$L$5,3,FALSE))</f>
        <v/>
      </c>
      <c r="BB346" s="130" t="str" cm="1">
        <f t="array" ref="BB346">_xlfn.TEXTJOIN(",", TRUE, IF(S346:AV346="","",VLOOKUP(S346:AV346, ComboValue!$M$2:$O$100, 3, FALSE)))</f>
        <v/>
      </c>
      <c r="BC346" s="124" t="str">
        <f t="shared" si="310"/>
        <v/>
      </c>
      <c r="BD346" s="110"/>
      <c r="BE346" s="122" t="str">
        <f t="shared" si="287"/>
        <v/>
      </c>
      <c r="BF346" s="123" t="str">
        <f t="shared" si="288"/>
        <v/>
      </c>
      <c r="BG346" s="123" t="str">
        <f t="shared" si="289"/>
        <v/>
      </c>
      <c r="BH346" s="123" t="str">
        <f t="shared" si="290"/>
        <v/>
      </c>
      <c r="BI346" s="123" t="str">
        <f t="shared" si="291"/>
        <v/>
      </c>
      <c r="BJ346" s="123" t="str">
        <f t="shared" si="292"/>
        <v/>
      </c>
      <c r="BK346" s="123" t="str">
        <f t="shared" si="293"/>
        <v/>
      </c>
      <c r="BL346" s="123" t="str">
        <f t="shared" si="294"/>
        <v/>
      </c>
      <c r="BM346" s="123" t="str">
        <f t="shared" si="295"/>
        <v/>
      </c>
      <c r="BN346" s="123" t="str">
        <f t="shared" si="296"/>
        <v/>
      </c>
      <c r="BO346" s="123">
        <f t="shared" si="335"/>
        <v>0</v>
      </c>
      <c r="BP346" s="123">
        <f t="shared" si="297"/>
        <v>0</v>
      </c>
      <c r="BQ346" s="123">
        <f t="shared" si="336"/>
        <v>0</v>
      </c>
      <c r="BR346" s="123">
        <f t="shared" si="298"/>
        <v>0</v>
      </c>
      <c r="BS346" s="123">
        <f t="shared" si="299"/>
        <v>0</v>
      </c>
      <c r="BT346" s="123">
        <f t="shared" si="300"/>
        <v>0</v>
      </c>
      <c r="BU346" s="123" t="str">
        <f t="shared" si="313"/>
        <v/>
      </c>
      <c r="BV346" s="123" t="str">
        <f t="shared" si="314"/>
        <v/>
      </c>
      <c r="BW346" s="123" t="str">
        <f t="shared" si="315"/>
        <v/>
      </c>
      <c r="BX346" s="123" t="str">
        <f t="shared" si="301"/>
        <v/>
      </c>
      <c r="BY346" s="123" t="str">
        <f t="shared" si="302"/>
        <v/>
      </c>
      <c r="BZ346" s="123" t="str">
        <f t="shared" si="303"/>
        <v/>
      </c>
      <c r="CA346" s="123" t="str">
        <f t="shared" si="304"/>
        <v/>
      </c>
      <c r="CB346" s="123" t="str">
        <f t="shared" si="305"/>
        <v/>
      </c>
      <c r="CC346" s="123" t="str">
        <f t="shared" si="306"/>
        <v/>
      </c>
      <c r="CD346" s="123" t="str">
        <f t="shared" si="307"/>
        <v/>
      </c>
      <c r="CE346" s="123" t="str">
        <f t="shared" si="308"/>
        <v/>
      </c>
      <c r="CF346" s="123" t="str">
        <f t="shared" si="316"/>
        <v/>
      </c>
      <c r="CG346" s="123" t="str">
        <f t="shared" si="317"/>
        <v/>
      </c>
      <c r="CH346" s="123" t="str">
        <f t="shared" si="318"/>
        <v/>
      </c>
      <c r="CI346" s="123" t="str">
        <f t="shared" si="319"/>
        <v/>
      </c>
      <c r="CJ346" s="131" t="str">
        <f t="shared" si="320"/>
        <v/>
      </c>
      <c r="CK346" s="123" t="str" cm="1">
        <f t="array" ref="CK346">IF(AND(AZ346="C_16",
        SUMPRODUCT(--ISNUMBER(SEARCH({"14","34","38","40","41","42","43","46","48","56","64","65"},BB346)))&gt;0),
    O346-IF(ISNUMBER(CL346),CL346,0),
    "")</f>
        <v/>
      </c>
      <c r="CL346" s="123" t="str" cm="1">
        <f t="array" ref="CL346">IF(AND(AZ346="C_16",
        SUMPRODUCT(--ISNUMBER(SEARCH({"01";"02";"03";"04";"05";"06";"07";"08";"09";"10";"11";"12";"13";"15";"16";"17";"19";"20";"21";"22";"23";"24";"25";"26";"27";"28";"29";"30";"31";"32";"33";"35";"36";"37";"39";"44";"45";"47";"49";"50";"51";"52";"53";"54";"55";"57";"58";"59";"60";"61";"62";"63";"66";"67";"68";"69";"70";"71";"72";"73";"74";"75"}, BB346)))&gt;0),
    O346,
    "")</f>
        <v/>
      </c>
      <c r="CM346" s="131" t="str" cm="1">
        <f t="array" ref="CM346">IF(SUMPRODUCT(--ISNUMBER(SEARCH({"32";"35";"36";"44";"45";"47";"50";"51";"52";"53";"54";"55";"57";"58";"59";"60"}, BB346)))&gt;0,
    B346,
    "")</f>
        <v/>
      </c>
      <c r="CN346" s="123" t="str" cm="1">
        <f t="array" ref="CN346">IF(SUMPRODUCT(--ISNUMBER(SEARCH({"61";"62"}, BB346)))&gt;0,
    B346,
    "")</f>
        <v/>
      </c>
      <c r="CO346" s="226" t="str" cm="1">
        <f t="array" ref="CO346">IF(SUMPRODUCT(--ISNUMBER(SEARCH({"68";"69";"70";"71"}, BB346)))&gt;0,
    B346,
    "")</f>
        <v/>
      </c>
      <c r="CP346" s="123" t="str" cm="1">
        <f t="array" ref="CP346">IF(SUMPRODUCT(--ISNUMBER(SEARCH({"72";"73";"74";"75"}, BB346)))&gt;0,
    B346,
    "")</f>
        <v/>
      </c>
      <c r="CQ346" s="123" t="str">
        <f t="shared" si="311"/>
        <v/>
      </c>
      <c r="CR346" s="226" t="str">
        <f t="shared" si="312"/>
        <v>NO</v>
      </c>
      <c r="CS346" s="122" t="str">
        <f t="shared" si="321"/>
        <v/>
      </c>
      <c r="CT346" s="123" t="str">
        <f t="shared" si="322"/>
        <v/>
      </c>
      <c r="CU346" s="123" t="str">
        <f t="shared" si="323"/>
        <v/>
      </c>
      <c r="CV346" s="123" t="str">
        <f t="shared" si="324"/>
        <v/>
      </c>
      <c r="CW346" s="123" t="str">
        <f t="shared" si="325"/>
        <v/>
      </c>
      <c r="CX346" s="123" t="str">
        <f t="shared" si="326"/>
        <v/>
      </c>
      <c r="CY346" s="123" t="str">
        <f t="shared" si="327"/>
        <v/>
      </c>
      <c r="CZ346" s="123" t="str">
        <f t="shared" si="328"/>
        <v/>
      </c>
      <c r="DA346" s="123" t="str">
        <f t="shared" si="329"/>
        <v/>
      </c>
      <c r="DB346" s="124" t="str">
        <f t="shared" si="330"/>
        <v/>
      </c>
      <c r="DC346" s="122" t="str">
        <f t="shared" si="331"/>
        <v/>
      </c>
      <c r="DD346" s="123" t="str">
        <f t="shared" si="332"/>
        <v/>
      </c>
      <c r="DE346" s="123" t="str">
        <f t="shared" si="333"/>
        <v/>
      </c>
      <c r="DF346" s="124" t="str">
        <f t="shared" si="334"/>
        <v/>
      </c>
      <c r="DG346" s="110"/>
    </row>
    <row r="347" spans="2:111" ht="16.2" outlineLevel="2" x14ac:dyDescent="0.4">
      <c r="B347" s="7">
        <v>342</v>
      </c>
      <c r="C347" s="12"/>
      <c r="D347" s="13"/>
      <c r="E347" s="14"/>
      <c r="F347" s="14"/>
      <c r="G347" s="14"/>
      <c r="H347" s="14"/>
      <c r="I347" s="14"/>
      <c r="J347" s="14"/>
      <c r="K347" s="14"/>
      <c r="L347" s="15"/>
      <c r="M347" s="12"/>
      <c r="N347" s="12"/>
      <c r="O347" s="12"/>
      <c r="P347" s="98" t="str">
        <f xml:space="preserve"> IF(ISBLANK(M347),"",VLOOKUP(M347,ComboValue!$D$2:$H$18,5,FALSE))</f>
        <v/>
      </c>
      <c r="Q347" s="12"/>
      <c r="R347" s="252" t="str" cm="1">
        <f t="array" ref="R347">IF(OR(ISNUMBER(SEARCH("SGH05",$D347:$L347)),ISNUMBER(SEARCH("SGH06",$D347:$L347)),ISNUMBER(SEARCH("SGH07",$D347:$L347)),ISNUMBER(SEARCH("SGH08",$D347:$L347)),ISNUMBER(SEARCH("pas de pictogramme",$D347:$L347)),ISNUMBER(SEARCH("SGH09",$D347:$L347)),ISNUMBER(SEARCH("SGH03",$D347:$L347))),"OUI","NON")</f>
        <v>NON</v>
      </c>
      <c r="S347" s="13"/>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212"/>
      <c r="AX347" s="123" t="str" cm="1">
        <f t="array" ref="AX347">_xlfn.TEXTJOIN(",", TRUE, IF(D347:L347="","",VLOOKUP(D347:L347, ComboValue!$A$2:$C$11, 3, FALSE)))</f>
        <v/>
      </c>
      <c r="AY347" s="123" t="str">
        <f t="shared" si="309"/>
        <v>Tous_Fr</v>
      </c>
      <c r="AZ347" s="123" t="str">
        <f>IF(ISBLANK(M347),"",VLOOKUP(M347,ComboValue!$D$2:$F$18,3,FALSE))</f>
        <v/>
      </c>
      <c r="BA347" s="123" t="str">
        <f>IF(ISBLANK(N347),"",VLOOKUP(N347,ComboValue!$J$2:$L$5,3,FALSE))</f>
        <v/>
      </c>
      <c r="BB347" s="130" t="str" cm="1">
        <f t="array" ref="BB347">_xlfn.TEXTJOIN(",", TRUE, IF(S347:AV347="","",VLOOKUP(S347:AV347, ComboValue!$M$2:$O$100, 3, FALSE)))</f>
        <v/>
      </c>
      <c r="BC347" s="124" t="str">
        <f t="shared" si="310"/>
        <v/>
      </c>
      <c r="BD347" s="110"/>
      <c r="BE347" s="122" t="str">
        <f t="shared" si="287"/>
        <v/>
      </c>
      <c r="BF347" s="123" t="str">
        <f t="shared" si="288"/>
        <v/>
      </c>
      <c r="BG347" s="123" t="str">
        <f t="shared" si="289"/>
        <v/>
      </c>
      <c r="BH347" s="123" t="str">
        <f t="shared" si="290"/>
        <v/>
      </c>
      <c r="BI347" s="123" t="str">
        <f t="shared" si="291"/>
        <v/>
      </c>
      <c r="BJ347" s="123" t="str">
        <f t="shared" si="292"/>
        <v/>
      </c>
      <c r="BK347" s="123" t="str">
        <f t="shared" si="293"/>
        <v/>
      </c>
      <c r="BL347" s="123" t="str">
        <f t="shared" si="294"/>
        <v/>
      </c>
      <c r="BM347" s="123" t="str">
        <f t="shared" si="295"/>
        <v/>
      </c>
      <c r="BN347" s="123" t="str">
        <f t="shared" si="296"/>
        <v/>
      </c>
      <c r="BO347" s="123">
        <f t="shared" si="335"/>
        <v>0</v>
      </c>
      <c r="BP347" s="123">
        <f t="shared" si="297"/>
        <v>0</v>
      </c>
      <c r="BQ347" s="123">
        <f t="shared" si="336"/>
        <v>0</v>
      </c>
      <c r="BR347" s="123">
        <f t="shared" si="298"/>
        <v>0</v>
      </c>
      <c r="BS347" s="123">
        <f t="shared" si="299"/>
        <v>0</v>
      </c>
      <c r="BT347" s="123">
        <f t="shared" si="300"/>
        <v>0</v>
      </c>
      <c r="BU347" s="123" t="str">
        <f t="shared" si="313"/>
        <v/>
      </c>
      <c r="BV347" s="123" t="str">
        <f t="shared" si="314"/>
        <v/>
      </c>
      <c r="BW347" s="123" t="str">
        <f t="shared" si="315"/>
        <v/>
      </c>
      <c r="BX347" s="123" t="str">
        <f t="shared" si="301"/>
        <v/>
      </c>
      <c r="BY347" s="123" t="str">
        <f t="shared" si="302"/>
        <v/>
      </c>
      <c r="BZ347" s="123" t="str">
        <f t="shared" si="303"/>
        <v/>
      </c>
      <c r="CA347" s="123" t="str">
        <f t="shared" si="304"/>
        <v/>
      </c>
      <c r="CB347" s="123" t="str">
        <f t="shared" si="305"/>
        <v/>
      </c>
      <c r="CC347" s="123" t="str">
        <f t="shared" si="306"/>
        <v/>
      </c>
      <c r="CD347" s="123" t="str">
        <f t="shared" si="307"/>
        <v/>
      </c>
      <c r="CE347" s="123" t="str">
        <f t="shared" si="308"/>
        <v/>
      </c>
      <c r="CF347" s="123" t="str">
        <f t="shared" si="316"/>
        <v/>
      </c>
      <c r="CG347" s="123" t="str">
        <f t="shared" si="317"/>
        <v/>
      </c>
      <c r="CH347" s="123" t="str">
        <f t="shared" si="318"/>
        <v/>
      </c>
      <c r="CI347" s="123" t="str">
        <f t="shared" si="319"/>
        <v/>
      </c>
      <c r="CJ347" s="131" t="str">
        <f t="shared" si="320"/>
        <v/>
      </c>
      <c r="CK347" s="123" t="str" cm="1">
        <f t="array" ref="CK347">IF(AND(AZ347="C_16",
        SUMPRODUCT(--ISNUMBER(SEARCH({"14","34","38","40","41","42","43","46","48","56","64","65"},BB347)))&gt;0),
    O347-IF(ISNUMBER(CL347),CL347,0),
    "")</f>
        <v/>
      </c>
      <c r="CL347" s="123" t="str" cm="1">
        <f t="array" ref="CL347">IF(AND(AZ347="C_16",
        SUMPRODUCT(--ISNUMBER(SEARCH({"01";"02";"03";"04";"05";"06";"07";"08";"09";"10";"11";"12";"13";"15";"16";"17";"19";"20";"21";"22";"23";"24";"25";"26";"27";"28";"29";"30";"31";"32";"33";"35";"36";"37";"39";"44";"45";"47";"49";"50";"51";"52";"53";"54";"55";"57";"58";"59";"60";"61";"62";"63";"66";"67";"68";"69";"70";"71";"72";"73";"74";"75"}, BB347)))&gt;0),
    O347,
    "")</f>
        <v/>
      </c>
      <c r="CM347" s="131" t="str" cm="1">
        <f t="array" ref="CM347">IF(SUMPRODUCT(--ISNUMBER(SEARCH({"32";"35";"36";"44";"45";"47";"50";"51";"52";"53";"54";"55";"57";"58";"59";"60"}, BB347)))&gt;0,
    B347,
    "")</f>
        <v/>
      </c>
      <c r="CN347" s="123" t="str" cm="1">
        <f t="array" ref="CN347">IF(SUMPRODUCT(--ISNUMBER(SEARCH({"61";"62"}, BB347)))&gt;0,
    B347,
    "")</f>
        <v/>
      </c>
      <c r="CO347" s="226" t="str" cm="1">
        <f t="array" ref="CO347">IF(SUMPRODUCT(--ISNUMBER(SEARCH({"68";"69";"70";"71"}, BB347)))&gt;0,
    B347,
    "")</f>
        <v/>
      </c>
      <c r="CP347" s="123" t="str" cm="1">
        <f t="array" ref="CP347">IF(SUMPRODUCT(--ISNUMBER(SEARCH({"72";"73";"74";"75"}, BB347)))&gt;0,
    B347,
    "")</f>
        <v/>
      </c>
      <c r="CQ347" s="123" t="str">
        <f t="shared" si="311"/>
        <v/>
      </c>
      <c r="CR347" s="226" t="str">
        <f t="shared" si="312"/>
        <v>NO</v>
      </c>
      <c r="CS347" s="122" t="str">
        <f t="shared" si="321"/>
        <v/>
      </c>
      <c r="CT347" s="123" t="str">
        <f t="shared" si="322"/>
        <v/>
      </c>
      <c r="CU347" s="123" t="str">
        <f t="shared" si="323"/>
        <v/>
      </c>
      <c r="CV347" s="123" t="str">
        <f t="shared" si="324"/>
        <v/>
      </c>
      <c r="CW347" s="123" t="str">
        <f t="shared" si="325"/>
        <v/>
      </c>
      <c r="CX347" s="123" t="str">
        <f t="shared" si="326"/>
        <v/>
      </c>
      <c r="CY347" s="123" t="str">
        <f t="shared" si="327"/>
        <v/>
      </c>
      <c r="CZ347" s="123" t="str">
        <f t="shared" si="328"/>
        <v/>
      </c>
      <c r="DA347" s="123" t="str">
        <f t="shared" si="329"/>
        <v/>
      </c>
      <c r="DB347" s="124" t="str">
        <f t="shared" si="330"/>
        <v/>
      </c>
      <c r="DC347" s="122" t="str">
        <f t="shared" si="331"/>
        <v/>
      </c>
      <c r="DD347" s="123" t="str">
        <f t="shared" si="332"/>
        <v/>
      </c>
      <c r="DE347" s="123" t="str">
        <f t="shared" si="333"/>
        <v/>
      </c>
      <c r="DF347" s="124" t="str">
        <f t="shared" si="334"/>
        <v/>
      </c>
      <c r="DG347" s="110"/>
    </row>
    <row r="348" spans="2:111" ht="16.2" outlineLevel="2" x14ac:dyDescent="0.4">
      <c r="B348" s="7">
        <v>343</v>
      </c>
      <c r="C348" s="12"/>
      <c r="D348" s="13"/>
      <c r="E348" s="14"/>
      <c r="F348" s="14"/>
      <c r="G348" s="14"/>
      <c r="H348" s="14"/>
      <c r="I348" s="14"/>
      <c r="J348" s="14"/>
      <c r="K348" s="14"/>
      <c r="L348" s="15"/>
      <c r="M348" s="12"/>
      <c r="N348" s="12"/>
      <c r="O348" s="12"/>
      <c r="P348" s="98" t="str">
        <f xml:space="preserve"> IF(ISBLANK(M348),"",VLOOKUP(M348,ComboValue!$D$2:$H$18,5,FALSE))</f>
        <v/>
      </c>
      <c r="Q348" s="12"/>
      <c r="R348" s="252" t="str" cm="1">
        <f t="array" ref="R348">IF(OR(ISNUMBER(SEARCH("SGH05",$D348:$L348)),ISNUMBER(SEARCH("SGH06",$D348:$L348)),ISNUMBER(SEARCH("SGH07",$D348:$L348)),ISNUMBER(SEARCH("SGH08",$D348:$L348)),ISNUMBER(SEARCH("pas de pictogramme",$D348:$L348)),ISNUMBER(SEARCH("SGH09",$D348:$L348)),ISNUMBER(SEARCH("SGH03",$D348:$L348))),"OUI","NON")</f>
        <v>NON</v>
      </c>
      <c r="S348" s="13"/>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212"/>
      <c r="AX348" s="123" t="str" cm="1">
        <f t="array" ref="AX348">_xlfn.TEXTJOIN(",", TRUE, IF(D348:L348="","",VLOOKUP(D348:L348, ComboValue!$A$2:$C$11, 3, FALSE)))</f>
        <v/>
      </c>
      <c r="AY348" s="123" t="str">
        <f t="shared" si="309"/>
        <v>Tous_Fr</v>
      </c>
      <c r="AZ348" s="123" t="str">
        <f>IF(ISBLANK(M348),"",VLOOKUP(M348,ComboValue!$D$2:$F$18,3,FALSE))</f>
        <v/>
      </c>
      <c r="BA348" s="123" t="str">
        <f>IF(ISBLANK(N348),"",VLOOKUP(N348,ComboValue!$J$2:$L$5,3,FALSE))</f>
        <v/>
      </c>
      <c r="BB348" s="130" t="str" cm="1">
        <f t="array" ref="BB348">_xlfn.TEXTJOIN(",", TRUE, IF(S348:AV348="","",VLOOKUP(S348:AV348, ComboValue!$M$2:$O$100, 3, FALSE)))</f>
        <v/>
      </c>
      <c r="BC348" s="124" t="str">
        <f t="shared" si="310"/>
        <v/>
      </c>
      <c r="BD348" s="110"/>
      <c r="BE348" s="122" t="str">
        <f t="shared" si="287"/>
        <v/>
      </c>
      <c r="BF348" s="123" t="str">
        <f t="shared" si="288"/>
        <v/>
      </c>
      <c r="BG348" s="123" t="str">
        <f t="shared" si="289"/>
        <v/>
      </c>
      <c r="BH348" s="123" t="str">
        <f t="shared" si="290"/>
        <v/>
      </c>
      <c r="BI348" s="123" t="str">
        <f t="shared" si="291"/>
        <v/>
      </c>
      <c r="BJ348" s="123" t="str">
        <f t="shared" si="292"/>
        <v/>
      </c>
      <c r="BK348" s="123" t="str">
        <f t="shared" si="293"/>
        <v/>
      </c>
      <c r="BL348" s="123" t="str">
        <f t="shared" si="294"/>
        <v/>
      </c>
      <c r="BM348" s="123" t="str">
        <f t="shared" si="295"/>
        <v/>
      </c>
      <c r="BN348" s="123" t="str">
        <f t="shared" si="296"/>
        <v/>
      </c>
      <c r="BO348" s="123">
        <f t="shared" si="335"/>
        <v>0</v>
      </c>
      <c r="BP348" s="123">
        <f t="shared" si="297"/>
        <v>0</v>
      </c>
      <c r="BQ348" s="123">
        <f t="shared" si="336"/>
        <v>0</v>
      </c>
      <c r="BR348" s="123">
        <f t="shared" si="298"/>
        <v>0</v>
      </c>
      <c r="BS348" s="123">
        <f t="shared" si="299"/>
        <v>0</v>
      </c>
      <c r="BT348" s="123">
        <f t="shared" si="300"/>
        <v>0</v>
      </c>
      <c r="BU348" s="123" t="str">
        <f t="shared" si="313"/>
        <v/>
      </c>
      <c r="BV348" s="123" t="str">
        <f t="shared" si="314"/>
        <v/>
      </c>
      <c r="BW348" s="123" t="str">
        <f t="shared" si="315"/>
        <v/>
      </c>
      <c r="BX348" s="123" t="str">
        <f t="shared" si="301"/>
        <v/>
      </c>
      <c r="BY348" s="123" t="str">
        <f t="shared" si="302"/>
        <v/>
      </c>
      <c r="BZ348" s="123" t="str">
        <f t="shared" si="303"/>
        <v/>
      </c>
      <c r="CA348" s="123" t="str">
        <f t="shared" si="304"/>
        <v/>
      </c>
      <c r="CB348" s="123" t="str">
        <f t="shared" si="305"/>
        <v/>
      </c>
      <c r="CC348" s="123" t="str">
        <f t="shared" si="306"/>
        <v/>
      </c>
      <c r="CD348" s="123" t="str">
        <f t="shared" si="307"/>
        <v/>
      </c>
      <c r="CE348" s="123" t="str">
        <f t="shared" si="308"/>
        <v/>
      </c>
      <c r="CF348" s="123" t="str">
        <f t="shared" si="316"/>
        <v/>
      </c>
      <c r="CG348" s="123" t="str">
        <f t="shared" si="317"/>
        <v/>
      </c>
      <c r="CH348" s="123" t="str">
        <f t="shared" si="318"/>
        <v/>
      </c>
      <c r="CI348" s="123" t="str">
        <f t="shared" si="319"/>
        <v/>
      </c>
      <c r="CJ348" s="131" t="str">
        <f t="shared" si="320"/>
        <v/>
      </c>
      <c r="CK348" s="123" t="str" cm="1">
        <f t="array" ref="CK348">IF(AND(AZ348="C_16",
        SUMPRODUCT(--ISNUMBER(SEARCH({"14","34","38","40","41","42","43","46","48","56","64","65"},BB348)))&gt;0),
    O348-IF(ISNUMBER(CL348),CL348,0),
    "")</f>
        <v/>
      </c>
      <c r="CL348" s="123" t="str" cm="1">
        <f t="array" ref="CL348">IF(AND(AZ348="C_16",
        SUMPRODUCT(--ISNUMBER(SEARCH({"01";"02";"03";"04";"05";"06";"07";"08";"09";"10";"11";"12";"13";"15";"16";"17";"19";"20";"21";"22";"23";"24";"25";"26";"27";"28";"29";"30";"31";"32";"33";"35";"36";"37";"39";"44";"45";"47";"49";"50";"51";"52";"53";"54";"55";"57";"58";"59";"60";"61";"62";"63";"66";"67";"68";"69";"70";"71";"72";"73";"74";"75"}, BB348)))&gt;0),
    O348,
    "")</f>
        <v/>
      </c>
      <c r="CM348" s="131" t="str" cm="1">
        <f t="array" ref="CM348">IF(SUMPRODUCT(--ISNUMBER(SEARCH({"32";"35";"36";"44";"45";"47";"50";"51";"52";"53";"54";"55";"57";"58";"59";"60"}, BB348)))&gt;0,
    B348,
    "")</f>
        <v/>
      </c>
      <c r="CN348" s="123" t="str" cm="1">
        <f t="array" ref="CN348">IF(SUMPRODUCT(--ISNUMBER(SEARCH({"61";"62"}, BB348)))&gt;0,
    B348,
    "")</f>
        <v/>
      </c>
      <c r="CO348" s="226" t="str" cm="1">
        <f t="array" ref="CO348">IF(SUMPRODUCT(--ISNUMBER(SEARCH({"68";"69";"70";"71"}, BB348)))&gt;0,
    B348,
    "")</f>
        <v/>
      </c>
      <c r="CP348" s="123" t="str" cm="1">
        <f t="array" ref="CP348">IF(SUMPRODUCT(--ISNUMBER(SEARCH({"72";"73";"74";"75"}, BB348)))&gt;0,
    B348,
    "")</f>
        <v/>
      </c>
      <c r="CQ348" s="123" t="str">
        <f t="shared" si="311"/>
        <v/>
      </c>
      <c r="CR348" s="226" t="str">
        <f t="shared" si="312"/>
        <v>NO</v>
      </c>
      <c r="CS348" s="122" t="str">
        <f t="shared" si="321"/>
        <v/>
      </c>
      <c r="CT348" s="123" t="str">
        <f t="shared" si="322"/>
        <v/>
      </c>
      <c r="CU348" s="123" t="str">
        <f t="shared" si="323"/>
        <v/>
      </c>
      <c r="CV348" s="123" t="str">
        <f t="shared" si="324"/>
        <v/>
      </c>
      <c r="CW348" s="123" t="str">
        <f t="shared" si="325"/>
        <v/>
      </c>
      <c r="CX348" s="123" t="str">
        <f t="shared" si="326"/>
        <v/>
      </c>
      <c r="CY348" s="123" t="str">
        <f t="shared" si="327"/>
        <v/>
      </c>
      <c r="CZ348" s="123" t="str">
        <f t="shared" si="328"/>
        <v/>
      </c>
      <c r="DA348" s="123" t="str">
        <f t="shared" si="329"/>
        <v/>
      </c>
      <c r="DB348" s="124" t="str">
        <f t="shared" si="330"/>
        <v/>
      </c>
      <c r="DC348" s="122" t="str">
        <f t="shared" si="331"/>
        <v/>
      </c>
      <c r="DD348" s="123" t="str">
        <f t="shared" si="332"/>
        <v/>
      </c>
      <c r="DE348" s="123" t="str">
        <f t="shared" si="333"/>
        <v/>
      </c>
      <c r="DF348" s="124" t="str">
        <f t="shared" si="334"/>
        <v/>
      </c>
      <c r="DG348" s="110"/>
    </row>
    <row r="349" spans="2:111" ht="16.2" outlineLevel="2" x14ac:dyDescent="0.4">
      <c r="B349" s="7">
        <v>344</v>
      </c>
      <c r="C349" s="12"/>
      <c r="D349" s="13"/>
      <c r="E349" s="14"/>
      <c r="F349" s="14"/>
      <c r="G349" s="14"/>
      <c r="H349" s="14"/>
      <c r="I349" s="14"/>
      <c r="J349" s="14"/>
      <c r="K349" s="14"/>
      <c r="L349" s="15"/>
      <c r="M349" s="12"/>
      <c r="N349" s="12"/>
      <c r="O349" s="12"/>
      <c r="P349" s="98" t="str">
        <f xml:space="preserve"> IF(ISBLANK(M349),"",VLOOKUP(M349,ComboValue!$D$2:$H$18,5,FALSE))</f>
        <v/>
      </c>
      <c r="Q349" s="12"/>
      <c r="R349" s="252" t="str" cm="1">
        <f t="array" ref="R349">IF(OR(ISNUMBER(SEARCH("SGH05",$D349:$L349)),ISNUMBER(SEARCH("SGH06",$D349:$L349)),ISNUMBER(SEARCH("SGH07",$D349:$L349)),ISNUMBER(SEARCH("SGH08",$D349:$L349)),ISNUMBER(SEARCH("pas de pictogramme",$D349:$L349)),ISNUMBER(SEARCH("SGH09",$D349:$L349)),ISNUMBER(SEARCH("SGH03",$D349:$L349))),"OUI","NON")</f>
        <v>NON</v>
      </c>
      <c r="S349" s="13"/>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212"/>
      <c r="AX349" s="123" t="str" cm="1">
        <f t="array" ref="AX349">_xlfn.TEXTJOIN(",", TRUE, IF(D349:L349="","",VLOOKUP(D349:L349, ComboValue!$A$2:$C$11, 3, FALSE)))</f>
        <v/>
      </c>
      <c r="AY349" s="123" t="str">
        <f t="shared" si="309"/>
        <v>Tous_Fr</v>
      </c>
      <c r="AZ349" s="123" t="str">
        <f>IF(ISBLANK(M349),"",VLOOKUP(M349,ComboValue!$D$2:$F$18,3,FALSE))</f>
        <v/>
      </c>
      <c r="BA349" s="123" t="str">
        <f>IF(ISBLANK(N349),"",VLOOKUP(N349,ComboValue!$J$2:$L$5,3,FALSE))</f>
        <v/>
      </c>
      <c r="BB349" s="130" t="str" cm="1">
        <f t="array" ref="BB349">_xlfn.TEXTJOIN(",", TRUE, IF(S349:AV349="","",VLOOKUP(S349:AV349, ComboValue!$M$2:$O$100, 3, FALSE)))</f>
        <v/>
      </c>
      <c r="BC349" s="124" t="str">
        <f t="shared" si="310"/>
        <v/>
      </c>
      <c r="BD349" s="110"/>
      <c r="BE349" s="122" t="str">
        <f t="shared" si="287"/>
        <v/>
      </c>
      <c r="BF349" s="123" t="str">
        <f t="shared" si="288"/>
        <v/>
      </c>
      <c r="BG349" s="123" t="str">
        <f t="shared" si="289"/>
        <v/>
      </c>
      <c r="BH349" s="123" t="str">
        <f t="shared" si="290"/>
        <v/>
      </c>
      <c r="BI349" s="123" t="str">
        <f t="shared" si="291"/>
        <v/>
      </c>
      <c r="BJ349" s="123" t="str">
        <f t="shared" si="292"/>
        <v/>
      </c>
      <c r="BK349" s="123" t="str">
        <f t="shared" si="293"/>
        <v/>
      </c>
      <c r="BL349" s="123" t="str">
        <f t="shared" si="294"/>
        <v/>
      </c>
      <c r="BM349" s="123" t="str">
        <f t="shared" si="295"/>
        <v/>
      </c>
      <c r="BN349" s="123" t="str">
        <f t="shared" si="296"/>
        <v/>
      </c>
      <c r="BO349" s="123">
        <f t="shared" si="335"/>
        <v>0</v>
      </c>
      <c r="BP349" s="123">
        <f t="shared" si="297"/>
        <v>0</v>
      </c>
      <c r="BQ349" s="123">
        <f t="shared" si="336"/>
        <v>0</v>
      </c>
      <c r="BR349" s="123">
        <f t="shared" si="298"/>
        <v>0</v>
      </c>
      <c r="BS349" s="123">
        <f t="shared" si="299"/>
        <v>0</v>
      </c>
      <c r="BT349" s="123">
        <f t="shared" si="300"/>
        <v>0</v>
      </c>
      <c r="BU349" s="123" t="str">
        <f t="shared" si="313"/>
        <v/>
      </c>
      <c r="BV349" s="123" t="str">
        <f t="shared" si="314"/>
        <v/>
      </c>
      <c r="BW349" s="123" t="str">
        <f t="shared" si="315"/>
        <v/>
      </c>
      <c r="BX349" s="123" t="str">
        <f t="shared" si="301"/>
        <v/>
      </c>
      <c r="BY349" s="123" t="str">
        <f t="shared" si="302"/>
        <v/>
      </c>
      <c r="BZ349" s="123" t="str">
        <f t="shared" si="303"/>
        <v/>
      </c>
      <c r="CA349" s="123" t="str">
        <f t="shared" si="304"/>
        <v/>
      </c>
      <c r="CB349" s="123" t="str">
        <f t="shared" si="305"/>
        <v/>
      </c>
      <c r="CC349" s="123" t="str">
        <f t="shared" si="306"/>
        <v/>
      </c>
      <c r="CD349" s="123" t="str">
        <f t="shared" si="307"/>
        <v/>
      </c>
      <c r="CE349" s="123" t="str">
        <f t="shared" si="308"/>
        <v/>
      </c>
      <c r="CF349" s="123" t="str">
        <f t="shared" si="316"/>
        <v/>
      </c>
      <c r="CG349" s="123" t="str">
        <f t="shared" si="317"/>
        <v/>
      </c>
      <c r="CH349" s="123" t="str">
        <f t="shared" si="318"/>
        <v/>
      </c>
      <c r="CI349" s="123" t="str">
        <f t="shared" si="319"/>
        <v/>
      </c>
      <c r="CJ349" s="131" t="str">
        <f t="shared" si="320"/>
        <v/>
      </c>
      <c r="CK349" s="123" t="str" cm="1">
        <f t="array" ref="CK349">IF(AND(AZ349="C_16",
        SUMPRODUCT(--ISNUMBER(SEARCH({"14","34","38","40","41","42","43","46","48","56","64","65"},BB349)))&gt;0),
    O349-IF(ISNUMBER(CL349),CL349,0),
    "")</f>
        <v/>
      </c>
      <c r="CL349" s="123" t="str" cm="1">
        <f t="array" ref="CL349">IF(AND(AZ349="C_16",
        SUMPRODUCT(--ISNUMBER(SEARCH({"01";"02";"03";"04";"05";"06";"07";"08";"09";"10";"11";"12";"13";"15";"16";"17";"19";"20";"21";"22";"23";"24";"25";"26";"27";"28";"29";"30";"31";"32";"33";"35";"36";"37";"39";"44";"45";"47";"49";"50";"51";"52";"53";"54";"55";"57";"58";"59";"60";"61";"62";"63";"66";"67";"68";"69";"70";"71";"72";"73";"74";"75"}, BB349)))&gt;0),
    O349,
    "")</f>
        <v/>
      </c>
      <c r="CM349" s="131" t="str" cm="1">
        <f t="array" ref="CM349">IF(SUMPRODUCT(--ISNUMBER(SEARCH({"32";"35";"36";"44";"45";"47";"50";"51";"52";"53";"54";"55";"57";"58";"59";"60"}, BB349)))&gt;0,
    B349,
    "")</f>
        <v/>
      </c>
      <c r="CN349" s="123" t="str" cm="1">
        <f t="array" ref="CN349">IF(SUMPRODUCT(--ISNUMBER(SEARCH({"61";"62"}, BB349)))&gt;0,
    B349,
    "")</f>
        <v/>
      </c>
      <c r="CO349" s="226" t="str" cm="1">
        <f t="array" ref="CO349">IF(SUMPRODUCT(--ISNUMBER(SEARCH({"68";"69";"70";"71"}, BB349)))&gt;0,
    B349,
    "")</f>
        <v/>
      </c>
      <c r="CP349" s="123" t="str" cm="1">
        <f t="array" ref="CP349">IF(SUMPRODUCT(--ISNUMBER(SEARCH({"72";"73";"74";"75"}, BB349)))&gt;0,
    B349,
    "")</f>
        <v/>
      </c>
      <c r="CQ349" s="123" t="str">
        <f t="shared" si="311"/>
        <v/>
      </c>
      <c r="CR349" s="226" t="str">
        <f t="shared" si="312"/>
        <v>NO</v>
      </c>
      <c r="CS349" s="122" t="str">
        <f t="shared" si="321"/>
        <v/>
      </c>
      <c r="CT349" s="123" t="str">
        <f t="shared" si="322"/>
        <v/>
      </c>
      <c r="CU349" s="123" t="str">
        <f t="shared" si="323"/>
        <v/>
      </c>
      <c r="CV349" s="123" t="str">
        <f t="shared" si="324"/>
        <v/>
      </c>
      <c r="CW349" s="123" t="str">
        <f t="shared" si="325"/>
        <v/>
      </c>
      <c r="CX349" s="123" t="str">
        <f t="shared" si="326"/>
        <v/>
      </c>
      <c r="CY349" s="123" t="str">
        <f t="shared" si="327"/>
        <v/>
      </c>
      <c r="CZ349" s="123" t="str">
        <f t="shared" si="328"/>
        <v/>
      </c>
      <c r="DA349" s="123" t="str">
        <f t="shared" si="329"/>
        <v/>
      </c>
      <c r="DB349" s="124" t="str">
        <f t="shared" si="330"/>
        <v/>
      </c>
      <c r="DC349" s="122" t="str">
        <f t="shared" si="331"/>
        <v/>
      </c>
      <c r="DD349" s="123" t="str">
        <f t="shared" si="332"/>
        <v/>
      </c>
      <c r="DE349" s="123" t="str">
        <f t="shared" si="333"/>
        <v/>
      </c>
      <c r="DF349" s="124" t="str">
        <f t="shared" si="334"/>
        <v/>
      </c>
      <c r="DG349" s="110"/>
    </row>
    <row r="350" spans="2:111" ht="16.2" outlineLevel="2" x14ac:dyDescent="0.4">
      <c r="B350" s="7">
        <v>345</v>
      </c>
      <c r="C350" s="12"/>
      <c r="D350" s="13"/>
      <c r="E350" s="14"/>
      <c r="F350" s="14"/>
      <c r="G350" s="14"/>
      <c r="H350" s="14"/>
      <c r="I350" s="14"/>
      <c r="J350" s="14"/>
      <c r="K350" s="14"/>
      <c r="L350" s="15"/>
      <c r="M350" s="12"/>
      <c r="N350" s="12"/>
      <c r="O350" s="12"/>
      <c r="P350" s="98" t="str">
        <f xml:space="preserve"> IF(ISBLANK(M350),"",VLOOKUP(M350,ComboValue!$D$2:$H$18,5,FALSE))</f>
        <v/>
      </c>
      <c r="Q350" s="12"/>
      <c r="R350" s="252" t="str" cm="1">
        <f t="array" ref="R350">IF(OR(ISNUMBER(SEARCH("SGH05",$D350:$L350)),ISNUMBER(SEARCH("SGH06",$D350:$L350)),ISNUMBER(SEARCH("SGH07",$D350:$L350)),ISNUMBER(SEARCH("SGH08",$D350:$L350)),ISNUMBER(SEARCH("pas de pictogramme",$D350:$L350)),ISNUMBER(SEARCH("SGH09",$D350:$L350)),ISNUMBER(SEARCH("SGH03",$D350:$L350))),"OUI","NON")</f>
        <v>NON</v>
      </c>
      <c r="S350" s="13"/>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212"/>
      <c r="AX350" s="123" t="str" cm="1">
        <f t="array" ref="AX350">_xlfn.TEXTJOIN(",", TRUE, IF(D350:L350="","",VLOOKUP(D350:L350, ComboValue!$A$2:$C$11, 3, FALSE)))</f>
        <v/>
      </c>
      <c r="AY350" s="123" t="str">
        <f t="shared" si="309"/>
        <v>Tous_Fr</v>
      </c>
      <c r="AZ350" s="123" t="str">
        <f>IF(ISBLANK(M350),"",VLOOKUP(M350,ComboValue!$D$2:$F$18,3,FALSE))</f>
        <v/>
      </c>
      <c r="BA350" s="123" t="str">
        <f>IF(ISBLANK(N350),"",VLOOKUP(N350,ComboValue!$J$2:$L$5,3,FALSE))</f>
        <v/>
      </c>
      <c r="BB350" s="130" t="str" cm="1">
        <f t="array" ref="BB350">_xlfn.TEXTJOIN(",", TRUE, IF(S350:AV350="","",VLOOKUP(S350:AV350, ComboValue!$M$2:$O$100, 3, FALSE)))</f>
        <v/>
      </c>
      <c r="BC350" s="124" t="str">
        <f t="shared" si="310"/>
        <v/>
      </c>
      <c r="BD350" s="110"/>
      <c r="BE350" s="122" t="str">
        <f t="shared" si="287"/>
        <v/>
      </c>
      <c r="BF350" s="123" t="str">
        <f t="shared" si="288"/>
        <v/>
      </c>
      <c r="BG350" s="123" t="str">
        <f t="shared" si="289"/>
        <v/>
      </c>
      <c r="BH350" s="123" t="str">
        <f t="shared" si="290"/>
        <v/>
      </c>
      <c r="BI350" s="123" t="str">
        <f t="shared" si="291"/>
        <v/>
      </c>
      <c r="BJ350" s="123" t="str">
        <f t="shared" si="292"/>
        <v/>
      </c>
      <c r="BK350" s="123" t="str">
        <f t="shared" si="293"/>
        <v/>
      </c>
      <c r="BL350" s="123" t="str">
        <f t="shared" si="294"/>
        <v/>
      </c>
      <c r="BM350" s="123" t="str">
        <f t="shared" si="295"/>
        <v/>
      </c>
      <c r="BN350" s="123" t="str">
        <f t="shared" si="296"/>
        <v/>
      </c>
      <c r="BO350" s="123">
        <f t="shared" si="335"/>
        <v>0</v>
      </c>
      <c r="BP350" s="123">
        <f t="shared" si="297"/>
        <v>0</v>
      </c>
      <c r="BQ350" s="123">
        <f t="shared" si="336"/>
        <v>0</v>
      </c>
      <c r="BR350" s="123">
        <f t="shared" si="298"/>
        <v>0</v>
      </c>
      <c r="BS350" s="123">
        <f t="shared" si="299"/>
        <v>0</v>
      </c>
      <c r="BT350" s="123">
        <f t="shared" si="300"/>
        <v>0</v>
      </c>
      <c r="BU350" s="123" t="str">
        <f t="shared" si="313"/>
        <v/>
      </c>
      <c r="BV350" s="123" t="str">
        <f t="shared" si="314"/>
        <v/>
      </c>
      <c r="BW350" s="123" t="str">
        <f t="shared" si="315"/>
        <v/>
      </c>
      <c r="BX350" s="123" t="str">
        <f t="shared" si="301"/>
        <v/>
      </c>
      <c r="BY350" s="123" t="str">
        <f t="shared" si="302"/>
        <v/>
      </c>
      <c r="BZ350" s="123" t="str">
        <f t="shared" si="303"/>
        <v/>
      </c>
      <c r="CA350" s="123" t="str">
        <f t="shared" si="304"/>
        <v/>
      </c>
      <c r="CB350" s="123" t="str">
        <f t="shared" si="305"/>
        <v/>
      </c>
      <c r="CC350" s="123" t="str">
        <f t="shared" si="306"/>
        <v/>
      </c>
      <c r="CD350" s="123" t="str">
        <f t="shared" si="307"/>
        <v/>
      </c>
      <c r="CE350" s="123" t="str">
        <f t="shared" si="308"/>
        <v/>
      </c>
      <c r="CF350" s="123" t="str">
        <f t="shared" si="316"/>
        <v/>
      </c>
      <c r="CG350" s="123" t="str">
        <f t="shared" si="317"/>
        <v/>
      </c>
      <c r="CH350" s="123" t="str">
        <f t="shared" si="318"/>
        <v/>
      </c>
      <c r="CI350" s="123" t="str">
        <f t="shared" si="319"/>
        <v/>
      </c>
      <c r="CJ350" s="131" t="str">
        <f t="shared" si="320"/>
        <v/>
      </c>
      <c r="CK350" s="123" t="str" cm="1">
        <f t="array" ref="CK350">IF(AND(AZ350="C_16",
        SUMPRODUCT(--ISNUMBER(SEARCH({"14","34","38","40","41","42","43","46","48","56","64","65"},BB350)))&gt;0),
    O350-IF(ISNUMBER(CL350),CL350,0),
    "")</f>
        <v/>
      </c>
      <c r="CL350" s="123" t="str" cm="1">
        <f t="array" ref="CL350">IF(AND(AZ350="C_16",
        SUMPRODUCT(--ISNUMBER(SEARCH({"01";"02";"03";"04";"05";"06";"07";"08";"09";"10";"11";"12";"13";"15";"16";"17";"19";"20";"21";"22";"23";"24";"25";"26";"27";"28";"29";"30";"31";"32";"33";"35";"36";"37";"39";"44";"45";"47";"49";"50";"51";"52";"53";"54";"55";"57";"58";"59";"60";"61";"62";"63";"66";"67";"68";"69";"70";"71";"72";"73";"74";"75"}, BB350)))&gt;0),
    O350,
    "")</f>
        <v/>
      </c>
      <c r="CM350" s="131" t="str" cm="1">
        <f t="array" ref="CM350">IF(SUMPRODUCT(--ISNUMBER(SEARCH({"32";"35";"36";"44";"45";"47";"50";"51";"52";"53";"54";"55";"57";"58";"59";"60"}, BB350)))&gt;0,
    B350,
    "")</f>
        <v/>
      </c>
      <c r="CN350" s="123" t="str" cm="1">
        <f t="array" ref="CN350">IF(SUMPRODUCT(--ISNUMBER(SEARCH({"61";"62"}, BB350)))&gt;0,
    B350,
    "")</f>
        <v/>
      </c>
      <c r="CO350" s="226" t="str" cm="1">
        <f t="array" ref="CO350">IF(SUMPRODUCT(--ISNUMBER(SEARCH({"68";"69";"70";"71"}, BB350)))&gt;0,
    B350,
    "")</f>
        <v/>
      </c>
      <c r="CP350" s="123" t="str" cm="1">
        <f t="array" ref="CP350">IF(SUMPRODUCT(--ISNUMBER(SEARCH({"72";"73";"74";"75"}, BB350)))&gt;0,
    B350,
    "")</f>
        <v/>
      </c>
      <c r="CQ350" s="123" t="str">
        <f t="shared" si="311"/>
        <v/>
      </c>
      <c r="CR350" s="226" t="str">
        <f t="shared" si="312"/>
        <v>NO</v>
      </c>
      <c r="CS350" s="122" t="str">
        <f t="shared" si="321"/>
        <v/>
      </c>
      <c r="CT350" s="123" t="str">
        <f t="shared" si="322"/>
        <v/>
      </c>
      <c r="CU350" s="123" t="str">
        <f t="shared" si="323"/>
        <v/>
      </c>
      <c r="CV350" s="123" t="str">
        <f t="shared" si="324"/>
        <v/>
      </c>
      <c r="CW350" s="123" t="str">
        <f t="shared" si="325"/>
        <v/>
      </c>
      <c r="CX350" s="123" t="str">
        <f t="shared" si="326"/>
        <v/>
      </c>
      <c r="CY350" s="123" t="str">
        <f t="shared" si="327"/>
        <v/>
      </c>
      <c r="CZ350" s="123" t="str">
        <f t="shared" si="328"/>
        <v/>
      </c>
      <c r="DA350" s="123" t="str">
        <f t="shared" si="329"/>
        <v/>
      </c>
      <c r="DB350" s="124" t="str">
        <f t="shared" si="330"/>
        <v/>
      </c>
      <c r="DC350" s="122" t="str">
        <f t="shared" si="331"/>
        <v/>
      </c>
      <c r="DD350" s="123" t="str">
        <f t="shared" si="332"/>
        <v/>
      </c>
      <c r="DE350" s="123" t="str">
        <f t="shared" si="333"/>
        <v/>
      </c>
      <c r="DF350" s="124" t="str">
        <f t="shared" si="334"/>
        <v/>
      </c>
      <c r="DG350" s="110"/>
    </row>
    <row r="351" spans="2:111" ht="16.2" outlineLevel="2" x14ac:dyDescent="0.4">
      <c r="B351" s="7">
        <v>346</v>
      </c>
      <c r="C351" s="12"/>
      <c r="D351" s="13"/>
      <c r="E351" s="14"/>
      <c r="F351" s="14"/>
      <c r="G351" s="14"/>
      <c r="H351" s="14"/>
      <c r="I351" s="14"/>
      <c r="J351" s="14"/>
      <c r="K351" s="14"/>
      <c r="L351" s="15"/>
      <c r="M351" s="12"/>
      <c r="N351" s="12"/>
      <c r="O351" s="12"/>
      <c r="P351" s="98" t="str">
        <f xml:space="preserve"> IF(ISBLANK(M351),"",VLOOKUP(M351,ComboValue!$D$2:$H$18,5,FALSE))</f>
        <v/>
      </c>
      <c r="Q351" s="12"/>
      <c r="R351" s="252" t="str" cm="1">
        <f t="array" ref="R351">IF(OR(ISNUMBER(SEARCH("SGH05",$D351:$L351)),ISNUMBER(SEARCH("SGH06",$D351:$L351)),ISNUMBER(SEARCH("SGH07",$D351:$L351)),ISNUMBER(SEARCH("SGH08",$D351:$L351)),ISNUMBER(SEARCH("pas de pictogramme",$D351:$L351)),ISNUMBER(SEARCH("SGH09",$D351:$L351)),ISNUMBER(SEARCH("SGH03",$D351:$L351))),"OUI","NON")</f>
        <v>NON</v>
      </c>
      <c r="S351" s="13"/>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212"/>
      <c r="AX351" s="123" t="str" cm="1">
        <f t="array" ref="AX351">_xlfn.TEXTJOIN(",", TRUE, IF(D351:L351="","",VLOOKUP(D351:L351, ComboValue!$A$2:$C$11, 3, FALSE)))</f>
        <v/>
      </c>
      <c r="AY351" s="123" t="str">
        <f t="shared" si="309"/>
        <v>Tous_Fr</v>
      </c>
      <c r="AZ351" s="123" t="str">
        <f>IF(ISBLANK(M351),"",VLOOKUP(M351,ComboValue!$D$2:$F$18,3,FALSE))</f>
        <v/>
      </c>
      <c r="BA351" s="123" t="str">
        <f>IF(ISBLANK(N351),"",VLOOKUP(N351,ComboValue!$J$2:$L$5,3,FALSE))</f>
        <v/>
      </c>
      <c r="BB351" s="130" t="str" cm="1">
        <f t="array" ref="BB351">_xlfn.TEXTJOIN(",", TRUE, IF(S351:AV351="","",VLOOKUP(S351:AV351, ComboValue!$M$2:$O$100, 3, FALSE)))</f>
        <v/>
      </c>
      <c r="BC351" s="124" t="str">
        <f t="shared" si="310"/>
        <v/>
      </c>
      <c r="BD351" s="110"/>
      <c r="BE351" s="122" t="str">
        <f t="shared" si="287"/>
        <v/>
      </c>
      <c r="BF351" s="123" t="str">
        <f t="shared" si="288"/>
        <v/>
      </c>
      <c r="BG351" s="123" t="str">
        <f t="shared" si="289"/>
        <v/>
      </c>
      <c r="BH351" s="123" t="str">
        <f t="shared" si="290"/>
        <v/>
      </c>
      <c r="BI351" s="123" t="str">
        <f t="shared" si="291"/>
        <v/>
      </c>
      <c r="BJ351" s="123" t="str">
        <f t="shared" si="292"/>
        <v/>
      </c>
      <c r="BK351" s="123" t="str">
        <f t="shared" si="293"/>
        <v/>
      </c>
      <c r="BL351" s="123" t="str">
        <f t="shared" si="294"/>
        <v/>
      </c>
      <c r="BM351" s="123" t="str">
        <f t="shared" si="295"/>
        <v/>
      </c>
      <c r="BN351" s="123" t="str">
        <f t="shared" si="296"/>
        <v/>
      </c>
      <c r="BO351" s="123">
        <f t="shared" si="335"/>
        <v>0</v>
      </c>
      <c r="BP351" s="123">
        <f t="shared" si="297"/>
        <v>0</v>
      </c>
      <c r="BQ351" s="123">
        <f t="shared" si="336"/>
        <v>0</v>
      </c>
      <c r="BR351" s="123">
        <f t="shared" si="298"/>
        <v>0</v>
      </c>
      <c r="BS351" s="123">
        <f t="shared" si="299"/>
        <v>0</v>
      </c>
      <c r="BT351" s="123">
        <f t="shared" si="300"/>
        <v>0</v>
      </c>
      <c r="BU351" s="123" t="str">
        <f t="shared" si="313"/>
        <v/>
      </c>
      <c r="BV351" s="123" t="str">
        <f t="shared" si="314"/>
        <v/>
      </c>
      <c r="BW351" s="123" t="str">
        <f t="shared" si="315"/>
        <v/>
      </c>
      <c r="BX351" s="123" t="str">
        <f t="shared" si="301"/>
        <v/>
      </c>
      <c r="BY351" s="123" t="str">
        <f t="shared" si="302"/>
        <v/>
      </c>
      <c r="BZ351" s="123" t="str">
        <f t="shared" si="303"/>
        <v/>
      </c>
      <c r="CA351" s="123" t="str">
        <f t="shared" si="304"/>
        <v/>
      </c>
      <c r="CB351" s="123" t="str">
        <f t="shared" si="305"/>
        <v/>
      </c>
      <c r="CC351" s="123" t="str">
        <f t="shared" si="306"/>
        <v/>
      </c>
      <c r="CD351" s="123" t="str">
        <f t="shared" si="307"/>
        <v/>
      </c>
      <c r="CE351" s="123" t="str">
        <f t="shared" si="308"/>
        <v/>
      </c>
      <c r="CF351" s="123" t="str">
        <f t="shared" si="316"/>
        <v/>
      </c>
      <c r="CG351" s="123" t="str">
        <f t="shared" si="317"/>
        <v/>
      </c>
      <c r="CH351" s="123" t="str">
        <f t="shared" si="318"/>
        <v/>
      </c>
      <c r="CI351" s="123" t="str">
        <f t="shared" si="319"/>
        <v/>
      </c>
      <c r="CJ351" s="131" t="str">
        <f t="shared" si="320"/>
        <v/>
      </c>
      <c r="CK351" s="123" t="str" cm="1">
        <f t="array" ref="CK351">IF(AND(AZ351="C_16",
        SUMPRODUCT(--ISNUMBER(SEARCH({"14","34","38","40","41","42","43","46","48","56","64","65"},BB351)))&gt;0),
    O351-IF(ISNUMBER(CL351),CL351,0),
    "")</f>
        <v/>
      </c>
      <c r="CL351" s="123" t="str" cm="1">
        <f t="array" ref="CL351">IF(AND(AZ351="C_16",
        SUMPRODUCT(--ISNUMBER(SEARCH({"01";"02";"03";"04";"05";"06";"07";"08";"09";"10";"11";"12";"13";"15";"16";"17";"19";"20";"21";"22";"23";"24";"25";"26";"27";"28";"29";"30";"31";"32";"33";"35";"36";"37";"39";"44";"45";"47";"49";"50";"51";"52";"53";"54";"55";"57";"58";"59";"60";"61";"62";"63";"66";"67";"68";"69";"70";"71";"72";"73";"74";"75"}, BB351)))&gt;0),
    O351,
    "")</f>
        <v/>
      </c>
      <c r="CM351" s="131" t="str" cm="1">
        <f t="array" ref="CM351">IF(SUMPRODUCT(--ISNUMBER(SEARCH({"32";"35";"36";"44";"45";"47";"50";"51";"52";"53";"54";"55";"57";"58";"59";"60"}, BB351)))&gt;0,
    B351,
    "")</f>
        <v/>
      </c>
      <c r="CN351" s="123" t="str" cm="1">
        <f t="array" ref="CN351">IF(SUMPRODUCT(--ISNUMBER(SEARCH({"61";"62"}, BB351)))&gt;0,
    B351,
    "")</f>
        <v/>
      </c>
      <c r="CO351" s="226" t="str" cm="1">
        <f t="array" ref="CO351">IF(SUMPRODUCT(--ISNUMBER(SEARCH({"68";"69";"70";"71"}, BB351)))&gt;0,
    B351,
    "")</f>
        <v/>
      </c>
      <c r="CP351" s="123" t="str" cm="1">
        <f t="array" ref="CP351">IF(SUMPRODUCT(--ISNUMBER(SEARCH({"72";"73";"74";"75"}, BB351)))&gt;0,
    B351,
    "")</f>
        <v/>
      </c>
      <c r="CQ351" s="123" t="str">
        <f t="shared" si="311"/>
        <v/>
      </c>
      <c r="CR351" s="226" t="str">
        <f t="shared" si="312"/>
        <v>NO</v>
      </c>
      <c r="CS351" s="122" t="str">
        <f t="shared" si="321"/>
        <v/>
      </c>
      <c r="CT351" s="123" t="str">
        <f t="shared" si="322"/>
        <v/>
      </c>
      <c r="CU351" s="123" t="str">
        <f t="shared" si="323"/>
        <v/>
      </c>
      <c r="CV351" s="123" t="str">
        <f t="shared" si="324"/>
        <v/>
      </c>
      <c r="CW351" s="123" t="str">
        <f t="shared" si="325"/>
        <v/>
      </c>
      <c r="CX351" s="123" t="str">
        <f t="shared" si="326"/>
        <v/>
      </c>
      <c r="CY351" s="123" t="str">
        <f t="shared" si="327"/>
        <v/>
      </c>
      <c r="CZ351" s="123" t="str">
        <f t="shared" si="328"/>
        <v/>
      </c>
      <c r="DA351" s="123" t="str">
        <f t="shared" si="329"/>
        <v/>
      </c>
      <c r="DB351" s="124" t="str">
        <f t="shared" si="330"/>
        <v/>
      </c>
      <c r="DC351" s="122" t="str">
        <f t="shared" si="331"/>
        <v/>
      </c>
      <c r="DD351" s="123" t="str">
        <f t="shared" si="332"/>
        <v/>
      </c>
      <c r="DE351" s="123" t="str">
        <f t="shared" si="333"/>
        <v/>
      </c>
      <c r="DF351" s="124" t="str">
        <f t="shared" si="334"/>
        <v/>
      </c>
      <c r="DG351" s="110"/>
    </row>
    <row r="352" spans="2:111" ht="16.2" outlineLevel="2" x14ac:dyDescent="0.4">
      <c r="B352" s="7">
        <v>347</v>
      </c>
      <c r="C352" s="12"/>
      <c r="D352" s="13"/>
      <c r="E352" s="14"/>
      <c r="F352" s="14"/>
      <c r="G352" s="14"/>
      <c r="H352" s="14"/>
      <c r="I352" s="14"/>
      <c r="J352" s="14"/>
      <c r="K352" s="14"/>
      <c r="L352" s="15"/>
      <c r="M352" s="12"/>
      <c r="N352" s="12"/>
      <c r="O352" s="12"/>
      <c r="P352" s="98" t="str">
        <f xml:space="preserve"> IF(ISBLANK(M352),"",VLOOKUP(M352,ComboValue!$D$2:$H$18,5,FALSE))</f>
        <v/>
      </c>
      <c r="Q352" s="12"/>
      <c r="R352" s="252" t="str" cm="1">
        <f t="array" ref="R352">IF(OR(ISNUMBER(SEARCH("SGH05",$D352:$L352)),ISNUMBER(SEARCH("SGH06",$D352:$L352)),ISNUMBER(SEARCH("SGH07",$D352:$L352)),ISNUMBER(SEARCH("SGH08",$D352:$L352)),ISNUMBER(SEARCH("pas de pictogramme",$D352:$L352)),ISNUMBER(SEARCH("SGH09",$D352:$L352)),ISNUMBER(SEARCH("SGH03",$D352:$L352))),"OUI","NON")</f>
        <v>NON</v>
      </c>
      <c r="S352" s="13"/>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212"/>
      <c r="AX352" s="123" t="str" cm="1">
        <f t="array" ref="AX352">_xlfn.TEXTJOIN(",", TRUE, IF(D352:L352="","",VLOOKUP(D352:L352, ComboValue!$A$2:$C$11, 3, FALSE)))</f>
        <v/>
      </c>
      <c r="AY352" s="123" t="str">
        <f t="shared" si="309"/>
        <v>Tous_Fr</v>
      </c>
      <c r="AZ352" s="123" t="str">
        <f>IF(ISBLANK(M352),"",VLOOKUP(M352,ComboValue!$D$2:$F$18,3,FALSE))</f>
        <v/>
      </c>
      <c r="BA352" s="123" t="str">
        <f>IF(ISBLANK(N352),"",VLOOKUP(N352,ComboValue!$J$2:$L$5,3,FALSE))</f>
        <v/>
      </c>
      <c r="BB352" s="130" t="str" cm="1">
        <f t="array" ref="BB352">_xlfn.TEXTJOIN(",", TRUE, IF(S352:AV352="","",VLOOKUP(S352:AV352, ComboValue!$M$2:$O$100, 3, FALSE)))</f>
        <v/>
      </c>
      <c r="BC352" s="124" t="str">
        <f t="shared" si="310"/>
        <v/>
      </c>
      <c r="BD352" s="110"/>
      <c r="BE352" s="122" t="str">
        <f t="shared" si="287"/>
        <v/>
      </c>
      <c r="BF352" s="123" t="str">
        <f t="shared" si="288"/>
        <v/>
      </c>
      <c r="BG352" s="123" t="str">
        <f t="shared" si="289"/>
        <v/>
      </c>
      <c r="BH352" s="123" t="str">
        <f t="shared" si="290"/>
        <v/>
      </c>
      <c r="BI352" s="123" t="str">
        <f t="shared" si="291"/>
        <v/>
      </c>
      <c r="BJ352" s="123" t="str">
        <f t="shared" si="292"/>
        <v/>
      </c>
      <c r="BK352" s="123" t="str">
        <f t="shared" si="293"/>
        <v/>
      </c>
      <c r="BL352" s="123" t="str">
        <f t="shared" si="294"/>
        <v/>
      </c>
      <c r="BM352" s="123" t="str">
        <f t="shared" si="295"/>
        <v/>
      </c>
      <c r="BN352" s="123" t="str">
        <f t="shared" si="296"/>
        <v/>
      </c>
      <c r="BO352" s="123">
        <f t="shared" si="335"/>
        <v>0</v>
      </c>
      <c r="BP352" s="123">
        <f t="shared" si="297"/>
        <v>0</v>
      </c>
      <c r="BQ352" s="123">
        <f t="shared" si="336"/>
        <v>0</v>
      </c>
      <c r="BR352" s="123">
        <f t="shared" si="298"/>
        <v>0</v>
      </c>
      <c r="BS352" s="123">
        <f t="shared" si="299"/>
        <v>0</v>
      </c>
      <c r="BT352" s="123">
        <f t="shared" si="300"/>
        <v>0</v>
      </c>
      <c r="BU352" s="123" t="str">
        <f t="shared" si="313"/>
        <v/>
      </c>
      <c r="BV352" s="123" t="str">
        <f t="shared" si="314"/>
        <v/>
      </c>
      <c r="BW352" s="123" t="str">
        <f t="shared" si="315"/>
        <v/>
      </c>
      <c r="BX352" s="123" t="str">
        <f t="shared" si="301"/>
        <v/>
      </c>
      <c r="BY352" s="123" t="str">
        <f t="shared" si="302"/>
        <v/>
      </c>
      <c r="BZ352" s="123" t="str">
        <f t="shared" si="303"/>
        <v/>
      </c>
      <c r="CA352" s="123" t="str">
        <f t="shared" si="304"/>
        <v/>
      </c>
      <c r="CB352" s="123" t="str">
        <f t="shared" si="305"/>
        <v/>
      </c>
      <c r="CC352" s="123" t="str">
        <f t="shared" si="306"/>
        <v/>
      </c>
      <c r="CD352" s="123" t="str">
        <f t="shared" si="307"/>
        <v/>
      </c>
      <c r="CE352" s="123" t="str">
        <f t="shared" si="308"/>
        <v/>
      </c>
      <c r="CF352" s="123" t="str">
        <f t="shared" si="316"/>
        <v/>
      </c>
      <c r="CG352" s="123" t="str">
        <f t="shared" si="317"/>
        <v/>
      </c>
      <c r="CH352" s="123" t="str">
        <f t="shared" si="318"/>
        <v/>
      </c>
      <c r="CI352" s="123" t="str">
        <f t="shared" si="319"/>
        <v/>
      </c>
      <c r="CJ352" s="131" t="str">
        <f t="shared" si="320"/>
        <v/>
      </c>
      <c r="CK352" s="123" t="str" cm="1">
        <f t="array" ref="CK352">IF(AND(AZ352="C_16",
        SUMPRODUCT(--ISNUMBER(SEARCH({"14","34","38","40","41","42","43","46","48","56","64","65"},BB352)))&gt;0),
    O352-IF(ISNUMBER(CL352),CL352,0),
    "")</f>
        <v/>
      </c>
      <c r="CL352" s="123" t="str" cm="1">
        <f t="array" ref="CL352">IF(AND(AZ352="C_16",
        SUMPRODUCT(--ISNUMBER(SEARCH({"01";"02";"03";"04";"05";"06";"07";"08";"09";"10";"11";"12";"13";"15";"16";"17";"19";"20";"21";"22";"23";"24";"25";"26";"27";"28";"29";"30";"31";"32";"33";"35";"36";"37";"39";"44";"45";"47";"49";"50";"51";"52";"53";"54";"55";"57";"58";"59";"60";"61";"62";"63";"66";"67";"68";"69";"70";"71";"72";"73";"74";"75"}, BB352)))&gt;0),
    O352,
    "")</f>
        <v/>
      </c>
      <c r="CM352" s="131" t="str" cm="1">
        <f t="array" ref="CM352">IF(SUMPRODUCT(--ISNUMBER(SEARCH({"32";"35";"36";"44";"45";"47";"50";"51";"52";"53";"54";"55";"57";"58";"59";"60"}, BB352)))&gt;0,
    B352,
    "")</f>
        <v/>
      </c>
      <c r="CN352" s="123" t="str" cm="1">
        <f t="array" ref="CN352">IF(SUMPRODUCT(--ISNUMBER(SEARCH({"61";"62"}, BB352)))&gt;0,
    B352,
    "")</f>
        <v/>
      </c>
      <c r="CO352" s="226" t="str" cm="1">
        <f t="array" ref="CO352">IF(SUMPRODUCT(--ISNUMBER(SEARCH({"68";"69";"70";"71"}, BB352)))&gt;0,
    B352,
    "")</f>
        <v/>
      </c>
      <c r="CP352" s="123" t="str" cm="1">
        <f t="array" ref="CP352">IF(SUMPRODUCT(--ISNUMBER(SEARCH({"72";"73";"74";"75"}, BB352)))&gt;0,
    B352,
    "")</f>
        <v/>
      </c>
      <c r="CQ352" s="123" t="str">
        <f t="shared" si="311"/>
        <v/>
      </c>
      <c r="CR352" s="226" t="str">
        <f t="shared" si="312"/>
        <v>NO</v>
      </c>
      <c r="CS352" s="122" t="str">
        <f t="shared" si="321"/>
        <v/>
      </c>
      <c r="CT352" s="123" t="str">
        <f t="shared" si="322"/>
        <v/>
      </c>
      <c r="CU352" s="123" t="str">
        <f t="shared" si="323"/>
        <v/>
      </c>
      <c r="CV352" s="123" t="str">
        <f t="shared" si="324"/>
        <v/>
      </c>
      <c r="CW352" s="123" t="str">
        <f t="shared" si="325"/>
        <v/>
      </c>
      <c r="CX352" s="123" t="str">
        <f t="shared" si="326"/>
        <v/>
      </c>
      <c r="CY352" s="123" t="str">
        <f t="shared" si="327"/>
        <v/>
      </c>
      <c r="CZ352" s="123" t="str">
        <f t="shared" si="328"/>
        <v/>
      </c>
      <c r="DA352" s="123" t="str">
        <f t="shared" si="329"/>
        <v/>
      </c>
      <c r="DB352" s="124" t="str">
        <f t="shared" si="330"/>
        <v/>
      </c>
      <c r="DC352" s="122" t="str">
        <f t="shared" si="331"/>
        <v/>
      </c>
      <c r="DD352" s="123" t="str">
        <f t="shared" si="332"/>
        <v/>
      </c>
      <c r="DE352" s="123" t="str">
        <f t="shared" si="333"/>
        <v/>
      </c>
      <c r="DF352" s="124" t="str">
        <f t="shared" si="334"/>
        <v/>
      </c>
      <c r="DG352" s="110"/>
    </row>
    <row r="353" spans="2:111" ht="16.2" outlineLevel="2" x14ac:dyDescent="0.4">
      <c r="B353" s="7">
        <v>348</v>
      </c>
      <c r="C353" s="12"/>
      <c r="D353" s="13"/>
      <c r="E353" s="14"/>
      <c r="F353" s="14"/>
      <c r="G353" s="14"/>
      <c r="H353" s="14"/>
      <c r="I353" s="14"/>
      <c r="J353" s="14"/>
      <c r="K353" s="14"/>
      <c r="L353" s="15"/>
      <c r="M353" s="12"/>
      <c r="N353" s="12"/>
      <c r="O353" s="12"/>
      <c r="P353" s="98" t="str">
        <f xml:space="preserve"> IF(ISBLANK(M353),"",VLOOKUP(M353,ComboValue!$D$2:$H$18,5,FALSE))</f>
        <v/>
      </c>
      <c r="Q353" s="12"/>
      <c r="R353" s="252" t="str" cm="1">
        <f t="array" ref="R353">IF(OR(ISNUMBER(SEARCH("SGH05",$D353:$L353)),ISNUMBER(SEARCH("SGH06",$D353:$L353)),ISNUMBER(SEARCH("SGH07",$D353:$L353)),ISNUMBER(SEARCH("SGH08",$D353:$L353)),ISNUMBER(SEARCH("pas de pictogramme",$D353:$L353)),ISNUMBER(SEARCH("SGH09",$D353:$L353)),ISNUMBER(SEARCH("SGH03",$D353:$L353))),"OUI","NON")</f>
        <v>NON</v>
      </c>
      <c r="S353" s="13"/>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212"/>
      <c r="AX353" s="123" t="str" cm="1">
        <f t="array" ref="AX353">_xlfn.TEXTJOIN(",", TRUE, IF(D353:L353="","",VLOOKUP(D353:L353, ComboValue!$A$2:$C$11, 3, FALSE)))</f>
        <v/>
      </c>
      <c r="AY353" s="123" t="str">
        <f t="shared" si="309"/>
        <v>Tous_Fr</v>
      </c>
      <c r="AZ353" s="123" t="str">
        <f>IF(ISBLANK(M353),"",VLOOKUP(M353,ComboValue!$D$2:$F$18,3,FALSE))</f>
        <v/>
      </c>
      <c r="BA353" s="123" t="str">
        <f>IF(ISBLANK(N353),"",VLOOKUP(N353,ComboValue!$J$2:$L$5,3,FALSE))</f>
        <v/>
      </c>
      <c r="BB353" s="130" t="str" cm="1">
        <f t="array" ref="BB353">_xlfn.TEXTJOIN(",", TRUE, IF(S353:AV353="","",VLOOKUP(S353:AV353, ComboValue!$M$2:$O$100, 3, FALSE)))</f>
        <v/>
      </c>
      <c r="BC353" s="124" t="str">
        <f t="shared" si="310"/>
        <v/>
      </c>
      <c r="BD353" s="110"/>
      <c r="BE353" s="122" t="str">
        <f t="shared" si="287"/>
        <v/>
      </c>
      <c r="BF353" s="123" t="str">
        <f t="shared" si="288"/>
        <v/>
      </c>
      <c r="BG353" s="123" t="str">
        <f t="shared" si="289"/>
        <v/>
      </c>
      <c r="BH353" s="123" t="str">
        <f t="shared" si="290"/>
        <v/>
      </c>
      <c r="BI353" s="123" t="str">
        <f t="shared" si="291"/>
        <v/>
      </c>
      <c r="BJ353" s="123" t="str">
        <f t="shared" si="292"/>
        <v/>
      </c>
      <c r="BK353" s="123" t="str">
        <f t="shared" si="293"/>
        <v/>
      </c>
      <c r="BL353" s="123" t="str">
        <f t="shared" si="294"/>
        <v/>
      </c>
      <c r="BM353" s="123" t="str">
        <f t="shared" si="295"/>
        <v/>
      </c>
      <c r="BN353" s="123" t="str">
        <f t="shared" si="296"/>
        <v/>
      </c>
      <c r="BO353" s="123">
        <f t="shared" si="335"/>
        <v>0</v>
      </c>
      <c r="BP353" s="123">
        <f t="shared" si="297"/>
        <v>0</v>
      </c>
      <c r="BQ353" s="123">
        <f t="shared" si="336"/>
        <v>0</v>
      </c>
      <c r="BR353" s="123">
        <f t="shared" si="298"/>
        <v>0</v>
      </c>
      <c r="BS353" s="123">
        <f t="shared" si="299"/>
        <v>0</v>
      </c>
      <c r="BT353" s="123">
        <f t="shared" si="300"/>
        <v>0</v>
      </c>
      <c r="BU353" s="123" t="str">
        <f t="shared" si="313"/>
        <v/>
      </c>
      <c r="BV353" s="123" t="str">
        <f t="shared" si="314"/>
        <v/>
      </c>
      <c r="BW353" s="123" t="str">
        <f t="shared" si="315"/>
        <v/>
      </c>
      <c r="BX353" s="123" t="str">
        <f t="shared" si="301"/>
        <v/>
      </c>
      <c r="BY353" s="123" t="str">
        <f t="shared" si="302"/>
        <v/>
      </c>
      <c r="BZ353" s="123" t="str">
        <f t="shared" si="303"/>
        <v/>
      </c>
      <c r="CA353" s="123" t="str">
        <f t="shared" si="304"/>
        <v/>
      </c>
      <c r="CB353" s="123" t="str">
        <f t="shared" si="305"/>
        <v/>
      </c>
      <c r="CC353" s="123" t="str">
        <f t="shared" si="306"/>
        <v/>
      </c>
      <c r="CD353" s="123" t="str">
        <f t="shared" si="307"/>
        <v/>
      </c>
      <c r="CE353" s="123" t="str">
        <f t="shared" si="308"/>
        <v/>
      </c>
      <c r="CF353" s="123" t="str">
        <f t="shared" si="316"/>
        <v/>
      </c>
      <c r="CG353" s="123" t="str">
        <f t="shared" si="317"/>
        <v/>
      </c>
      <c r="CH353" s="123" t="str">
        <f t="shared" si="318"/>
        <v/>
      </c>
      <c r="CI353" s="123" t="str">
        <f t="shared" si="319"/>
        <v/>
      </c>
      <c r="CJ353" s="131" t="str">
        <f t="shared" si="320"/>
        <v/>
      </c>
      <c r="CK353" s="123" t="str" cm="1">
        <f t="array" ref="CK353">IF(AND(AZ353="C_16",
        SUMPRODUCT(--ISNUMBER(SEARCH({"14","34","38","40","41","42","43","46","48","56","64","65"},BB353)))&gt;0),
    O353-IF(ISNUMBER(CL353),CL353,0),
    "")</f>
        <v/>
      </c>
      <c r="CL353" s="123" t="str" cm="1">
        <f t="array" ref="CL353">IF(AND(AZ353="C_16",
        SUMPRODUCT(--ISNUMBER(SEARCH({"01";"02";"03";"04";"05";"06";"07";"08";"09";"10";"11";"12";"13";"15";"16";"17";"19";"20";"21";"22";"23";"24";"25";"26";"27";"28";"29";"30";"31";"32";"33";"35";"36";"37";"39";"44";"45";"47";"49";"50";"51";"52";"53";"54";"55";"57";"58";"59";"60";"61";"62";"63";"66";"67";"68";"69";"70";"71";"72";"73";"74";"75"}, BB353)))&gt;0),
    O353,
    "")</f>
        <v/>
      </c>
      <c r="CM353" s="131" t="str" cm="1">
        <f t="array" ref="CM353">IF(SUMPRODUCT(--ISNUMBER(SEARCH({"32";"35";"36";"44";"45";"47";"50";"51";"52";"53";"54";"55";"57";"58";"59";"60"}, BB353)))&gt;0,
    B353,
    "")</f>
        <v/>
      </c>
      <c r="CN353" s="123" t="str" cm="1">
        <f t="array" ref="CN353">IF(SUMPRODUCT(--ISNUMBER(SEARCH({"61";"62"}, BB353)))&gt;0,
    B353,
    "")</f>
        <v/>
      </c>
      <c r="CO353" s="226" t="str" cm="1">
        <f t="array" ref="CO353">IF(SUMPRODUCT(--ISNUMBER(SEARCH({"68";"69";"70";"71"}, BB353)))&gt;0,
    B353,
    "")</f>
        <v/>
      </c>
      <c r="CP353" s="123" t="str" cm="1">
        <f t="array" ref="CP353">IF(SUMPRODUCT(--ISNUMBER(SEARCH({"72";"73";"74";"75"}, BB353)))&gt;0,
    B353,
    "")</f>
        <v/>
      </c>
      <c r="CQ353" s="123" t="str">
        <f t="shared" si="311"/>
        <v/>
      </c>
      <c r="CR353" s="226" t="str">
        <f t="shared" si="312"/>
        <v>NO</v>
      </c>
      <c r="CS353" s="122" t="str">
        <f t="shared" si="321"/>
        <v/>
      </c>
      <c r="CT353" s="123" t="str">
        <f t="shared" si="322"/>
        <v/>
      </c>
      <c r="CU353" s="123" t="str">
        <f t="shared" si="323"/>
        <v/>
      </c>
      <c r="CV353" s="123" t="str">
        <f t="shared" si="324"/>
        <v/>
      </c>
      <c r="CW353" s="123" t="str">
        <f t="shared" si="325"/>
        <v/>
      </c>
      <c r="CX353" s="123" t="str">
        <f t="shared" si="326"/>
        <v/>
      </c>
      <c r="CY353" s="123" t="str">
        <f t="shared" si="327"/>
        <v/>
      </c>
      <c r="CZ353" s="123" t="str">
        <f t="shared" si="328"/>
        <v/>
      </c>
      <c r="DA353" s="123" t="str">
        <f t="shared" si="329"/>
        <v/>
      </c>
      <c r="DB353" s="124" t="str">
        <f t="shared" si="330"/>
        <v/>
      </c>
      <c r="DC353" s="122" t="str">
        <f t="shared" si="331"/>
        <v/>
      </c>
      <c r="DD353" s="123" t="str">
        <f t="shared" si="332"/>
        <v/>
      </c>
      <c r="DE353" s="123" t="str">
        <f t="shared" si="333"/>
        <v/>
      </c>
      <c r="DF353" s="124" t="str">
        <f t="shared" si="334"/>
        <v/>
      </c>
      <c r="DG353" s="110"/>
    </row>
    <row r="354" spans="2:111" ht="16.2" outlineLevel="2" x14ac:dyDescent="0.4">
      <c r="B354" s="7">
        <v>349</v>
      </c>
      <c r="C354" s="12"/>
      <c r="D354" s="13"/>
      <c r="E354" s="14"/>
      <c r="F354" s="14"/>
      <c r="G354" s="14"/>
      <c r="H354" s="14"/>
      <c r="I354" s="14"/>
      <c r="J354" s="14"/>
      <c r="K354" s="14"/>
      <c r="L354" s="15"/>
      <c r="M354" s="12"/>
      <c r="N354" s="12"/>
      <c r="O354" s="12"/>
      <c r="P354" s="98" t="str">
        <f xml:space="preserve"> IF(ISBLANK(M354),"",VLOOKUP(M354,ComboValue!$D$2:$H$18,5,FALSE))</f>
        <v/>
      </c>
      <c r="Q354" s="12"/>
      <c r="R354" s="252" t="str" cm="1">
        <f t="array" ref="R354">IF(OR(ISNUMBER(SEARCH("SGH05",$D354:$L354)),ISNUMBER(SEARCH("SGH06",$D354:$L354)),ISNUMBER(SEARCH("SGH07",$D354:$L354)),ISNUMBER(SEARCH("SGH08",$D354:$L354)),ISNUMBER(SEARCH("pas de pictogramme",$D354:$L354)),ISNUMBER(SEARCH("SGH09",$D354:$L354)),ISNUMBER(SEARCH("SGH03",$D354:$L354))),"OUI","NON")</f>
        <v>NON</v>
      </c>
      <c r="S354" s="13"/>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212"/>
      <c r="AX354" s="123" t="str" cm="1">
        <f t="array" ref="AX354">_xlfn.TEXTJOIN(",", TRUE, IF(D354:L354="","",VLOOKUP(D354:L354, ComboValue!$A$2:$C$11, 3, FALSE)))</f>
        <v/>
      </c>
      <c r="AY354" s="123" t="str">
        <f t="shared" si="309"/>
        <v>Tous_Fr</v>
      </c>
      <c r="AZ354" s="123" t="str">
        <f>IF(ISBLANK(M354),"",VLOOKUP(M354,ComboValue!$D$2:$F$18,3,FALSE))</f>
        <v/>
      </c>
      <c r="BA354" s="123" t="str">
        <f>IF(ISBLANK(N354),"",VLOOKUP(N354,ComboValue!$J$2:$L$5,3,FALSE))</f>
        <v/>
      </c>
      <c r="BB354" s="130" t="str" cm="1">
        <f t="array" ref="BB354">_xlfn.TEXTJOIN(",", TRUE, IF(S354:AV354="","",VLOOKUP(S354:AV354, ComboValue!$M$2:$O$100, 3, FALSE)))</f>
        <v/>
      </c>
      <c r="BC354" s="124" t="str">
        <f t="shared" si="310"/>
        <v/>
      </c>
      <c r="BD354" s="110"/>
      <c r="BE354" s="122" t="str">
        <f t="shared" si="287"/>
        <v/>
      </c>
      <c r="BF354" s="123" t="str">
        <f t="shared" si="288"/>
        <v/>
      </c>
      <c r="BG354" s="123" t="str">
        <f t="shared" si="289"/>
        <v/>
      </c>
      <c r="BH354" s="123" t="str">
        <f t="shared" si="290"/>
        <v/>
      </c>
      <c r="BI354" s="123" t="str">
        <f t="shared" si="291"/>
        <v/>
      </c>
      <c r="BJ354" s="123" t="str">
        <f t="shared" si="292"/>
        <v/>
      </c>
      <c r="BK354" s="123" t="str">
        <f t="shared" si="293"/>
        <v/>
      </c>
      <c r="BL354" s="123" t="str">
        <f t="shared" si="294"/>
        <v/>
      </c>
      <c r="BM354" s="123" t="str">
        <f t="shared" si="295"/>
        <v/>
      </c>
      <c r="BN354" s="123" t="str">
        <f t="shared" si="296"/>
        <v/>
      </c>
      <c r="BO354" s="123">
        <f t="shared" si="335"/>
        <v>0</v>
      </c>
      <c r="BP354" s="123">
        <f t="shared" si="297"/>
        <v>0</v>
      </c>
      <c r="BQ354" s="123">
        <f t="shared" si="336"/>
        <v>0</v>
      </c>
      <c r="BR354" s="123">
        <f t="shared" si="298"/>
        <v>0</v>
      </c>
      <c r="BS354" s="123">
        <f t="shared" si="299"/>
        <v>0</v>
      </c>
      <c r="BT354" s="123">
        <f t="shared" si="300"/>
        <v>0</v>
      </c>
      <c r="BU354" s="123" t="str">
        <f t="shared" si="313"/>
        <v/>
      </c>
      <c r="BV354" s="123" t="str">
        <f t="shared" si="314"/>
        <v/>
      </c>
      <c r="BW354" s="123" t="str">
        <f t="shared" si="315"/>
        <v/>
      </c>
      <c r="BX354" s="123" t="str">
        <f t="shared" si="301"/>
        <v/>
      </c>
      <c r="BY354" s="123" t="str">
        <f t="shared" si="302"/>
        <v/>
      </c>
      <c r="BZ354" s="123" t="str">
        <f t="shared" si="303"/>
        <v/>
      </c>
      <c r="CA354" s="123" t="str">
        <f t="shared" si="304"/>
        <v/>
      </c>
      <c r="CB354" s="123" t="str">
        <f t="shared" si="305"/>
        <v/>
      </c>
      <c r="CC354" s="123" t="str">
        <f t="shared" si="306"/>
        <v/>
      </c>
      <c r="CD354" s="123" t="str">
        <f t="shared" si="307"/>
        <v/>
      </c>
      <c r="CE354" s="123" t="str">
        <f t="shared" si="308"/>
        <v/>
      </c>
      <c r="CF354" s="123" t="str">
        <f t="shared" si="316"/>
        <v/>
      </c>
      <c r="CG354" s="123" t="str">
        <f t="shared" si="317"/>
        <v/>
      </c>
      <c r="CH354" s="123" t="str">
        <f t="shared" si="318"/>
        <v/>
      </c>
      <c r="CI354" s="123" t="str">
        <f t="shared" si="319"/>
        <v/>
      </c>
      <c r="CJ354" s="131" t="str">
        <f t="shared" si="320"/>
        <v/>
      </c>
      <c r="CK354" s="123" t="str" cm="1">
        <f t="array" ref="CK354">IF(AND(AZ354="C_16",
        SUMPRODUCT(--ISNUMBER(SEARCH({"14","34","38","40","41","42","43","46","48","56","64","65"},BB354)))&gt;0),
    O354-IF(ISNUMBER(CL354),CL354,0),
    "")</f>
        <v/>
      </c>
      <c r="CL354" s="123" t="str" cm="1">
        <f t="array" ref="CL354">IF(AND(AZ354="C_16",
        SUMPRODUCT(--ISNUMBER(SEARCH({"01";"02";"03";"04";"05";"06";"07";"08";"09";"10";"11";"12";"13";"15";"16";"17";"19";"20";"21";"22";"23";"24";"25";"26";"27";"28";"29";"30";"31";"32";"33";"35";"36";"37";"39";"44";"45";"47";"49";"50";"51";"52";"53";"54";"55";"57";"58";"59";"60";"61";"62";"63";"66";"67";"68";"69";"70";"71";"72";"73";"74";"75"}, BB354)))&gt;0),
    O354,
    "")</f>
        <v/>
      </c>
      <c r="CM354" s="131" t="str" cm="1">
        <f t="array" ref="CM354">IF(SUMPRODUCT(--ISNUMBER(SEARCH({"32";"35";"36";"44";"45";"47";"50";"51";"52";"53";"54";"55";"57";"58";"59";"60"}, BB354)))&gt;0,
    B354,
    "")</f>
        <v/>
      </c>
      <c r="CN354" s="123" t="str" cm="1">
        <f t="array" ref="CN354">IF(SUMPRODUCT(--ISNUMBER(SEARCH({"61";"62"}, BB354)))&gt;0,
    B354,
    "")</f>
        <v/>
      </c>
      <c r="CO354" s="226" t="str" cm="1">
        <f t="array" ref="CO354">IF(SUMPRODUCT(--ISNUMBER(SEARCH({"68";"69";"70";"71"}, BB354)))&gt;0,
    B354,
    "")</f>
        <v/>
      </c>
      <c r="CP354" s="123" t="str" cm="1">
        <f t="array" ref="CP354">IF(SUMPRODUCT(--ISNUMBER(SEARCH({"72";"73";"74";"75"}, BB354)))&gt;0,
    B354,
    "")</f>
        <v/>
      </c>
      <c r="CQ354" s="123" t="str">
        <f t="shared" si="311"/>
        <v/>
      </c>
      <c r="CR354" s="226" t="str">
        <f t="shared" si="312"/>
        <v>NO</v>
      </c>
      <c r="CS354" s="122" t="str">
        <f t="shared" si="321"/>
        <v/>
      </c>
      <c r="CT354" s="123" t="str">
        <f t="shared" si="322"/>
        <v/>
      </c>
      <c r="CU354" s="123" t="str">
        <f t="shared" si="323"/>
        <v/>
      </c>
      <c r="CV354" s="123" t="str">
        <f t="shared" si="324"/>
        <v/>
      </c>
      <c r="CW354" s="123" t="str">
        <f t="shared" si="325"/>
        <v/>
      </c>
      <c r="CX354" s="123" t="str">
        <f t="shared" si="326"/>
        <v/>
      </c>
      <c r="CY354" s="123" t="str">
        <f t="shared" si="327"/>
        <v/>
      </c>
      <c r="CZ354" s="123" t="str">
        <f t="shared" si="328"/>
        <v/>
      </c>
      <c r="DA354" s="123" t="str">
        <f t="shared" si="329"/>
        <v/>
      </c>
      <c r="DB354" s="124" t="str">
        <f t="shared" si="330"/>
        <v/>
      </c>
      <c r="DC354" s="122" t="str">
        <f t="shared" si="331"/>
        <v/>
      </c>
      <c r="DD354" s="123" t="str">
        <f t="shared" si="332"/>
        <v/>
      </c>
      <c r="DE354" s="123" t="str">
        <f t="shared" si="333"/>
        <v/>
      </c>
      <c r="DF354" s="124" t="str">
        <f t="shared" si="334"/>
        <v/>
      </c>
      <c r="DG354" s="110"/>
    </row>
    <row r="355" spans="2:111" ht="16.2" outlineLevel="2" x14ac:dyDescent="0.4">
      <c r="B355" s="7">
        <v>350</v>
      </c>
      <c r="C355" s="12"/>
      <c r="D355" s="13"/>
      <c r="E355" s="14"/>
      <c r="F355" s="14"/>
      <c r="G355" s="14"/>
      <c r="H355" s="14"/>
      <c r="I355" s="14"/>
      <c r="J355" s="14"/>
      <c r="K355" s="14"/>
      <c r="L355" s="15"/>
      <c r="M355" s="12"/>
      <c r="N355" s="12"/>
      <c r="O355" s="12"/>
      <c r="P355" s="98" t="str">
        <f xml:space="preserve"> IF(ISBLANK(M355),"",VLOOKUP(M355,ComboValue!$D$2:$H$18,5,FALSE))</f>
        <v/>
      </c>
      <c r="Q355" s="12"/>
      <c r="R355" s="252" t="str" cm="1">
        <f t="array" ref="R355">IF(OR(ISNUMBER(SEARCH("SGH05",$D355:$L355)),ISNUMBER(SEARCH("SGH06",$D355:$L355)),ISNUMBER(SEARCH("SGH07",$D355:$L355)),ISNUMBER(SEARCH("SGH08",$D355:$L355)),ISNUMBER(SEARCH("pas de pictogramme",$D355:$L355)),ISNUMBER(SEARCH("SGH09",$D355:$L355)),ISNUMBER(SEARCH("SGH03",$D355:$L355))),"OUI","NON")</f>
        <v>NON</v>
      </c>
      <c r="S355" s="13"/>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212"/>
      <c r="AX355" s="123" t="str" cm="1">
        <f t="array" ref="AX355">_xlfn.TEXTJOIN(",", TRUE, IF(D355:L355="","",VLOOKUP(D355:L355, ComboValue!$A$2:$C$11, 3, FALSE)))</f>
        <v/>
      </c>
      <c r="AY355" s="123" t="str">
        <f t="shared" si="309"/>
        <v>Tous_Fr</v>
      </c>
      <c r="AZ355" s="123" t="str">
        <f>IF(ISBLANK(M355),"",VLOOKUP(M355,ComboValue!$D$2:$F$18,3,FALSE))</f>
        <v/>
      </c>
      <c r="BA355" s="123" t="str">
        <f>IF(ISBLANK(N355),"",VLOOKUP(N355,ComboValue!$J$2:$L$5,3,FALSE))</f>
        <v/>
      </c>
      <c r="BB355" s="130" t="str" cm="1">
        <f t="array" ref="BB355">_xlfn.TEXTJOIN(",", TRUE, IF(S355:AV355="","",VLOOKUP(S355:AV355, ComboValue!$M$2:$O$100, 3, FALSE)))</f>
        <v/>
      </c>
      <c r="BC355" s="124" t="str">
        <f t="shared" si="310"/>
        <v/>
      </c>
      <c r="BD355" s="110"/>
      <c r="BE355" s="122" t="str">
        <f t="shared" si="287"/>
        <v/>
      </c>
      <c r="BF355" s="123" t="str">
        <f t="shared" si="288"/>
        <v/>
      </c>
      <c r="BG355" s="123" t="str">
        <f t="shared" si="289"/>
        <v/>
      </c>
      <c r="BH355" s="123" t="str">
        <f t="shared" si="290"/>
        <v/>
      </c>
      <c r="BI355" s="123" t="str">
        <f t="shared" si="291"/>
        <v/>
      </c>
      <c r="BJ355" s="123" t="str">
        <f t="shared" si="292"/>
        <v/>
      </c>
      <c r="BK355" s="123" t="str">
        <f t="shared" si="293"/>
        <v/>
      </c>
      <c r="BL355" s="123" t="str">
        <f t="shared" si="294"/>
        <v/>
      </c>
      <c r="BM355" s="123" t="str">
        <f t="shared" si="295"/>
        <v/>
      </c>
      <c r="BN355" s="123" t="str">
        <f t="shared" si="296"/>
        <v/>
      </c>
      <c r="BO355" s="123">
        <f t="shared" si="335"/>
        <v>0</v>
      </c>
      <c r="BP355" s="123">
        <f t="shared" si="297"/>
        <v>0</v>
      </c>
      <c r="BQ355" s="123">
        <f t="shared" si="336"/>
        <v>0</v>
      </c>
      <c r="BR355" s="123">
        <f t="shared" si="298"/>
        <v>0</v>
      </c>
      <c r="BS355" s="123">
        <f t="shared" si="299"/>
        <v>0</v>
      </c>
      <c r="BT355" s="123">
        <f t="shared" si="300"/>
        <v>0</v>
      </c>
      <c r="BU355" s="123" t="str">
        <f t="shared" si="313"/>
        <v/>
      </c>
      <c r="BV355" s="123" t="str">
        <f t="shared" si="314"/>
        <v/>
      </c>
      <c r="BW355" s="123" t="str">
        <f t="shared" si="315"/>
        <v/>
      </c>
      <c r="BX355" s="123" t="str">
        <f t="shared" si="301"/>
        <v/>
      </c>
      <c r="BY355" s="123" t="str">
        <f t="shared" si="302"/>
        <v/>
      </c>
      <c r="BZ355" s="123" t="str">
        <f t="shared" si="303"/>
        <v/>
      </c>
      <c r="CA355" s="123" t="str">
        <f t="shared" si="304"/>
        <v/>
      </c>
      <c r="CB355" s="123" t="str">
        <f t="shared" si="305"/>
        <v/>
      </c>
      <c r="CC355" s="123" t="str">
        <f t="shared" si="306"/>
        <v/>
      </c>
      <c r="CD355" s="123" t="str">
        <f t="shared" si="307"/>
        <v/>
      </c>
      <c r="CE355" s="123" t="str">
        <f t="shared" si="308"/>
        <v/>
      </c>
      <c r="CF355" s="123" t="str">
        <f t="shared" si="316"/>
        <v/>
      </c>
      <c r="CG355" s="123" t="str">
        <f t="shared" si="317"/>
        <v/>
      </c>
      <c r="CH355" s="123" t="str">
        <f t="shared" si="318"/>
        <v/>
      </c>
      <c r="CI355" s="123" t="str">
        <f t="shared" si="319"/>
        <v/>
      </c>
      <c r="CJ355" s="131" t="str">
        <f t="shared" si="320"/>
        <v/>
      </c>
      <c r="CK355" s="123" t="str" cm="1">
        <f t="array" ref="CK355">IF(AND(AZ355="C_16",
        SUMPRODUCT(--ISNUMBER(SEARCH({"14","34","38","40","41","42","43","46","48","56","64","65"},BB355)))&gt;0),
    O355-IF(ISNUMBER(CL355),CL355,0),
    "")</f>
        <v/>
      </c>
      <c r="CL355" s="123" t="str" cm="1">
        <f t="array" ref="CL355">IF(AND(AZ355="C_16",
        SUMPRODUCT(--ISNUMBER(SEARCH({"01";"02";"03";"04";"05";"06";"07";"08";"09";"10";"11";"12";"13";"15";"16";"17";"19";"20";"21";"22";"23";"24";"25";"26";"27";"28";"29";"30";"31";"32";"33";"35";"36";"37";"39";"44";"45";"47";"49";"50";"51";"52";"53";"54";"55";"57";"58";"59";"60";"61";"62";"63";"66";"67";"68";"69";"70";"71";"72";"73";"74";"75"}, BB355)))&gt;0),
    O355,
    "")</f>
        <v/>
      </c>
      <c r="CM355" s="131" t="str" cm="1">
        <f t="array" ref="CM355">IF(SUMPRODUCT(--ISNUMBER(SEARCH({"32";"35";"36";"44";"45";"47";"50";"51";"52";"53";"54";"55";"57";"58";"59";"60"}, BB355)))&gt;0,
    B355,
    "")</f>
        <v/>
      </c>
      <c r="CN355" s="123" t="str" cm="1">
        <f t="array" ref="CN355">IF(SUMPRODUCT(--ISNUMBER(SEARCH({"61";"62"}, BB355)))&gt;0,
    B355,
    "")</f>
        <v/>
      </c>
      <c r="CO355" s="226" t="str" cm="1">
        <f t="array" ref="CO355">IF(SUMPRODUCT(--ISNUMBER(SEARCH({"68";"69";"70";"71"}, BB355)))&gt;0,
    B355,
    "")</f>
        <v/>
      </c>
      <c r="CP355" s="123" t="str" cm="1">
        <f t="array" ref="CP355">IF(SUMPRODUCT(--ISNUMBER(SEARCH({"72";"73";"74";"75"}, BB355)))&gt;0,
    B355,
    "")</f>
        <v/>
      </c>
      <c r="CQ355" s="123" t="str">
        <f t="shared" si="311"/>
        <v/>
      </c>
      <c r="CR355" s="226" t="str">
        <f t="shared" si="312"/>
        <v>NO</v>
      </c>
      <c r="CS355" s="122" t="str">
        <f t="shared" si="321"/>
        <v/>
      </c>
      <c r="CT355" s="123" t="str">
        <f t="shared" si="322"/>
        <v/>
      </c>
      <c r="CU355" s="123" t="str">
        <f t="shared" si="323"/>
        <v/>
      </c>
      <c r="CV355" s="123" t="str">
        <f t="shared" si="324"/>
        <v/>
      </c>
      <c r="CW355" s="123" t="str">
        <f t="shared" si="325"/>
        <v/>
      </c>
      <c r="CX355" s="123" t="str">
        <f t="shared" si="326"/>
        <v/>
      </c>
      <c r="CY355" s="123" t="str">
        <f t="shared" si="327"/>
        <v/>
      </c>
      <c r="CZ355" s="123" t="str">
        <f t="shared" si="328"/>
        <v/>
      </c>
      <c r="DA355" s="123" t="str">
        <f t="shared" si="329"/>
        <v/>
      </c>
      <c r="DB355" s="124" t="str">
        <f t="shared" si="330"/>
        <v/>
      </c>
      <c r="DC355" s="122" t="str">
        <f t="shared" si="331"/>
        <v/>
      </c>
      <c r="DD355" s="123" t="str">
        <f t="shared" si="332"/>
        <v/>
      </c>
      <c r="DE355" s="123" t="str">
        <f t="shared" si="333"/>
        <v/>
      </c>
      <c r="DF355" s="124" t="str">
        <f t="shared" si="334"/>
        <v/>
      </c>
      <c r="DG355" s="110"/>
    </row>
    <row r="356" spans="2:111" ht="16.2" outlineLevel="2" x14ac:dyDescent="0.4">
      <c r="B356" s="7">
        <v>351</v>
      </c>
      <c r="C356" s="12"/>
      <c r="D356" s="13"/>
      <c r="E356" s="14"/>
      <c r="F356" s="14"/>
      <c r="G356" s="14"/>
      <c r="H356" s="14"/>
      <c r="I356" s="14"/>
      <c r="J356" s="14"/>
      <c r="K356" s="14"/>
      <c r="L356" s="15"/>
      <c r="M356" s="12"/>
      <c r="N356" s="12"/>
      <c r="O356" s="12"/>
      <c r="P356" s="98" t="str">
        <f xml:space="preserve"> IF(ISBLANK(M356),"",VLOOKUP(M356,ComboValue!$D$2:$H$18,5,FALSE))</f>
        <v/>
      </c>
      <c r="Q356" s="12"/>
      <c r="R356" s="252" t="str" cm="1">
        <f t="array" ref="R356">IF(OR(ISNUMBER(SEARCH("SGH05",$D356:$L356)),ISNUMBER(SEARCH("SGH06",$D356:$L356)),ISNUMBER(SEARCH("SGH07",$D356:$L356)),ISNUMBER(SEARCH("SGH08",$D356:$L356)),ISNUMBER(SEARCH("pas de pictogramme",$D356:$L356)),ISNUMBER(SEARCH("SGH09",$D356:$L356)),ISNUMBER(SEARCH("SGH03",$D356:$L356))),"OUI","NON")</f>
        <v>NON</v>
      </c>
      <c r="S356" s="13"/>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212"/>
      <c r="AX356" s="123" t="str" cm="1">
        <f t="array" ref="AX356">_xlfn.TEXTJOIN(",", TRUE, IF(D356:L356="","",VLOOKUP(D356:L356, ComboValue!$A$2:$C$11, 3, FALSE)))</f>
        <v/>
      </c>
      <c r="AY356" s="123" t="str">
        <f t="shared" si="309"/>
        <v>Tous_Fr</v>
      </c>
      <c r="AZ356" s="123" t="str">
        <f>IF(ISBLANK(M356),"",VLOOKUP(M356,ComboValue!$D$2:$F$18,3,FALSE))</f>
        <v/>
      </c>
      <c r="BA356" s="123" t="str">
        <f>IF(ISBLANK(N356),"",VLOOKUP(N356,ComboValue!$J$2:$L$5,3,FALSE))</f>
        <v/>
      </c>
      <c r="BB356" s="130" t="str" cm="1">
        <f t="array" ref="BB356">_xlfn.TEXTJOIN(",", TRUE, IF(S356:AV356="","",VLOOKUP(S356:AV356, ComboValue!$M$2:$O$100, 3, FALSE)))</f>
        <v/>
      </c>
      <c r="BC356" s="124" t="str">
        <f t="shared" si="310"/>
        <v/>
      </c>
      <c r="BD356" s="110"/>
      <c r="BE356" s="122" t="str">
        <f t="shared" si="287"/>
        <v/>
      </c>
      <c r="BF356" s="123" t="str">
        <f t="shared" si="288"/>
        <v/>
      </c>
      <c r="BG356" s="123" t="str">
        <f t="shared" si="289"/>
        <v/>
      </c>
      <c r="BH356" s="123" t="str">
        <f t="shared" si="290"/>
        <v/>
      </c>
      <c r="BI356" s="123" t="str">
        <f t="shared" si="291"/>
        <v/>
      </c>
      <c r="BJ356" s="123" t="str">
        <f t="shared" si="292"/>
        <v/>
      </c>
      <c r="BK356" s="123" t="str">
        <f t="shared" si="293"/>
        <v/>
      </c>
      <c r="BL356" s="123" t="str">
        <f t="shared" si="294"/>
        <v/>
      </c>
      <c r="BM356" s="123" t="str">
        <f t="shared" si="295"/>
        <v/>
      </c>
      <c r="BN356" s="123" t="str">
        <f t="shared" si="296"/>
        <v/>
      </c>
      <c r="BO356" s="123">
        <f t="shared" si="335"/>
        <v>0</v>
      </c>
      <c r="BP356" s="123">
        <f t="shared" si="297"/>
        <v>0</v>
      </c>
      <c r="BQ356" s="123">
        <f t="shared" si="336"/>
        <v>0</v>
      </c>
      <c r="BR356" s="123">
        <f t="shared" si="298"/>
        <v>0</v>
      </c>
      <c r="BS356" s="123">
        <f t="shared" si="299"/>
        <v>0</v>
      </c>
      <c r="BT356" s="123">
        <f t="shared" si="300"/>
        <v>0</v>
      </c>
      <c r="BU356" s="123" t="str">
        <f t="shared" si="313"/>
        <v/>
      </c>
      <c r="BV356" s="123" t="str">
        <f t="shared" si="314"/>
        <v/>
      </c>
      <c r="BW356" s="123" t="str">
        <f t="shared" si="315"/>
        <v/>
      </c>
      <c r="BX356" s="123" t="str">
        <f t="shared" si="301"/>
        <v/>
      </c>
      <c r="BY356" s="123" t="str">
        <f t="shared" si="302"/>
        <v/>
      </c>
      <c r="BZ356" s="123" t="str">
        <f t="shared" si="303"/>
        <v/>
      </c>
      <c r="CA356" s="123" t="str">
        <f t="shared" si="304"/>
        <v/>
      </c>
      <c r="CB356" s="123" t="str">
        <f t="shared" si="305"/>
        <v/>
      </c>
      <c r="CC356" s="123" t="str">
        <f t="shared" si="306"/>
        <v/>
      </c>
      <c r="CD356" s="123" t="str">
        <f t="shared" si="307"/>
        <v/>
      </c>
      <c r="CE356" s="123" t="str">
        <f t="shared" si="308"/>
        <v/>
      </c>
      <c r="CF356" s="123" t="str">
        <f t="shared" si="316"/>
        <v/>
      </c>
      <c r="CG356" s="123" t="str">
        <f t="shared" si="317"/>
        <v/>
      </c>
      <c r="CH356" s="123" t="str">
        <f t="shared" si="318"/>
        <v/>
      </c>
      <c r="CI356" s="123" t="str">
        <f t="shared" si="319"/>
        <v/>
      </c>
      <c r="CJ356" s="131" t="str">
        <f t="shared" si="320"/>
        <v/>
      </c>
      <c r="CK356" s="123" t="str" cm="1">
        <f t="array" ref="CK356">IF(AND(AZ356="C_16",
        SUMPRODUCT(--ISNUMBER(SEARCH({"14","34","38","40","41","42","43","46","48","56","64","65"},BB356)))&gt;0),
    O356-IF(ISNUMBER(CL356),CL356,0),
    "")</f>
        <v/>
      </c>
      <c r="CL356" s="123" t="str" cm="1">
        <f t="array" ref="CL356">IF(AND(AZ356="C_16",
        SUMPRODUCT(--ISNUMBER(SEARCH({"01";"02";"03";"04";"05";"06";"07";"08";"09";"10";"11";"12";"13";"15";"16";"17";"19";"20";"21";"22";"23";"24";"25";"26";"27";"28";"29";"30";"31";"32";"33";"35";"36";"37";"39";"44";"45";"47";"49";"50";"51";"52";"53";"54";"55";"57";"58";"59";"60";"61";"62";"63";"66";"67";"68";"69";"70";"71";"72";"73";"74";"75"}, BB356)))&gt;0),
    O356,
    "")</f>
        <v/>
      </c>
      <c r="CM356" s="131" t="str" cm="1">
        <f t="array" ref="CM356">IF(SUMPRODUCT(--ISNUMBER(SEARCH({"32";"35";"36";"44";"45";"47";"50";"51";"52";"53";"54";"55";"57";"58";"59";"60"}, BB356)))&gt;0,
    B356,
    "")</f>
        <v/>
      </c>
      <c r="CN356" s="123" t="str" cm="1">
        <f t="array" ref="CN356">IF(SUMPRODUCT(--ISNUMBER(SEARCH({"61";"62"}, BB356)))&gt;0,
    B356,
    "")</f>
        <v/>
      </c>
      <c r="CO356" s="226" t="str" cm="1">
        <f t="array" ref="CO356">IF(SUMPRODUCT(--ISNUMBER(SEARCH({"68";"69";"70";"71"}, BB356)))&gt;0,
    B356,
    "")</f>
        <v/>
      </c>
      <c r="CP356" s="123" t="str" cm="1">
        <f t="array" ref="CP356">IF(SUMPRODUCT(--ISNUMBER(SEARCH({"72";"73";"74";"75"}, BB356)))&gt;0,
    B356,
    "")</f>
        <v/>
      </c>
      <c r="CQ356" s="123" t="str">
        <f t="shared" si="311"/>
        <v/>
      </c>
      <c r="CR356" s="226" t="str">
        <f t="shared" si="312"/>
        <v>NO</v>
      </c>
      <c r="CS356" s="122" t="str">
        <f t="shared" si="321"/>
        <v/>
      </c>
      <c r="CT356" s="123" t="str">
        <f t="shared" si="322"/>
        <v/>
      </c>
      <c r="CU356" s="123" t="str">
        <f t="shared" si="323"/>
        <v/>
      </c>
      <c r="CV356" s="123" t="str">
        <f t="shared" si="324"/>
        <v/>
      </c>
      <c r="CW356" s="123" t="str">
        <f t="shared" si="325"/>
        <v/>
      </c>
      <c r="CX356" s="123" t="str">
        <f t="shared" si="326"/>
        <v/>
      </c>
      <c r="CY356" s="123" t="str">
        <f t="shared" si="327"/>
        <v/>
      </c>
      <c r="CZ356" s="123" t="str">
        <f t="shared" si="328"/>
        <v/>
      </c>
      <c r="DA356" s="123" t="str">
        <f t="shared" si="329"/>
        <v/>
      </c>
      <c r="DB356" s="124" t="str">
        <f t="shared" si="330"/>
        <v/>
      </c>
      <c r="DC356" s="122" t="str">
        <f t="shared" si="331"/>
        <v/>
      </c>
      <c r="DD356" s="123" t="str">
        <f t="shared" si="332"/>
        <v/>
      </c>
      <c r="DE356" s="123" t="str">
        <f t="shared" si="333"/>
        <v/>
      </c>
      <c r="DF356" s="124" t="str">
        <f t="shared" si="334"/>
        <v/>
      </c>
      <c r="DG356" s="110"/>
    </row>
    <row r="357" spans="2:111" ht="16.2" outlineLevel="2" x14ac:dyDescent="0.4">
      <c r="B357" s="7">
        <v>352</v>
      </c>
      <c r="C357" s="12"/>
      <c r="D357" s="13"/>
      <c r="E357" s="14"/>
      <c r="F357" s="14"/>
      <c r="G357" s="14"/>
      <c r="H357" s="14"/>
      <c r="I357" s="14"/>
      <c r="J357" s="14"/>
      <c r="K357" s="14"/>
      <c r="L357" s="15"/>
      <c r="M357" s="12"/>
      <c r="N357" s="12"/>
      <c r="O357" s="12"/>
      <c r="P357" s="98" t="str">
        <f xml:space="preserve"> IF(ISBLANK(M357),"",VLOOKUP(M357,ComboValue!$D$2:$H$18,5,FALSE))</f>
        <v/>
      </c>
      <c r="Q357" s="12"/>
      <c r="R357" s="252" t="str" cm="1">
        <f t="array" ref="R357">IF(OR(ISNUMBER(SEARCH("SGH05",$D357:$L357)),ISNUMBER(SEARCH("SGH06",$D357:$L357)),ISNUMBER(SEARCH("SGH07",$D357:$L357)),ISNUMBER(SEARCH("SGH08",$D357:$L357)),ISNUMBER(SEARCH("pas de pictogramme",$D357:$L357)),ISNUMBER(SEARCH("SGH09",$D357:$L357)),ISNUMBER(SEARCH("SGH03",$D357:$L357))),"OUI","NON")</f>
        <v>NON</v>
      </c>
      <c r="S357" s="13"/>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212"/>
      <c r="AX357" s="123" t="str" cm="1">
        <f t="array" ref="AX357">_xlfn.TEXTJOIN(",", TRUE, IF(D357:L357="","",VLOOKUP(D357:L357, ComboValue!$A$2:$C$11, 3, FALSE)))</f>
        <v/>
      </c>
      <c r="AY357" s="123" t="str">
        <f t="shared" si="309"/>
        <v>Tous_Fr</v>
      </c>
      <c r="AZ357" s="123" t="str">
        <f>IF(ISBLANK(M357),"",VLOOKUP(M357,ComboValue!$D$2:$F$18,3,FALSE))</f>
        <v/>
      </c>
      <c r="BA357" s="123" t="str">
        <f>IF(ISBLANK(N357),"",VLOOKUP(N357,ComboValue!$J$2:$L$5,3,FALSE))</f>
        <v/>
      </c>
      <c r="BB357" s="130" t="str" cm="1">
        <f t="array" ref="BB357">_xlfn.TEXTJOIN(",", TRUE, IF(S357:AV357="","",VLOOKUP(S357:AV357, ComboValue!$M$2:$O$100, 3, FALSE)))</f>
        <v/>
      </c>
      <c r="BC357" s="124" t="str">
        <f t="shared" si="310"/>
        <v/>
      </c>
      <c r="BD357" s="110"/>
      <c r="BE357" s="122" t="str">
        <f t="shared" si="287"/>
        <v/>
      </c>
      <c r="BF357" s="123" t="str">
        <f t="shared" si="288"/>
        <v/>
      </c>
      <c r="BG357" s="123" t="str">
        <f t="shared" si="289"/>
        <v/>
      </c>
      <c r="BH357" s="123" t="str">
        <f t="shared" si="290"/>
        <v/>
      </c>
      <c r="BI357" s="123" t="str">
        <f t="shared" si="291"/>
        <v/>
      </c>
      <c r="BJ357" s="123" t="str">
        <f t="shared" si="292"/>
        <v/>
      </c>
      <c r="BK357" s="123" t="str">
        <f t="shared" si="293"/>
        <v/>
      </c>
      <c r="BL357" s="123" t="str">
        <f t="shared" si="294"/>
        <v/>
      </c>
      <c r="BM357" s="123" t="str">
        <f t="shared" si="295"/>
        <v/>
      </c>
      <c r="BN357" s="123" t="str">
        <f t="shared" si="296"/>
        <v/>
      </c>
      <c r="BO357" s="123">
        <f t="shared" si="335"/>
        <v>0</v>
      </c>
      <c r="BP357" s="123">
        <f t="shared" si="297"/>
        <v>0</v>
      </c>
      <c r="BQ357" s="123">
        <f t="shared" si="336"/>
        <v>0</v>
      </c>
      <c r="BR357" s="123">
        <f t="shared" si="298"/>
        <v>0</v>
      </c>
      <c r="BS357" s="123">
        <f t="shared" si="299"/>
        <v>0</v>
      </c>
      <c r="BT357" s="123">
        <f t="shared" si="300"/>
        <v>0</v>
      </c>
      <c r="BU357" s="123" t="str">
        <f t="shared" si="313"/>
        <v/>
      </c>
      <c r="BV357" s="123" t="str">
        <f t="shared" si="314"/>
        <v/>
      </c>
      <c r="BW357" s="123" t="str">
        <f t="shared" si="315"/>
        <v/>
      </c>
      <c r="BX357" s="123" t="str">
        <f t="shared" si="301"/>
        <v/>
      </c>
      <c r="BY357" s="123" t="str">
        <f t="shared" si="302"/>
        <v/>
      </c>
      <c r="BZ357" s="123" t="str">
        <f t="shared" si="303"/>
        <v/>
      </c>
      <c r="CA357" s="123" t="str">
        <f t="shared" si="304"/>
        <v/>
      </c>
      <c r="CB357" s="123" t="str">
        <f t="shared" si="305"/>
        <v/>
      </c>
      <c r="CC357" s="123" t="str">
        <f t="shared" si="306"/>
        <v/>
      </c>
      <c r="CD357" s="123" t="str">
        <f t="shared" si="307"/>
        <v/>
      </c>
      <c r="CE357" s="123" t="str">
        <f t="shared" si="308"/>
        <v/>
      </c>
      <c r="CF357" s="123" t="str">
        <f t="shared" si="316"/>
        <v/>
      </c>
      <c r="CG357" s="123" t="str">
        <f t="shared" si="317"/>
        <v/>
      </c>
      <c r="CH357" s="123" t="str">
        <f t="shared" si="318"/>
        <v/>
      </c>
      <c r="CI357" s="123" t="str">
        <f t="shared" si="319"/>
        <v/>
      </c>
      <c r="CJ357" s="131" t="str">
        <f t="shared" si="320"/>
        <v/>
      </c>
      <c r="CK357" s="123" t="str" cm="1">
        <f t="array" ref="CK357">IF(AND(AZ357="C_16",
        SUMPRODUCT(--ISNUMBER(SEARCH({"14","34","38","40","41","42","43","46","48","56","64","65"},BB357)))&gt;0),
    O357-IF(ISNUMBER(CL357),CL357,0),
    "")</f>
        <v/>
      </c>
      <c r="CL357" s="123" t="str" cm="1">
        <f t="array" ref="CL357">IF(AND(AZ357="C_16",
        SUMPRODUCT(--ISNUMBER(SEARCH({"01";"02";"03";"04";"05";"06";"07";"08";"09";"10";"11";"12";"13";"15";"16";"17";"19";"20";"21";"22";"23";"24";"25";"26";"27";"28";"29";"30";"31";"32";"33";"35";"36";"37";"39";"44";"45";"47";"49";"50";"51";"52";"53";"54";"55";"57";"58";"59";"60";"61";"62";"63";"66";"67";"68";"69";"70";"71";"72";"73";"74";"75"}, BB357)))&gt;0),
    O357,
    "")</f>
        <v/>
      </c>
      <c r="CM357" s="131" t="str" cm="1">
        <f t="array" ref="CM357">IF(SUMPRODUCT(--ISNUMBER(SEARCH({"32";"35";"36";"44";"45";"47";"50";"51";"52";"53";"54";"55";"57";"58";"59";"60"}, BB357)))&gt;0,
    B357,
    "")</f>
        <v/>
      </c>
      <c r="CN357" s="123" t="str" cm="1">
        <f t="array" ref="CN357">IF(SUMPRODUCT(--ISNUMBER(SEARCH({"61";"62"}, BB357)))&gt;0,
    B357,
    "")</f>
        <v/>
      </c>
      <c r="CO357" s="226" t="str" cm="1">
        <f t="array" ref="CO357">IF(SUMPRODUCT(--ISNUMBER(SEARCH({"68";"69";"70";"71"}, BB357)))&gt;0,
    B357,
    "")</f>
        <v/>
      </c>
      <c r="CP357" s="123" t="str" cm="1">
        <f t="array" ref="CP357">IF(SUMPRODUCT(--ISNUMBER(SEARCH({"72";"73";"74";"75"}, BB357)))&gt;0,
    B357,
    "")</f>
        <v/>
      </c>
      <c r="CQ357" s="123" t="str">
        <f t="shared" si="311"/>
        <v/>
      </c>
      <c r="CR357" s="226" t="str">
        <f t="shared" si="312"/>
        <v>NO</v>
      </c>
      <c r="CS357" s="122" t="str">
        <f t="shared" si="321"/>
        <v/>
      </c>
      <c r="CT357" s="123" t="str">
        <f t="shared" si="322"/>
        <v/>
      </c>
      <c r="CU357" s="123" t="str">
        <f t="shared" si="323"/>
        <v/>
      </c>
      <c r="CV357" s="123" t="str">
        <f t="shared" si="324"/>
        <v/>
      </c>
      <c r="CW357" s="123" t="str">
        <f t="shared" si="325"/>
        <v/>
      </c>
      <c r="CX357" s="123" t="str">
        <f t="shared" si="326"/>
        <v/>
      </c>
      <c r="CY357" s="123" t="str">
        <f t="shared" si="327"/>
        <v/>
      </c>
      <c r="CZ357" s="123" t="str">
        <f t="shared" si="328"/>
        <v/>
      </c>
      <c r="DA357" s="123" t="str">
        <f t="shared" si="329"/>
        <v/>
      </c>
      <c r="DB357" s="124" t="str">
        <f t="shared" si="330"/>
        <v/>
      </c>
      <c r="DC357" s="122" t="str">
        <f t="shared" si="331"/>
        <v/>
      </c>
      <c r="DD357" s="123" t="str">
        <f t="shared" si="332"/>
        <v/>
      </c>
      <c r="DE357" s="123" t="str">
        <f t="shared" si="333"/>
        <v/>
      </c>
      <c r="DF357" s="124" t="str">
        <f t="shared" si="334"/>
        <v/>
      </c>
      <c r="DG357" s="110"/>
    </row>
    <row r="358" spans="2:111" ht="16.2" outlineLevel="2" x14ac:dyDescent="0.4">
      <c r="B358" s="7">
        <v>353</v>
      </c>
      <c r="C358" s="12"/>
      <c r="D358" s="13"/>
      <c r="E358" s="14"/>
      <c r="F358" s="14"/>
      <c r="G358" s="14"/>
      <c r="H358" s="14"/>
      <c r="I358" s="14"/>
      <c r="J358" s="14"/>
      <c r="K358" s="14"/>
      <c r="L358" s="15"/>
      <c r="M358" s="12"/>
      <c r="N358" s="12"/>
      <c r="O358" s="12"/>
      <c r="P358" s="98" t="str">
        <f xml:space="preserve"> IF(ISBLANK(M358),"",VLOOKUP(M358,ComboValue!$D$2:$H$18,5,FALSE))</f>
        <v/>
      </c>
      <c r="Q358" s="12"/>
      <c r="R358" s="252" t="str" cm="1">
        <f t="array" ref="R358">IF(OR(ISNUMBER(SEARCH("SGH05",$D358:$L358)),ISNUMBER(SEARCH("SGH06",$D358:$L358)),ISNUMBER(SEARCH("SGH07",$D358:$L358)),ISNUMBER(SEARCH("SGH08",$D358:$L358)),ISNUMBER(SEARCH("pas de pictogramme",$D358:$L358)),ISNUMBER(SEARCH("SGH09",$D358:$L358)),ISNUMBER(SEARCH("SGH03",$D358:$L358))),"OUI","NON")</f>
        <v>NON</v>
      </c>
      <c r="S358" s="13"/>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212"/>
      <c r="AX358" s="123" t="str" cm="1">
        <f t="array" ref="AX358">_xlfn.TEXTJOIN(",", TRUE, IF(D358:L358="","",VLOOKUP(D358:L358, ComboValue!$A$2:$C$11, 3, FALSE)))</f>
        <v/>
      </c>
      <c r="AY358" s="123" t="str">
        <f t="shared" si="309"/>
        <v>Tous_Fr</v>
      </c>
      <c r="AZ358" s="123" t="str">
        <f>IF(ISBLANK(M358),"",VLOOKUP(M358,ComboValue!$D$2:$F$18,3,FALSE))</f>
        <v/>
      </c>
      <c r="BA358" s="123" t="str">
        <f>IF(ISBLANK(N358),"",VLOOKUP(N358,ComboValue!$J$2:$L$5,3,FALSE))</f>
        <v/>
      </c>
      <c r="BB358" s="130" t="str" cm="1">
        <f t="array" ref="BB358">_xlfn.TEXTJOIN(",", TRUE, IF(S358:AV358="","",VLOOKUP(S358:AV358, ComboValue!$M$2:$O$100, 3, FALSE)))</f>
        <v/>
      </c>
      <c r="BC358" s="124" t="str">
        <f t="shared" si="310"/>
        <v/>
      </c>
      <c r="BD358" s="110"/>
      <c r="BE358" s="122" t="str">
        <f t="shared" si="287"/>
        <v/>
      </c>
      <c r="BF358" s="123" t="str">
        <f t="shared" si="288"/>
        <v/>
      </c>
      <c r="BG358" s="123" t="str">
        <f t="shared" si="289"/>
        <v/>
      </c>
      <c r="BH358" s="123" t="str">
        <f t="shared" si="290"/>
        <v/>
      </c>
      <c r="BI358" s="123" t="str">
        <f t="shared" si="291"/>
        <v/>
      </c>
      <c r="BJ358" s="123" t="str">
        <f t="shared" si="292"/>
        <v/>
      </c>
      <c r="BK358" s="123" t="str">
        <f t="shared" si="293"/>
        <v/>
      </c>
      <c r="BL358" s="123" t="str">
        <f t="shared" si="294"/>
        <v/>
      </c>
      <c r="BM358" s="123" t="str">
        <f t="shared" si="295"/>
        <v/>
      </c>
      <c r="BN358" s="123" t="str">
        <f t="shared" si="296"/>
        <v/>
      </c>
      <c r="BO358" s="123">
        <f t="shared" si="335"/>
        <v>0</v>
      </c>
      <c r="BP358" s="123">
        <f t="shared" si="297"/>
        <v>0</v>
      </c>
      <c r="BQ358" s="123">
        <f t="shared" si="336"/>
        <v>0</v>
      </c>
      <c r="BR358" s="123">
        <f t="shared" si="298"/>
        <v>0</v>
      </c>
      <c r="BS358" s="123">
        <f t="shared" si="299"/>
        <v>0</v>
      </c>
      <c r="BT358" s="123">
        <f t="shared" si="300"/>
        <v>0</v>
      </c>
      <c r="BU358" s="123" t="str">
        <f t="shared" si="313"/>
        <v/>
      </c>
      <c r="BV358" s="123" t="str">
        <f t="shared" si="314"/>
        <v/>
      </c>
      <c r="BW358" s="123" t="str">
        <f t="shared" si="315"/>
        <v/>
      </c>
      <c r="BX358" s="123" t="str">
        <f t="shared" si="301"/>
        <v/>
      </c>
      <c r="BY358" s="123" t="str">
        <f t="shared" si="302"/>
        <v/>
      </c>
      <c r="BZ358" s="123" t="str">
        <f t="shared" si="303"/>
        <v/>
      </c>
      <c r="CA358" s="123" t="str">
        <f t="shared" si="304"/>
        <v/>
      </c>
      <c r="CB358" s="123" t="str">
        <f t="shared" si="305"/>
        <v/>
      </c>
      <c r="CC358" s="123" t="str">
        <f t="shared" si="306"/>
        <v/>
      </c>
      <c r="CD358" s="123" t="str">
        <f t="shared" si="307"/>
        <v/>
      </c>
      <c r="CE358" s="123" t="str">
        <f t="shared" si="308"/>
        <v/>
      </c>
      <c r="CF358" s="123" t="str">
        <f t="shared" si="316"/>
        <v/>
      </c>
      <c r="CG358" s="123" t="str">
        <f t="shared" si="317"/>
        <v/>
      </c>
      <c r="CH358" s="123" t="str">
        <f t="shared" si="318"/>
        <v/>
      </c>
      <c r="CI358" s="123" t="str">
        <f t="shared" si="319"/>
        <v/>
      </c>
      <c r="CJ358" s="131" t="str">
        <f t="shared" si="320"/>
        <v/>
      </c>
      <c r="CK358" s="123" t="str" cm="1">
        <f t="array" ref="CK358">IF(AND(AZ358="C_16",
        SUMPRODUCT(--ISNUMBER(SEARCH({"14","34","38","40","41","42","43","46","48","56","64","65"},BB358)))&gt;0),
    O358-IF(ISNUMBER(CL358),CL358,0),
    "")</f>
        <v/>
      </c>
      <c r="CL358" s="123" t="str" cm="1">
        <f t="array" ref="CL358">IF(AND(AZ358="C_16",
        SUMPRODUCT(--ISNUMBER(SEARCH({"01";"02";"03";"04";"05";"06";"07";"08";"09";"10";"11";"12";"13";"15";"16";"17";"19";"20";"21";"22";"23";"24";"25";"26";"27";"28";"29";"30";"31";"32";"33";"35";"36";"37";"39";"44";"45";"47";"49";"50";"51";"52";"53";"54";"55";"57";"58";"59";"60";"61";"62";"63";"66";"67";"68";"69";"70";"71";"72";"73";"74";"75"}, BB358)))&gt;0),
    O358,
    "")</f>
        <v/>
      </c>
      <c r="CM358" s="131" t="str" cm="1">
        <f t="array" ref="CM358">IF(SUMPRODUCT(--ISNUMBER(SEARCH({"32";"35";"36";"44";"45";"47";"50";"51";"52";"53";"54";"55";"57";"58";"59";"60"}, BB358)))&gt;0,
    B358,
    "")</f>
        <v/>
      </c>
      <c r="CN358" s="123" t="str" cm="1">
        <f t="array" ref="CN358">IF(SUMPRODUCT(--ISNUMBER(SEARCH({"61";"62"}, BB358)))&gt;0,
    B358,
    "")</f>
        <v/>
      </c>
      <c r="CO358" s="226" t="str" cm="1">
        <f t="array" ref="CO358">IF(SUMPRODUCT(--ISNUMBER(SEARCH({"68";"69";"70";"71"}, BB358)))&gt;0,
    B358,
    "")</f>
        <v/>
      </c>
      <c r="CP358" s="123" t="str" cm="1">
        <f t="array" ref="CP358">IF(SUMPRODUCT(--ISNUMBER(SEARCH({"72";"73";"74";"75"}, BB358)))&gt;0,
    B358,
    "")</f>
        <v/>
      </c>
      <c r="CQ358" s="123" t="str">
        <f t="shared" si="311"/>
        <v/>
      </c>
      <c r="CR358" s="226" t="str">
        <f t="shared" si="312"/>
        <v>NO</v>
      </c>
      <c r="CS358" s="122" t="str">
        <f t="shared" si="321"/>
        <v/>
      </c>
      <c r="CT358" s="123" t="str">
        <f t="shared" si="322"/>
        <v/>
      </c>
      <c r="CU358" s="123" t="str">
        <f t="shared" si="323"/>
        <v/>
      </c>
      <c r="CV358" s="123" t="str">
        <f t="shared" si="324"/>
        <v/>
      </c>
      <c r="CW358" s="123" t="str">
        <f t="shared" si="325"/>
        <v/>
      </c>
      <c r="CX358" s="123" t="str">
        <f t="shared" si="326"/>
        <v/>
      </c>
      <c r="CY358" s="123" t="str">
        <f t="shared" si="327"/>
        <v/>
      </c>
      <c r="CZ358" s="123" t="str">
        <f t="shared" si="328"/>
        <v/>
      </c>
      <c r="DA358" s="123" t="str">
        <f t="shared" si="329"/>
        <v/>
      </c>
      <c r="DB358" s="124" t="str">
        <f t="shared" si="330"/>
        <v/>
      </c>
      <c r="DC358" s="122" t="str">
        <f t="shared" si="331"/>
        <v/>
      </c>
      <c r="DD358" s="123" t="str">
        <f t="shared" si="332"/>
        <v/>
      </c>
      <c r="DE358" s="123" t="str">
        <f t="shared" si="333"/>
        <v/>
      </c>
      <c r="DF358" s="124" t="str">
        <f t="shared" si="334"/>
        <v/>
      </c>
      <c r="DG358" s="110"/>
    </row>
    <row r="359" spans="2:111" ht="16.2" outlineLevel="2" x14ac:dyDescent="0.4">
      <c r="B359" s="7">
        <v>354</v>
      </c>
      <c r="C359" s="12"/>
      <c r="D359" s="13"/>
      <c r="E359" s="14"/>
      <c r="F359" s="14"/>
      <c r="G359" s="14"/>
      <c r="H359" s="14"/>
      <c r="I359" s="14"/>
      <c r="J359" s="14"/>
      <c r="K359" s="14"/>
      <c r="L359" s="15"/>
      <c r="M359" s="12"/>
      <c r="N359" s="12"/>
      <c r="O359" s="12"/>
      <c r="P359" s="98" t="str">
        <f xml:space="preserve"> IF(ISBLANK(M359),"",VLOOKUP(M359,ComboValue!$D$2:$H$18,5,FALSE))</f>
        <v/>
      </c>
      <c r="Q359" s="12"/>
      <c r="R359" s="252" t="str" cm="1">
        <f t="array" ref="R359">IF(OR(ISNUMBER(SEARCH("SGH05",$D359:$L359)),ISNUMBER(SEARCH("SGH06",$D359:$L359)),ISNUMBER(SEARCH("SGH07",$D359:$L359)),ISNUMBER(SEARCH("SGH08",$D359:$L359)),ISNUMBER(SEARCH("pas de pictogramme",$D359:$L359)),ISNUMBER(SEARCH("SGH09",$D359:$L359)),ISNUMBER(SEARCH("SGH03",$D359:$L359))),"OUI","NON")</f>
        <v>NON</v>
      </c>
      <c r="S359" s="13"/>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212"/>
      <c r="AX359" s="123" t="str" cm="1">
        <f t="array" ref="AX359">_xlfn.TEXTJOIN(",", TRUE, IF(D359:L359="","",VLOOKUP(D359:L359, ComboValue!$A$2:$C$11, 3, FALSE)))</f>
        <v/>
      </c>
      <c r="AY359" s="123" t="str">
        <f t="shared" si="309"/>
        <v>Tous_Fr</v>
      </c>
      <c r="AZ359" s="123" t="str">
        <f>IF(ISBLANK(M359),"",VLOOKUP(M359,ComboValue!$D$2:$F$18,3,FALSE))</f>
        <v/>
      </c>
      <c r="BA359" s="123" t="str">
        <f>IF(ISBLANK(N359),"",VLOOKUP(N359,ComboValue!$J$2:$L$5,3,FALSE))</f>
        <v/>
      </c>
      <c r="BB359" s="130" t="str" cm="1">
        <f t="array" ref="BB359">_xlfn.TEXTJOIN(",", TRUE, IF(S359:AV359="","",VLOOKUP(S359:AV359, ComboValue!$M$2:$O$100, 3, FALSE)))</f>
        <v/>
      </c>
      <c r="BC359" s="124" t="str">
        <f t="shared" si="310"/>
        <v/>
      </c>
      <c r="BD359" s="110"/>
      <c r="BE359" s="122" t="str">
        <f t="shared" si="287"/>
        <v/>
      </c>
      <c r="BF359" s="123" t="str">
        <f t="shared" si="288"/>
        <v/>
      </c>
      <c r="BG359" s="123" t="str">
        <f t="shared" si="289"/>
        <v/>
      </c>
      <c r="BH359" s="123" t="str">
        <f t="shared" si="290"/>
        <v/>
      </c>
      <c r="BI359" s="123" t="str">
        <f t="shared" si="291"/>
        <v/>
      </c>
      <c r="BJ359" s="123" t="str">
        <f t="shared" si="292"/>
        <v/>
      </c>
      <c r="BK359" s="123" t="str">
        <f t="shared" si="293"/>
        <v/>
      </c>
      <c r="BL359" s="123" t="str">
        <f t="shared" si="294"/>
        <v/>
      </c>
      <c r="BM359" s="123" t="str">
        <f t="shared" si="295"/>
        <v/>
      </c>
      <c r="BN359" s="123" t="str">
        <f t="shared" si="296"/>
        <v/>
      </c>
      <c r="BO359" s="123">
        <f t="shared" si="335"/>
        <v>0</v>
      </c>
      <c r="BP359" s="123">
        <f t="shared" si="297"/>
        <v>0</v>
      </c>
      <c r="BQ359" s="123">
        <f t="shared" si="336"/>
        <v>0</v>
      </c>
      <c r="BR359" s="123">
        <f t="shared" si="298"/>
        <v>0</v>
      </c>
      <c r="BS359" s="123">
        <f t="shared" si="299"/>
        <v>0</v>
      </c>
      <c r="BT359" s="123">
        <f t="shared" si="300"/>
        <v>0</v>
      </c>
      <c r="BU359" s="123" t="str">
        <f t="shared" si="313"/>
        <v/>
      </c>
      <c r="BV359" s="123" t="str">
        <f t="shared" si="314"/>
        <v/>
      </c>
      <c r="BW359" s="123" t="str">
        <f t="shared" si="315"/>
        <v/>
      </c>
      <c r="BX359" s="123" t="str">
        <f t="shared" si="301"/>
        <v/>
      </c>
      <c r="BY359" s="123" t="str">
        <f t="shared" si="302"/>
        <v/>
      </c>
      <c r="BZ359" s="123" t="str">
        <f t="shared" si="303"/>
        <v/>
      </c>
      <c r="CA359" s="123" t="str">
        <f t="shared" si="304"/>
        <v/>
      </c>
      <c r="CB359" s="123" t="str">
        <f t="shared" si="305"/>
        <v/>
      </c>
      <c r="CC359" s="123" t="str">
        <f t="shared" si="306"/>
        <v/>
      </c>
      <c r="CD359" s="123" t="str">
        <f t="shared" si="307"/>
        <v/>
      </c>
      <c r="CE359" s="123" t="str">
        <f t="shared" si="308"/>
        <v/>
      </c>
      <c r="CF359" s="123" t="str">
        <f t="shared" si="316"/>
        <v/>
      </c>
      <c r="CG359" s="123" t="str">
        <f t="shared" si="317"/>
        <v/>
      </c>
      <c r="CH359" s="123" t="str">
        <f t="shared" si="318"/>
        <v/>
      </c>
      <c r="CI359" s="123" t="str">
        <f t="shared" si="319"/>
        <v/>
      </c>
      <c r="CJ359" s="131" t="str">
        <f t="shared" si="320"/>
        <v/>
      </c>
      <c r="CK359" s="123" t="str" cm="1">
        <f t="array" ref="CK359">IF(AND(AZ359="C_16",
        SUMPRODUCT(--ISNUMBER(SEARCH({"14","34","38","40","41","42","43","46","48","56","64","65"},BB359)))&gt;0),
    O359-IF(ISNUMBER(CL359),CL359,0),
    "")</f>
        <v/>
      </c>
      <c r="CL359" s="123" t="str" cm="1">
        <f t="array" ref="CL359">IF(AND(AZ359="C_16",
        SUMPRODUCT(--ISNUMBER(SEARCH({"01";"02";"03";"04";"05";"06";"07";"08";"09";"10";"11";"12";"13";"15";"16";"17";"19";"20";"21";"22";"23";"24";"25";"26";"27";"28";"29";"30";"31";"32";"33";"35";"36";"37";"39";"44";"45";"47";"49";"50";"51";"52";"53";"54";"55";"57";"58";"59";"60";"61";"62";"63";"66";"67";"68";"69";"70";"71";"72";"73";"74";"75"}, BB359)))&gt;0),
    O359,
    "")</f>
        <v/>
      </c>
      <c r="CM359" s="131" t="str" cm="1">
        <f t="array" ref="CM359">IF(SUMPRODUCT(--ISNUMBER(SEARCH({"32";"35";"36";"44";"45";"47";"50";"51";"52";"53";"54";"55";"57";"58";"59";"60"}, BB359)))&gt;0,
    B359,
    "")</f>
        <v/>
      </c>
      <c r="CN359" s="123" t="str" cm="1">
        <f t="array" ref="CN359">IF(SUMPRODUCT(--ISNUMBER(SEARCH({"61";"62"}, BB359)))&gt;0,
    B359,
    "")</f>
        <v/>
      </c>
      <c r="CO359" s="226" t="str" cm="1">
        <f t="array" ref="CO359">IF(SUMPRODUCT(--ISNUMBER(SEARCH({"68";"69";"70";"71"}, BB359)))&gt;0,
    B359,
    "")</f>
        <v/>
      </c>
      <c r="CP359" s="123" t="str" cm="1">
        <f t="array" ref="CP359">IF(SUMPRODUCT(--ISNUMBER(SEARCH({"72";"73";"74";"75"}, BB359)))&gt;0,
    B359,
    "")</f>
        <v/>
      </c>
      <c r="CQ359" s="123" t="str">
        <f t="shared" si="311"/>
        <v/>
      </c>
      <c r="CR359" s="226" t="str">
        <f t="shared" si="312"/>
        <v>NO</v>
      </c>
      <c r="CS359" s="122" t="str">
        <f t="shared" si="321"/>
        <v/>
      </c>
      <c r="CT359" s="123" t="str">
        <f t="shared" si="322"/>
        <v/>
      </c>
      <c r="CU359" s="123" t="str">
        <f t="shared" si="323"/>
        <v/>
      </c>
      <c r="CV359" s="123" t="str">
        <f t="shared" si="324"/>
        <v/>
      </c>
      <c r="CW359" s="123" t="str">
        <f t="shared" si="325"/>
        <v/>
      </c>
      <c r="CX359" s="123" t="str">
        <f t="shared" si="326"/>
        <v/>
      </c>
      <c r="CY359" s="123" t="str">
        <f t="shared" si="327"/>
        <v/>
      </c>
      <c r="CZ359" s="123" t="str">
        <f t="shared" si="328"/>
        <v/>
      </c>
      <c r="DA359" s="123" t="str">
        <f t="shared" si="329"/>
        <v/>
      </c>
      <c r="DB359" s="124" t="str">
        <f t="shared" si="330"/>
        <v/>
      </c>
      <c r="DC359" s="122" t="str">
        <f t="shared" si="331"/>
        <v/>
      </c>
      <c r="DD359" s="123" t="str">
        <f t="shared" si="332"/>
        <v/>
      </c>
      <c r="DE359" s="123" t="str">
        <f t="shared" si="333"/>
        <v/>
      </c>
      <c r="DF359" s="124" t="str">
        <f t="shared" si="334"/>
        <v/>
      </c>
      <c r="DG359" s="110"/>
    </row>
    <row r="360" spans="2:111" ht="16.2" outlineLevel="2" x14ac:dyDescent="0.4">
      <c r="B360" s="7">
        <v>355</v>
      </c>
      <c r="C360" s="12"/>
      <c r="D360" s="13"/>
      <c r="E360" s="14"/>
      <c r="F360" s="14"/>
      <c r="G360" s="14"/>
      <c r="H360" s="14"/>
      <c r="I360" s="14"/>
      <c r="J360" s="14"/>
      <c r="K360" s="14"/>
      <c r="L360" s="15"/>
      <c r="M360" s="12"/>
      <c r="N360" s="12"/>
      <c r="O360" s="12"/>
      <c r="P360" s="98" t="str">
        <f xml:space="preserve"> IF(ISBLANK(M360),"",VLOOKUP(M360,ComboValue!$D$2:$H$18,5,FALSE))</f>
        <v/>
      </c>
      <c r="Q360" s="12"/>
      <c r="R360" s="252" t="str" cm="1">
        <f t="array" ref="R360">IF(OR(ISNUMBER(SEARCH("SGH05",$D360:$L360)),ISNUMBER(SEARCH("SGH06",$D360:$L360)),ISNUMBER(SEARCH("SGH07",$D360:$L360)),ISNUMBER(SEARCH("SGH08",$D360:$L360)),ISNUMBER(SEARCH("pas de pictogramme",$D360:$L360)),ISNUMBER(SEARCH("SGH09",$D360:$L360)),ISNUMBER(SEARCH("SGH03",$D360:$L360))),"OUI","NON")</f>
        <v>NON</v>
      </c>
      <c r="S360" s="13"/>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212"/>
      <c r="AX360" s="123" t="str" cm="1">
        <f t="array" ref="AX360">_xlfn.TEXTJOIN(",", TRUE, IF(D360:L360="","",VLOOKUP(D360:L360, ComboValue!$A$2:$C$11, 3, FALSE)))</f>
        <v/>
      </c>
      <c r="AY360" s="123" t="str">
        <f t="shared" si="309"/>
        <v>Tous_Fr</v>
      </c>
      <c r="AZ360" s="123" t="str">
        <f>IF(ISBLANK(M360),"",VLOOKUP(M360,ComboValue!$D$2:$F$18,3,FALSE))</f>
        <v/>
      </c>
      <c r="BA360" s="123" t="str">
        <f>IF(ISBLANK(N360),"",VLOOKUP(N360,ComboValue!$J$2:$L$5,3,FALSE))</f>
        <v/>
      </c>
      <c r="BB360" s="130" t="str" cm="1">
        <f t="array" ref="BB360">_xlfn.TEXTJOIN(",", TRUE, IF(S360:AV360="","",VLOOKUP(S360:AV360, ComboValue!$M$2:$O$100, 3, FALSE)))</f>
        <v/>
      </c>
      <c r="BC360" s="124" t="str">
        <f t="shared" si="310"/>
        <v/>
      </c>
      <c r="BD360" s="110"/>
      <c r="BE360" s="122" t="str">
        <f t="shared" si="287"/>
        <v/>
      </c>
      <c r="BF360" s="123" t="str">
        <f t="shared" si="288"/>
        <v/>
      </c>
      <c r="BG360" s="123" t="str">
        <f t="shared" si="289"/>
        <v/>
      </c>
      <c r="BH360" s="123" t="str">
        <f t="shared" si="290"/>
        <v/>
      </c>
      <c r="BI360" s="123" t="str">
        <f t="shared" si="291"/>
        <v/>
      </c>
      <c r="BJ360" s="123" t="str">
        <f t="shared" si="292"/>
        <v/>
      </c>
      <c r="BK360" s="123" t="str">
        <f t="shared" si="293"/>
        <v/>
      </c>
      <c r="BL360" s="123" t="str">
        <f t="shared" si="294"/>
        <v/>
      </c>
      <c r="BM360" s="123" t="str">
        <f t="shared" si="295"/>
        <v/>
      </c>
      <c r="BN360" s="123" t="str">
        <f t="shared" si="296"/>
        <v/>
      </c>
      <c r="BO360" s="123">
        <f t="shared" si="335"/>
        <v>0</v>
      </c>
      <c r="BP360" s="123">
        <f t="shared" si="297"/>
        <v>0</v>
      </c>
      <c r="BQ360" s="123">
        <f t="shared" si="336"/>
        <v>0</v>
      </c>
      <c r="BR360" s="123">
        <f t="shared" si="298"/>
        <v>0</v>
      </c>
      <c r="BS360" s="123">
        <f t="shared" si="299"/>
        <v>0</v>
      </c>
      <c r="BT360" s="123">
        <f t="shared" si="300"/>
        <v>0</v>
      </c>
      <c r="BU360" s="123" t="str">
        <f t="shared" si="313"/>
        <v/>
      </c>
      <c r="BV360" s="123" t="str">
        <f t="shared" si="314"/>
        <v/>
      </c>
      <c r="BW360" s="123" t="str">
        <f t="shared" si="315"/>
        <v/>
      </c>
      <c r="BX360" s="123" t="str">
        <f t="shared" si="301"/>
        <v/>
      </c>
      <c r="BY360" s="123" t="str">
        <f t="shared" si="302"/>
        <v/>
      </c>
      <c r="BZ360" s="123" t="str">
        <f t="shared" si="303"/>
        <v/>
      </c>
      <c r="CA360" s="123" t="str">
        <f t="shared" si="304"/>
        <v/>
      </c>
      <c r="CB360" s="123" t="str">
        <f t="shared" si="305"/>
        <v/>
      </c>
      <c r="CC360" s="123" t="str">
        <f t="shared" si="306"/>
        <v/>
      </c>
      <c r="CD360" s="123" t="str">
        <f t="shared" si="307"/>
        <v/>
      </c>
      <c r="CE360" s="123" t="str">
        <f t="shared" si="308"/>
        <v/>
      </c>
      <c r="CF360" s="123" t="str">
        <f t="shared" si="316"/>
        <v/>
      </c>
      <c r="CG360" s="123" t="str">
        <f t="shared" si="317"/>
        <v/>
      </c>
      <c r="CH360" s="123" t="str">
        <f t="shared" si="318"/>
        <v/>
      </c>
      <c r="CI360" s="123" t="str">
        <f t="shared" si="319"/>
        <v/>
      </c>
      <c r="CJ360" s="131" t="str">
        <f t="shared" si="320"/>
        <v/>
      </c>
      <c r="CK360" s="123" t="str" cm="1">
        <f t="array" ref="CK360">IF(AND(AZ360="C_16",
        SUMPRODUCT(--ISNUMBER(SEARCH({"14","34","38","40","41","42","43","46","48","56","64","65"},BB360)))&gt;0),
    O360-IF(ISNUMBER(CL360),CL360,0),
    "")</f>
        <v/>
      </c>
      <c r="CL360" s="123" t="str" cm="1">
        <f t="array" ref="CL360">IF(AND(AZ360="C_16",
        SUMPRODUCT(--ISNUMBER(SEARCH({"01";"02";"03";"04";"05";"06";"07";"08";"09";"10";"11";"12";"13";"15";"16";"17";"19";"20";"21";"22";"23";"24";"25";"26";"27";"28";"29";"30";"31";"32";"33";"35";"36";"37";"39";"44";"45";"47";"49";"50";"51";"52";"53";"54";"55";"57";"58";"59";"60";"61";"62";"63";"66";"67";"68";"69";"70";"71";"72";"73";"74";"75"}, BB360)))&gt;0),
    O360,
    "")</f>
        <v/>
      </c>
      <c r="CM360" s="131" t="str" cm="1">
        <f t="array" ref="CM360">IF(SUMPRODUCT(--ISNUMBER(SEARCH({"32";"35";"36";"44";"45";"47";"50";"51";"52";"53";"54";"55";"57";"58";"59";"60"}, BB360)))&gt;0,
    B360,
    "")</f>
        <v/>
      </c>
      <c r="CN360" s="123" t="str" cm="1">
        <f t="array" ref="CN360">IF(SUMPRODUCT(--ISNUMBER(SEARCH({"61";"62"}, BB360)))&gt;0,
    B360,
    "")</f>
        <v/>
      </c>
      <c r="CO360" s="226" t="str" cm="1">
        <f t="array" ref="CO360">IF(SUMPRODUCT(--ISNUMBER(SEARCH({"68";"69";"70";"71"}, BB360)))&gt;0,
    B360,
    "")</f>
        <v/>
      </c>
      <c r="CP360" s="123" t="str" cm="1">
        <f t="array" ref="CP360">IF(SUMPRODUCT(--ISNUMBER(SEARCH({"72";"73";"74";"75"}, BB360)))&gt;0,
    B360,
    "")</f>
        <v/>
      </c>
      <c r="CQ360" s="123" t="str">
        <f t="shared" si="311"/>
        <v/>
      </c>
      <c r="CR360" s="226" t="str">
        <f t="shared" si="312"/>
        <v>NO</v>
      </c>
      <c r="CS360" s="122" t="str">
        <f t="shared" si="321"/>
        <v/>
      </c>
      <c r="CT360" s="123" t="str">
        <f t="shared" si="322"/>
        <v/>
      </c>
      <c r="CU360" s="123" t="str">
        <f t="shared" si="323"/>
        <v/>
      </c>
      <c r="CV360" s="123" t="str">
        <f t="shared" si="324"/>
        <v/>
      </c>
      <c r="CW360" s="123" t="str">
        <f t="shared" si="325"/>
        <v/>
      </c>
      <c r="CX360" s="123" t="str">
        <f t="shared" si="326"/>
        <v/>
      </c>
      <c r="CY360" s="123" t="str">
        <f t="shared" si="327"/>
        <v/>
      </c>
      <c r="CZ360" s="123" t="str">
        <f t="shared" si="328"/>
        <v/>
      </c>
      <c r="DA360" s="123" t="str">
        <f t="shared" si="329"/>
        <v/>
      </c>
      <c r="DB360" s="124" t="str">
        <f t="shared" si="330"/>
        <v/>
      </c>
      <c r="DC360" s="122" t="str">
        <f t="shared" si="331"/>
        <v/>
      </c>
      <c r="DD360" s="123" t="str">
        <f t="shared" si="332"/>
        <v/>
      </c>
      <c r="DE360" s="123" t="str">
        <f t="shared" si="333"/>
        <v/>
      </c>
      <c r="DF360" s="124" t="str">
        <f t="shared" si="334"/>
        <v/>
      </c>
      <c r="DG360" s="110"/>
    </row>
    <row r="361" spans="2:111" ht="16.2" outlineLevel="2" x14ac:dyDescent="0.4">
      <c r="B361" s="7">
        <v>356</v>
      </c>
      <c r="C361" s="12"/>
      <c r="D361" s="13"/>
      <c r="E361" s="14"/>
      <c r="F361" s="14"/>
      <c r="G361" s="14"/>
      <c r="H361" s="14"/>
      <c r="I361" s="14"/>
      <c r="J361" s="14"/>
      <c r="K361" s="14"/>
      <c r="L361" s="15"/>
      <c r="M361" s="12"/>
      <c r="N361" s="12"/>
      <c r="O361" s="12"/>
      <c r="P361" s="98" t="str">
        <f xml:space="preserve"> IF(ISBLANK(M361),"",VLOOKUP(M361,ComboValue!$D$2:$H$18,5,FALSE))</f>
        <v/>
      </c>
      <c r="Q361" s="12"/>
      <c r="R361" s="252" t="str" cm="1">
        <f t="array" ref="R361">IF(OR(ISNUMBER(SEARCH("SGH05",$D361:$L361)),ISNUMBER(SEARCH("SGH06",$D361:$L361)),ISNUMBER(SEARCH("SGH07",$D361:$L361)),ISNUMBER(SEARCH("SGH08",$D361:$L361)),ISNUMBER(SEARCH("pas de pictogramme",$D361:$L361)),ISNUMBER(SEARCH("SGH09",$D361:$L361)),ISNUMBER(SEARCH("SGH03",$D361:$L361))),"OUI","NON")</f>
        <v>NON</v>
      </c>
      <c r="S361" s="13"/>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212"/>
      <c r="AX361" s="123" t="str" cm="1">
        <f t="array" ref="AX361">_xlfn.TEXTJOIN(",", TRUE, IF(D361:L361="","",VLOOKUP(D361:L361, ComboValue!$A$2:$C$11, 3, FALSE)))</f>
        <v/>
      </c>
      <c r="AY361" s="123" t="str">
        <f t="shared" si="309"/>
        <v>Tous_Fr</v>
      </c>
      <c r="AZ361" s="123" t="str">
        <f>IF(ISBLANK(M361),"",VLOOKUP(M361,ComboValue!$D$2:$F$18,3,FALSE))</f>
        <v/>
      </c>
      <c r="BA361" s="123" t="str">
        <f>IF(ISBLANK(N361),"",VLOOKUP(N361,ComboValue!$J$2:$L$5,3,FALSE))</f>
        <v/>
      </c>
      <c r="BB361" s="130" t="str" cm="1">
        <f t="array" ref="BB361">_xlfn.TEXTJOIN(",", TRUE, IF(S361:AV361="","",VLOOKUP(S361:AV361, ComboValue!$M$2:$O$100, 3, FALSE)))</f>
        <v/>
      </c>
      <c r="BC361" s="124" t="str">
        <f t="shared" si="310"/>
        <v/>
      </c>
      <c r="BD361" s="110"/>
      <c r="BE361" s="122" t="str">
        <f t="shared" si="287"/>
        <v/>
      </c>
      <c r="BF361" s="123" t="str">
        <f t="shared" si="288"/>
        <v/>
      </c>
      <c r="BG361" s="123" t="str">
        <f t="shared" si="289"/>
        <v/>
      </c>
      <c r="BH361" s="123" t="str">
        <f t="shared" si="290"/>
        <v/>
      </c>
      <c r="BI361" s="123" t="str">
        <f t="shared" si="291"/>
        <v/>
      </c>
      <c r="BJ361" s="123" t="str">
        <f t="shared" si="292"/>
        <v/>
      </c>
      <c r="BK361" s="123" t="str">
        <f t="shared" si="293"/>
        <v/>
      </c>
      <c r="BL361" s="123" t="str">
        <f t="shared" si="294"/>
        <v/>
      </c>
      <c r="BM361" s="123" t="str">
        <f t="shared" si="295"/>
        <v/>
      </c>
      <c r="BN361" s="123" t="str">
        <f t="shared" si="296"/>
        <v/>
      </c>
      <c r="BO361" s="123">
        <f t="shared" si="335"/>
        <v>0</v>
      </c>
      <c r="BP361" s="123">
        <f t="shared" si="297"/>
        <v>0</v>
      </c>
      <c r="BQ361" s="123">
        <f t="shared" si="336"/>
        <v>0</v>
      </c>
      <c r="BR361" s="123">
        <f t="shared" si="298"/>
        <v>0</v>
      </c>
      <c r="BS361" s="123">
        <f t="shared" si="299"/>
        <v>0</v>
      </c>
      <c r="BT361" s="123">
        <f t="shared" si="300"/>
        <v>0</v>
      </c>
      <c r="BU361" s="123" t="str">
        <f t="shared" si="313"/>
        <v/>
      </c>
      <c r="BV361" s="123" t="str">
        <f t="shared" si="314"/>
        <v/>
      </c>
      <c r="BW361" s="123" t="str">
        <f t="shared" si="315"/>
        <v/>
      </c>
      <c r="BX361" s="123" t="str">
        <f t="shared" si="301"/>
        <v/>
      </c>
      <c r="BY361" s="123" t="str">
        <f t="shared" si="302"/>
        <v/>
      </c>
      <c r="BZ361" s="123" t="str">
        <f t="shared" si="303"/>
        <v/>
      </c>
      <c r="CA361" s="123" t="str">
        <f t="shared" si="304"/>
        <v/>
      </c>
      <c r="CB361" s="123" t="str">
        <f t="shared" si="305"/>
        <v/>
      </c>
      <c r="CC361" s="123" t="str">
        <f t="shared" si="306"/>
        <v/>
      </c>
      <c r="CD361" s="123" t="str">
        <f t="shared" si="307"/>
        <v/>
      </c>
      <c r="CE361" s="123" t="str">
        <f t="shared" si="308"/>
        <v/>
      </c>
      <c r="CF361" s="123" t="str">
        <f t="shared" si="316"/>
        <v/>
      </c>
      <c r="CG361" s="123" t="str">
        <f t="shared" si="317"/>
        <v/>
      </c>
      <c r="CH361" s="123" t="str">
        <f t="shared" si="318"/>
        <v/>
      </c>
      <c r="CI361" s="123" t="str">
        <f t="shared" si="319"/>
        <v/>
      </c>
      <c r="CJ361" s="131" t="str">
        <f t="shared" si="320"/>
        <v/>
      </c>
      <c r="CK361" s="123" t="str" cm="1">
        <f t="array" ref="CK361">IF(AND(AZ361="C_16",
        SUMPRODUCT(--ISNUMBER(SEARCH({"14","34","38","40","41","42","43","46","48","56","64","65"},BB361)))&gt;0),
    O361-IF(ISNUMBER(CL361),CL361,0),
    "")</f>
        <v/>
      </c>
      <c r="CL361" s="123" t="str" cm="1">
        <f t="array" ref="CL361">IF(AND(AZ361="C_16",
        SUMPRODUCT(--ISNUMBER(SEARCH({"01";"02";"03";"04";"05";"06";"07";"08";"09";"10";"11";"12";"13";"15";"16";"17";"19";"20";"21";"22";"23";"24";"25";"26";"27";"28";"29";"30";"31";"32";"33";"35";"36";"37";"39";"44";"45";"47";"49";"50";"51";"52";"53";"54";"55";"57";"58";"59";"60";"61";"62";"63";"66";"67";"68";"69";"70";"71";"72";"73";"74";"75"}, BB361)))&gt;0),
    O361,
    "")</f>
        <v/>
      </c>
      <c r="CM361" s="131" t="str" cm="1">
        <f t="array" ref="CM361">IF(SUMPRODUCT(--ISNUMBER(SEARCH({"32";"35";"36";"44";"45";"47";"50";"51";"52";"53";"54";"55";"57";"58";"59";"60"}, BB361)))&gt;0,
    B361,
    "")</f>
        <v/>
      </c>
      <c r="CN361" s="123" t="str" cm="1">
        <f t="array" ref="CN361">IF(SUMPRODUCT(--ISNUMBER(SEARCH({"61";"62"}, BB361)))&gt;0,
    B361,
    "")</f>
        <v/>
      </c>
      <c r="CO361" s="226" t="str" cm="1">
        <f t="array" ref="CO361">IF(SUMPRODUCT(--ISNUMBER(SEARCH({"68";"69";"70";"71"}, BB361)))&gt;0,
    B361,
    "")</f>
        <v/>
      </c>
      <c r="CP361" s="123" t="str" cm="1">
        <f t="array" ref="CP361">IF(SUMPRODUCT(--ISNUMBER(SEARCH({"72";"73";"74";"75"}, BB361)))&gt;0,
    B361,
    "")</f>
        <v/>
      </c>
      <c r="CQ361" s="123" t="str">
        <f t="shared" si="311"/>
        <v/>
      </c>
      <c r="CR361" s="226" t="str">
        <f t="shared" si="312"/>
        <v>NO</v>
      </c>
      <c r="CS361" s="122" t="str">
        <f t="shared" si="321"/>
        <v/>
      </c>
      <c r="CT361" s="123" t="str">
        <f t="shared" si="322"/>
        <v/>
      </c>
      <c r="CU361" s="123" t="str">
        <f t="shared" si="323"/>
        <v/>
      </c>
      <c r="CV361" s="123" t="str">
        <f t="shared" si="324"/>
        <v/>
      </c>
      <c r="CW361" s="123" t="str">
        <f t="shared" si="325"/>
        <v/>
      </c>
      <c r="CX361" s="123" t="str">
        <f t="shared" si="326"/>
        <v/>
      </c>
      <c r="CY361" s="123" t="str">
        <f t="shared" si="327"/>
        <v/>
      </c>
      <c r="CZ361" s="123" t="str">
        <f t="shared" si="328"/>
        <v/>
      </c>
      <c r="DA361" s="123" t="str">
        <f t="shared" si="329"/>
        <v/>
      </c>
      <c r="DB361" s="124" t="str">
        <f t="shared" si="330"/>
        <v/>
      </c>
      <c r="DC361" s="122" t="str">
        <f t="shared" si="331"/>
        <v/>
      </c>
      <c r="DD361" s="123" t="str">
        <f t="shared" si="332"/>
        <v/>
      </c>
      <c r="DE361" s="123" t="str">
        <f t="shared" si="333"/>
        <v/>
      </c>
      <c r="DF361" s="124" t="str">
        <f t="shared" si="334"/>
        <v/>
      </c>
      <c r="DG361" s="110"/>
    </row>
    <row r="362" spans="2:111" ht="16.2" outlineLevel="2" x14ac:dyDescent="0.4">
      <c r="B362" s="7">
        <v>357</v>
      </c>
      <c r="C362" s="12"/>
      <c r="D362" s="13"/>
      <c r="E362" s="14"/>
      <c r="F362" s="14"/>
      <c r="G362" s="14"/>
      <c r="H362" s="14"/>
      <c r="I362" s="14"/>
      <c r="J362" s="14"/>
      <c r="K362" s="14"/>
      <c r="L362" s="15"/>
      <c r="M362" s="12"/>
      <c r="N362" s="12"/>
      <c r="O362" s="12"/>
      <c r="P362" s="98" t="str">
        <f xml:space="preserve"> IF(ISBLANK(M362),"",VLOOKUP(M362,ComboValue!$D$2:$H$18,5,FALSE))</f>
        <v/>
      </c>
      <c r="Q362" s="12"/>
      <c r="R362" s="252" t="str" cm="1">
        <f t="array" ref="R362">IF(OR(ISNUMBER(SEARCH("SGH05",$D362:$L362)),ISNUMBER(SEARCH("SGH06",$D362:$L362)),ISNUMBER(SEARCH("SGH07",$D362:$L362)),ISNUMBER(SEARCH("SGH08",$D362:$L362)),ISNUMBER(SEARCH("pas de pictogramme",$D362:$L362)),ISNUMBER(SEARCH("SGH09",$D362:$L362)),ISNUMBER(SEARCH("SGH03",$D362:$L362))),"OUI","NON")</f>
        <v>NON</v>
      </c>
      <c r="S362" s="13"/>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212"/>
      <c r="AX362" s="123" t="str" cm="1">
        <f t="array" ref="AX362">_xlfn.TEXTJOIN(",", TRUE, IF(D362:L362="","",VLOOKUP(D362:L362, ComboValue!$A$2:$C$11, 3, FALSE)))</f>
        <v/>
      </c>
      <c r="AY362" s="123" t="str">
        <f t="shared" si="309"/>
        <v>Tous_Fr</v>
      </c>
      <c r="AZ362" s="123" t="str">
        <f>IF(ISBLANK(M362),"",VLOOKUP(M362,ComboValue!$D$2:$F$18,3,FALSE))</f>
        <v/>
      </c>
      <c r="BA362" s="123" t="str">
        <f>IF(ISBLANK(N362),"",VLOOKUP(N362,ComboValue!$J$2:$L$5,3,FALSE))</f>
        <v/>
      </c>
      <c r="BB362" s="130" t="str" cm="1">
        <f t="array" ref="BB362">_xlfn.TEXTJOIN(",", TRUE, IF(S362:AV362="","",VLOOKUP(S362:AV362, ComboValue!$M$2:$O$100, 3, FALSE)))</f>
        <v/>
      </c>
      <c r="BC362" s="124" t="str">
        <f t="shared" si="310"/>
        <v/>
      </c>
      <c r="BD362" s="110"/>
      <c r="BE362" s="122" t="str">
        <f t="shared" si="287"/>
        <v/>
      </c>
      <c r="BF362" s="123" t="str">
        <f t="shared" si="288"/>
        <v/>
      </c>
      <c r="BG362" s="123" t="str">
        <f t="shared" si="289"/>
        <v/>
      </c>
      <c r="BH362" s="123" t="str">
        <f t="shared" si="290"/>
        <v/>
      </c>
      <c r="BI362" s="123" t="str">
        <f t="shared" si="291"/>
        <v/>
      </c>
      <c r="BJ362" s="123" t="str">
        <f t="shared" si="292"/>
        <v/>
      </c>
      <c r="BK362" s="123" t="str">
        <f t="shared" si="293"/>
        <v/>
      </c>
      <c r="BL362" s="123" t="str">
        <f t="shared" si="294"/>
        <v/>
      </c>
      <c r="BM362" s="123" t="str">
        <f t="shared" si="295"/>
        <v/>
      </c>
      <c r="BN362" s="123" t="str">
        <f t="shared" si="296"/>
        <v/>
      </c>
      <c r="BO362" s="123">
        <f t="shared" si="335"/>
        <v>0</v>
      </c>
      <c r="BP362" s="123">
        <f t="shared" si="297"/>
        <v>0</v>
      </c>
      <c r="BQ362" s="123">
        <f t="shared" si="336"/>
        <v>0</v>
      </c>
      <c r="BR362" s="123">
        <f t="shared" si="298"/>
        <v>0</v>
      </c>
      <c r="BS362" s="123">
        <f t="shared" si="299"/>
        <v>0</v>
      </c>
      <c r="BT362" s="123">
        <f t="shared" si="300"/>
        <v>0</v>
      </c>
      <c r="BU362" s="123" t="str">
        <f t="shared" si="313"/>
        <v/>
      </c>
      <c r="BV362" s="123" t="str">
        <f t="shared" si="314"/>
        <v/>
      </c>
      <c r="BW362" s="123" t="str">
        <f t="shared" si="315"/>
        <v/>
      </c>
      <c r="BX362" s="123" t="str">
        <f t="shared" si="301"/>
        <v/>
      </c>
      <c r="BY362" s="123" t="str">
        <f t="shared" si="302"/>
        <v/>
      </c>
      <c r="BZ362" s="123" t="str">
        <f t="shared" si="303"/>
        <v/>
      </c>
      <c r="CA362" s="123" t="str">
        <f t="shared" si="304"/>
        <v/>
      </c>
      <c r="CB362" s="123" t="str">
        <f t="shared" si="305"/>
        <v/>
      </c>
      <c r="CC362" s="123" t="str">
        <f t="shared" si="306"/>
        <v/>
      </c>
      <c r="CD362" s="123" t="str">
        <f t="shared" si="307"/>
        <v/>
      </c>
      <c r="CE362" s="123" t="str">
        <f t="shared" si="308"/>
        <v/>
      </c>
      <c r="CF362" s="123" t="str">
        <f t="shared" si="316"/>
        <v/>
      </c>
      <c r="CG362" s="123" t="str">
        <f t="shared" si="317"/>
        <v/>
      </c>
      <c r="CH362" s="123" t="str">
        <f t="shared" si="318"/>
        <v/>
      </c>
      <c r="CI362" s="123" t="str">
        <f t="shared" si="319"/>
        <v/>
      </c>
      <c r="CJ362" s="131" t="str">
        <f t="shared" si="320"/>
        <v/>
      </c>
      <c r="CK362" s="123" t="str" cm="1">
        <f t="array" ref="CK362">IF(AND(AZ362="C_16",
        SUMPRODUCT(--ISNUMBER(SEARCH({"14","34","38","40","41","42","43","46","48","56","64","65"},BB362)))&gt;0),
    O362-IF(ISNUMBER(CL362),CL362,0),
    "")</f>
        <v/>
      </c>
      <c r="CL362" s="123" t="str" cm="1">
        <f t="array" ref="CL362">IF(AND(AZ362="C_16",
        SUMPRODUCT(--ISNUMBER(SEARCH({"01";"02";"03";"04";"05";"06";"07";"08";"09";"10";"11";"12";"13";"15";"16";"17";"19";"20";"21";"22";"23";"24";"25";"26";"27";"28";"29";"30";"31";"32";"33";"35";"36";"37";"39";"44";"45";"47";"49";"50";"51";"52";"53";"54";"55";"57";"58";"59";"60";"61";"62";"63";"66";"67";"68";"69";"70";"71";"72";"73";"74";"75"}, BB362)))&gt;0),
    O362,
    "")</f>
        <v/>
      </c>
      <c r="CM362" s="131" t="str" cm="1">
        <f t="array" ref="CM362">IF(SUMPRODUCT(--ISNUMBER(SEARCH({"32";"35";"36";"44";"45";"47";"50";"51";"52";"53";"54";"55";"57";"58";"59";"60"}, BB362)))&gt;0,
    B362,
    "")</f>
        <v/>
      </c>
      <c r="CN362" s="123" t="str" cm="1">
        <f t="array" ref="CN362">IF(SUMPRODUCT(--ISNUMBER(SEARCH({"61";"62"}, BB362)))&gt;0,
    B362,
    "")</f>
        <v/>
      </c>
      <c r="CO362" s="226" t="str" cm="1">
        <f t="array" ref="CO362">IF(SUMPRODUCT(--ISNUMBER(SEARCH({"68";"69";"70";"71"}, BB362)))&gt;0,
    B362,
    "")</f>
        <v/>
      </c>
      <c r="CP362" s="123" t="str" cm="1">
        <f t="array" ref="CP362">IF(SUMPRODUCT(--ISNUMBER(SEARCH({"72";"73";"74";"75"}, BB362)))&gt;0,
    B362,
    "")</f>
        <v/>
      </c>
      <c r="CQ362" s="123" t="str">
        <f t="shared" si="311"/>
        <v/>
      </c>
      <c r="CR362" s="226" t="str">
        <f t="shared" si="312"/>
        <v>NO</v>
      </c>
      <c r="CS362" s="122" t="str">
        <f t="shared" si="321"/>
        <v/>
      </c>
      <c r="CT362" s="123" t="str">
        <f t="shared" si="322"/>
        <v/>
      </c>
      <c r="CU362" s="123" t="str">
        <f t="shared" si="323"/>
        <v/>
      </c>
      <c r="CV362" s="123" t="str">
        <f t="shared" si="324"/>
        <v/>
      </c>
      <c r="CW362" s="123" t="str">
        <f t="shared" si="325"/>
        <v/>
      </c>
      <c r="CX362" s="123" t="str">
        <f t="shared" si="326"/>
        <v/>
      </c>
      <c r="CY362" s="123" t="str">
        <f t="shared" si="327"/>
        <v/>
      </c>
      <c r="CZ362" s="123" t="str">
        <f t="shared" si="328"/>
        <v/>
      </c>
      <c r="DA362" s="123" t="str">
        <f t="shared" si="329"/>
        <v/>
      </c>
      <c r="DB362" s="124" t="str">
        <f t="shared" si="330"/>
        <v/>
      </c>
      <c r="DC362" s="122" t="str">
        <f t="shared" si="331"/>
        <v/>
      </c>
      <c r="DD362" s="123" t="str">
        <f t="shared" si="332"/>
        <v/>
      </c>
      <c r="DE362" s="123" t="str">
        <f t="shared" si="333"/>
        <v/>
      </c>
      <c r="DF362" s="124" t="str">
        <f t="shared" si="334"/>
        <v/>
      </c>
      <c r="DG362" s="110"/>
    </row>
    <row r="363" spans="2:111" ht="16.2" outlineLevel="2" x14ac:dyDescent="0.4">
      <c r="B363" s="7">
        <v>358</v>
      </c>
      <c r="C363" s="12"/>
      <c r="D363" s="13"/>
      <c r="E363" s="14"/>
      <c r="F363" s="14"/>
      <c r="G363" s="14"/>
      <c r="H363" s="14"/>
      <c r="I363" s="14"/>
      <c r="J363" s="14"/>
      <c r="K363" s="14"/>
      <c r="L363" s="15"/>
      <c r="M363" s="12"/>
      <c r="N363" s="12"/>
      <c r="O363" s="12"/>
      <c r="P363" s="98" t="str">
        <f xml:space="preserve"> IF(ISBLANK(M363),"",VLOOKUP(M363,ComboValue!$D$2:$H$18,5,FALSE))</f>
        <v/>
      </c>
      <c r="Q363" s="12"/>
      <c r="R363" s="252" t="str" cm="1">
        <f t="array" ref="R363">IF(OR(ISNUMBER(SEARCH("SGH05",$D363:$L363)),ISNUMBER(SEARCH("SGH06",$D363:$L363)),ISNUMBER(SEARCH("SGH07",$D363:$L363)),ISNUMBER(SEARCH("SGH08",$D363:$L363)),ISNUMBER(SEARCH("pas de pictogramme",$D363:$L363)),ISNUMBER(SEARCH("SGH09",$D363:$L363)),ISNUMBER(SEARCH("SGH03",$D363:$L363))),"OUI","NON")</f>
        <v>NON</v>
      </c>
      <c r="S363" s="13"/>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212"/>
      <c r="AX363" s="123" t="str" cm="1">
        <f t="array" ref="AX363">_xlfn.TEXTJOIN(",", TRUE, IF(D363:L363="","",VLOOKUP(D363:L363, ComboValue!$A$2:$C$11, 3, FALSE)))</f>
        <v/>
      </c>
      <c r="AY363" s="123" t="str">
        <f t="shared" si="309"/>
        <v>Tous_Fr</v>
      </c>
      <c r="AZ363" s="123" t="str">
        <f>IF(ISBLANK(M363),"",VLOOKUP(M363,ComboValue!$D$2:$F$18,3,FALSE))</f>
        <v/>
      </c>
      <c r="BA363" s="123" t="str">
        <f>IF(ISBLANK(N363),"",VLOOKUP(N363,ComboValue!$J$2:$L$5,3,FALSE))</f>
        <v/>
      </c>
      <c r="BB363" s="130" t="str" cm="1">
        <f t="array" ref="BB363">_xlfn.TEXTJOIN(",", TRUE, IF(S363:AV363="","",VLOOKUP(S363:AV363, ComboValue!$M$2:$O$100, 3, FALSE)))</f>
        <v/>
      </c>
      <c r="BC363" s="124" t="str">
        <f t="shared" si="310"/>
        <v/>
      </c>
      <c r="BD363" s="110"/>
      <c r="BE363" s="122" t="str">
        <f t="shared" si="287"/>
        <v/>
      </c>
      <c r="BF363" s="123" t="str">
        <f t="shared" si="288"/>
        <v/>
      </c>
      <c r="BG363" s="123" t="str">
        <f t="shared" si="289"/>
        <v/>
      </c>
      <c r="BH363" s="123" t="str">
        <f t="shared" si="290"/>
        <v/>
      </c>
      <c r="BI363" s="123" t="str">
        <f t="shared" si="291"/>
        <v/>
      </c>
      <c r="BJ363" s="123" t="str">
        <f t="shared" si="292"/>
        <v/>
      </c>
      <c r="BK363" s="123" t="str">
        <f t="shared" si="293"/>
        <v/>
      </c>
      <c r="BL363" s="123" t="str">
        <f t="shared" si="294"/>
        <v/>
      </c>
      <c r="BM363" s="123" t="str">
        <f t="shared" si="295"/>
        <v/>
      </c>
      <c r="BN363" s="123" t="str">
        <f t="shared" si="296"/>
        <v/>
      </c>
      <c r="BO363" s="123">
        <f t="shared" si="335"/>
        <v>0</v>
      </c>
      <c r="BP363" s="123">
        <f t="shared" si="297"/>
        <v>0</v>
      </c>
      <c r="BQ363" s="123">
        <f t="shared" si="336"/>
        <v>0</v>
      </c>
      <c r="BR363" s="123">
        <f t="shared" si="298"/>
        <v>0</v>
      </c>
      <c r="BS363" s="123">
        <f t="shared" si="299"/>
        <v>0</v>
      </c>
      <c r="BT363" s="123">
        <f t="shared" si="300"/>
        <v>0</v>
      </c>
      <c r="BU363" s="123" t="str">
        <f t="shared" si="313"/>
        <v/>
      </c>
      <c r="BV363" s="123" t="str">
        <f t="shared" si="314"/>
        <v/>
      </c>
      <c r="BW363" s="123" t="str">
        <f t="shared" si="315"/>
        <v/>
      </c>
      <c r="BX363" s="123" t="str">
        <f t="shared" si="301"/>
        <v/>
      </c>
      <c r="BY363" s="123" t="str">
        <f t="shared" si="302"/>
        <v/>
      </c>
      <c r="BZ363" s="123" t="str">
        <f t="shared" si="303"/>
        <v/>
      </c>
      <c r="CA363" s="123" t="str">
        <f t="shared" si="304"/>
        <v/>
      </c>
      <c r="CB363" s="123" t="str">
        <f t="shared" si="305"/>
        <v/>
      </c>
      <c r="CC363" s="123" t="str">
        <f t="shared" si="306"/>
        <v/>
      </c>
      <c r="CD363" s="123" t="str">
        <f t="shared" si="307"/>
        <v/>
      </c>
      <c r="CE363" s="123" t="str">
        <f t="shared" si="308"/>
        <v/>
      </c>
      <c r="CF363" s="123" t="str">
        <f t="shared" si="316"/>
        <v/>
      </c>
      <c r="CG363" s="123" t="str">
        <f t="shared" si="317"/>
        <v/>
      </c>
      <c r="CH363" s="123" t="str">
        <f t="shared" si="318"/>
        <v/>
      </c>
      <c r="CI363" s="123" t="str">
        <f t="shared" si="319"/>
        <v/>
      </c>
      <c r="CJ363" s="131" t="str">
        <f t="shared" si="320"/>
        <v/>
      </c>
      <c r="CK363" s="123" t="str" cm="1">
        <f t="array" ref="CK363">IF(AND(AZ363="C_16",
        SUMPRODUCT(--ISNUMBER(SEARCH({"14","34","38","40","41","42","43","46","48","56","64","65"},BB363)))&gt;0),
    O363-IF(ISNUMBER(CL363),CL363,0),
    "")</f>
        <v/>
      </c>
      <c r="CL363" s="123" t="str" cm="1">
        <f t="array" ref="CL363">IF(AND(AZ363="C_16",
        SUMPRODUCT(--ISNUMBER(SEARCH({"01";"02";"03";"04";"05";"06";"07";"08";"09";"10";"11";"12";"13";"15";"16";"17";"19";"20";"21";"22";"23";"24";"25";"26";"27";"28";"29";"30";"31";"32";"33";"35";"36";"37";"39";"44";"45";"47";"49";"50";"51";"52";"53";"54";"55";"57";"58";"59";"60";"61";"62";"63";"66";"67";"68";"69";"70";"71";"72";"73";"74";"75"}, BB363)))&gt;0),
    O363,
    "")</f>
        <v/>
      </c>
      <c r="CM363" s="131" t="str" cm="1">
        <f t="array" ref="CM363">IF(SUMPRODUCT(--ISNUMBER(SEARCH({"32";"35";"36";"44";"45";"47";"50";"51";"52";"53";"54";"55";"57";"58";"59";"60"}, BB363)))&gt;0,
    B363,
    "")</f>
        <v/>
      </c>
      <c r="CN363" s="123" t="str" cm="1">
        <f t="array" ref="CN363">IF(SUMPRODUCT(--ISNUMBER(SEARCH({"61";"62"}, BB363)))&gt;0,
    B363,
    "")</f>
        <v/>
      </c>
      <c r="CO363" s="226" t="str" cm="1">
        <f t="array" ref="CO363">IF(SUMPRODUCT(--ISNUMBER(SEARCH({"68";"69";"70";"71"}, BB363)))&gt;0,
    B363,
    "")</f>
        <v/>
      </c>
      <c r="CP363" s="123" t="str" cm="1">
        <f t="array" ref="CP363">IF(SUMPRODUCT(--ISNUMBER(SEARCH({"72";"73";"74";"75"}, BB363)))&gt;0,
    B363,
    "")</f>
        <v/>
      </c>
      <c r="CQ363" s="123" t="str">
        <f t="shared" si="311"/>
        <v/>
      </c>
      <c r="CR363" s="226" t="str">
        <f t="shared" si="312"/>
        <v>NO</v>
      </c>
      <c r="CS363" s="122" t="str">
        <f t="shared" si="321"/>
        <v/>
      </c>
      <c r="CT363" s="123" t="str">
        <f t="shared" si="322"/>
        <v/>
      </c>
      <c r="CU363" s="123" t="str">
        <f t="shared" si="323"/>
        <v/>
      </c>
      <c r="CV363" s="123" t="str">
        <f t="shared" si="324"/>
        <v/>
      </c>
      <c r="CW363" s="123" t="str">
        <f t="shared" si="325"/>
        <v/>
      </c>
      <c r="CX363" s="123" t="str">
        <f t="shared" si="326"/>
        <v/>
      </c>
      <c r="CY363" s="123" t="str">
        <f t="shared" si="327"/>
        <v/>
      </c>
      <c r="CZ363" s="123" t="str">
        <f t="shared" si="328"/>
        <v/>
      </c>
      <c r="DA363" s="123" t="str">
        <f t="shared" si="329"/>
        <v/>
      </c>
      <c r="DB363" s="124" t="str">
        <f t="shared" si="330"/>
        <v/>
      </c>
      <c r="DC363" s="122" t="str">
        <f t="shared" si="331"/>
        <v/>
      </c>
      <c r="DD363" s="123" t="str">
        <f t="shared" si="332"/>
        <v/>
      </c>
      <c r="DE363" s="123" t="str">
        <f t="shared" si="333"/>
        <v/>
      </c>
      <c r="DF363" s="124" t="str">
        <f t="shared" si="334"/>
        <v/>
      </c>
      <c r="DG363" s="110"/>
    </row>
    <row r="364" spans="2:111" ht="16.2" outlineLevel="2" x14ac:dyDescent="0.4">
      <c r="B364" s="7">
        <v>359</v>
      </c>
      <c r="C364" s="12"/>
      <c r="D364" s="13"/>
      <c r="E364" s="14"/>
      <c r="F364" s="14"/>
      <c r="G364" s="14"/>
      <c r="H364" s="14"/>
      <c r="I364" s="14"/>
      <c r="J364" s="14"/>
      <c r="K364" s="14"/>
      <c r="L364" s="15"/>
      <c r="M364" s="12"/>
      <c r="N364" s="12"/>
      <c r="O364" s="12"/>
      <c r="P364" s="98" t="str">
        <f xml:space="preserve"> IF(ISBLANK(M364),"",VLOOKUP(M364,ComboValue!$D$2:$H$18,5,FALSE))</f>
        <v/>
      </c>
      <c r="Q364" s="12"/>
      <c r="R364" s="252" t="str" cm="1">
        <f t="array" ref="R364">IF(OR(ISNUMBER(SEARCH("SGH05",$D364:$L364)),ISNUMBER(SEARCH("SGH06",$D364:$L364)),ISNUMBER(SEARCH("SGH07",$D364:$L364)),ISNUMBER(SEARCH("SGH08",$D364:$L364)),ISNUMBER(SEARCH("pas de pictogramme",$D364:$L364)),ISNUMBER(SEARCH("SGH09",$D364:$L364)),ISNUMBER(SEARCH("SGH03",$D364:$L364))),"OUI","NON")</f>
        <v>NON</v>
      </c>
      <c r="S364" s="13"/>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212"/>
      <c r="AX364" s="123" t="str" cm="1">
        <f t="array" ref="AX364">_xlfn.TEXTJOIN(",", TRUE, IF(D364:L364="","",VLOOKUP(D364:L364, ComboValue!$A$2:$C$11, 3, FALSE)))</f>
        <v/>
      </c>
      <c r="AY364" s="123" t="str">
        <f t="shared" si="309"/>
        <v>Tous_Fr</v>
      </c>
      <c r="AZ364" s="123" t="str">
        <f>IF(ISBLANK(M364),"",VLOOKUP(M364,ComboValue!$D$2:$F$18,3,FALSE))</f>
        <v/>
      </c>
      <c r="BA364" s="123" t="str">
        <f>IF(ISBLANK(N364),"",VLOOKUP(N364,ComboValue!$J$2:$L$5,3,FALSE))</f>
        <v/>
      </c>
      <c r="BB364" s="130" t="str" cm="1">
        <f t="array" ref="BB364">_xlfn.TEXTJOIN(",", TRUE, IF(S364:AV364="","",VLOOKUP(S364:AV364, ComboValue!$M$2:$O$100, 3, FALSE)))</f>
        <v/>
      </c>
      <c r="BC364" s="124" t="str">
        <f t="shared" si="310"/>
        <v/>
      </c>
      <c r="BD364" s="110"/>
      <c r="BE364" s="122" t="str">
        <f t="shared" si="287"/>
        <v/>
      </c>
      <c r="BF364" s="123" t="str">
        <f t="shared" si="288"/>
        <v/>
      </c>
      <c r="BG364" s="123" t="str">
        <f t="shared" si="289"/>
        <v/>
      </c>
      <c r="BH364" s="123" t="str">
        <f t="shared" si="290"/>
        <v/>
      </c>
      <c r="BI364" s="123" t="str">
        <f t="shared" si="291"/>
        <v/>
      </c>
      <c r="BJ364" s="123" t="str">
        <f t="shared" si="292"/>
        <v/>
      </c>
      <c r="BK364" s="123" t="str">
        <f t="shared" si="293"/>
        <v/>
      </c>
      <c r="BL364" s="123" t="str">
        <f t="shared" si="294"/>
        <v/>
      </c>
      <c r="BM364" s="123" t="str">
        <f t="shared" si="295"/>
        <v/>
      </c>
      <c r="BN364" s="123" t="str">
        <f t="shared" si="296"/>
        <v/>
      </c>
      <c r="BO364" s="123">
        <f t="shared" si="335"/>
        <v>0</v>
      </c>
      <c r="BP364" s="123">
        <f t="shared" si="297"/>
        <v>0</v>
      </c>
      <c r="BQ364" s="123">
        <f t="shared" si="336"/>
        <v>0</v>
      </c>
      <c r="BR364" s="123">
        <f t="shared" si="298"/>
        <v>0</v>
      </c>
      <c r="BS364" s="123">
        <f t="shared" si="299"/>
        <v>0</v>
      </c>
      <c r="BT364" s="123">
        <f t="shared" si="300"/>
        <v>0</v>
      </c>
      <c r="BU364" s="123" t="str">
        <f t="shared" si="313"/>
        <v/>
      </c>
      <c r="BV364" s="123" t="str">
        <f t="shared" si="314"/>
        <v/>
      </c>
      <c r="BW364" s="123" t="str">
        <f t="shared" si="315"/>
        <v/>
      </c>
      <c r="BX364" s="123" t="str">
        <f t="shared" si="301"/>
        <v/>
      </c>
      <c r="BY364" s="123" t="str">
        <f t="shared" si="302"/>
        <v/>
      </c>
      <c r="BZ364" s="123" t="str">
        <f t="shared" si="303"/>
        <v/>
      </c>
      <c r="CA364" s="123" t="str">
        <f t="shared" si="304"/>
        <v/>
      </c>
      <c r="CB364" s="123" t="str">
        <f t="shared" si="305"/>
        <v/>
      </c>
      <c r="CC364" s="123" t="str">
        <f t="shared" si="306"/>
        <v/>
      </c>
      <c r="CD364" s="123" t="str">
        <f t="shared" si="307"/>
        <v/>
      </c>
      <c r="CE364" s="123" t="str">
        <f t="shared" si="308"/>
        <v/>
      </c>
      <c r="CF364" s="123" t="str">
        <f t="shared" si="316"/>
        <v/>
      </c>
      <c r="CG364" s="123" t="str">
        <f t="shared" si="317"/>
        <v/>
      </c>
      <c r="CH364" s="123" t="str">
        <f t="shared" si="318"/>
        <v/>
      </c>
      <c r="CI364" s="123" t="str">
        <f t="shared" si="319"/>
        <v/>
      </c>
      <c r="CJ364" s="131" t="str">
        <f t="shared" si="320"/>
        <v/>
      </c>
      <c r="CK364" s="123" t="str" cm="1">
        <f t="array" ref="CK364">IF(AND(AZ364="C_16",
        SUMPRODUCT(--ISNUMBER(SEARCH({"14","34","38","40","41","42","43","46","48","56","64","65"},BB364)))&gt;0),
    O364-IF(ISNUMBER(CL364),CL364,0),
    "")</f>
        <v/>
      </c>
      <c r="CL364" s="123" t="str" cm="1">
        <f t="array" ref="CL364">IF(AND(AZ364="C_16",
        SUMPRODUCT(--ISNUMBER(SEARCH({"01";"02";"03";"04";"05";"06";"07";"08";"09";"10";"11";"12";"13";"15";"16";"17";"19";"20";"21";"22";"23";"24";"25";"26";"27";"28";"29";"30";"31";"32";"33";"35";"36";"37";"39";"44";"45";"47";"49";"50";"51";"52";"53";"54";"55";"57";"58";"59";"60";"61";"62";"63";"66";"67";"68";"69";"70";"71";"72";"73";"74";"75"}, BB364)))&gt;0),
    O364,
    "")</f>
        <v/>
      </c>
      <c r="CM364" s="131" t="str" cm="1">
        <f t="array" ref="CM364">IF(SUMPRODUCT(--ISNUMBER(SEARCH({"32";"35";"36";"44";"45";"47";"50";"51";"52";"53";"54";"55";"57";"58";"59";"60"}, BB364)))&gt;0,
    B364,
    "")</f>
        <v/>
      </c>
      <c r="CN364" s="123" t="str" cm="1">
        <f t="array" ref="CN364">IF(SUMPRODUCT(--ISNUMBER(SEARCH({"61";"62"}, BB364)))&gt;0,
    B364,
    "")</f>
        <v/>
      </c>
      <c r="CO364" s="226" t="str" cm="1">
        <f t="array" ref="CO364">IF(SUMPRODUCT(--ISNUMBER(SEARCH({"68";"69";"70";"71"}, BB364)))&gt;0,
    B364,
    "")</f>
        <v/>
      </c>
      <c r="CP364" s="123" t="str" cm="1">
        <f t="array" ref="CP364">IF(SUMPRODUCT(--ISNUMBER(SEARCH({"72";"73";"74";"75"}, BB364)))&gt;0,
    B364,
    "")</f>
        <v/>
      </c>
      <c r="CQ364" s="123" t="str">
        <f t="shared" si="311"/>
        <v/>
      </c>
      <c r="CR364" s="226" t="str">
        <f t="shared" si="312"/>
        <v>NO</v>
      </c>
      <c r="CS364" s="122" t="str">
        <f t="shared" si="321"/>
        <v/>
      </c>
      <c r="CT364" s="123" t="str">
        <f t="shared" si="322"/>
        <v/>
      </c>
      <c r="CU364" s="123" t="str">
        <f t="shared" si="323"/>
        <v/>
      </c>
      <c r="CV364" s="123" t="str">
        <f t="shared" si="324"/>
        <v/>
      </c>
      <c r="CW364" s="123" t="str">
        <f t="shared" si="325"/>
        <v/>
      </c>
      <c r="CX364" s="123" t="str">
        <f t="shared" si="326"/>
        <v/>
      </c>
      <c r="CY364" s="123" t="str">
        <f t="shared" si="327"/>
        <v/>
      </c>
      <c r="CZ364" s="123" t="str">
        <f t="shared" si="328"/>
        <v/>
      </c>
      <c r="DA364" s="123" t="str">
        <f t="shared" si="329"/>
        <v/>
      </c>
      <c r="DB364" s="124" t="str">
        <f t="shared" si="330"/>
        <v/>
      </c>
      <c r="DC364" s="122" t="str">
        <f t="shared" si="331"/>
        <v/>
      </c>
      <c r="DD364" s="123" t="str">
        <f t="shared" si="332"/>
        <v/>
      </c>
      <c r="DE364" s="123" t="str">
        <f t="shared" si="333"/>
        <v/>
      </c>
      <c r="DF364" s="124" t="str">
        <f t="shared" si="334"/>
        <v/>
      </c>
      <c r="DG364" s="110"/>
    </row>
    <row r="365" spans="2:111" ht="16.2" outlineLevel="2" x14ac:dyDescent="0.4">
      <c r="B365" s="7">
        <v>360</v>
      </c>
      <c r="C365" s="12"/>
      <c r="D365" s="13"/>
      <c r="E365" s="14"/>
      <c r="F365" s="14"/>
      <c r="G365" s="14"/>
      <c r="H365" s="14"/>
      <c r="I365" s="14"/>
      <c r="J365" s="14"/>
      <c r="K365" s="14"/>
      <c r="L365" s="15"/>
      <c r="M365" s="12"/>
      <c r="N365" s="12"/>
      <c r="O365" s="12"/>
      <c r="P365" s="98" t="str">
        <f xml:space="preserve"> IF(ISBLANK(M365),"",VLOOKUP(M365,ComboValue!$D$2:$H$18,5,FALSE))</f>
        <v/>
      </c>
      <c r="Q365" s="12"/>
      <c r="R365" s="252" t="str" cm="1">
        <f t="array" ref="R365">IF(OR(ISNUMBER(SEARCH("SGH05",$D365:$L365)),ISNUMBER(SEARCH("SGH06",$D365:$L365)),ISNUMBER(SEARCH("SGH07",$D365:$L365)),ISNUMBER(SEARCH("SGH08",$D365:$L365)),ISNUMBER(SEARCH("pas de pictogramme",$D365:$L365)),ISNUMBER(SEARCH("SGH09",$D365:$L365)),ISNUMBER(SEARCH("SGH03",$D365:$L365))),"OUI","NON")</f>
        <v>NON</v>
      </c>
      <c r="S365" s="13"/>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212"/>
      <c r="AX365" s="123" t="str" cm="1">
        <f t="array" ref="AX365">_xlfn.TEXTJOIN(",", TRUE, IF(D365:L365="","",VLOOKUP(D365:L365, ComboValue!$A$2:$C$11, 3, FALSE)))</f>
        <v/>
      </c>
      <c r="AY365" s="123" t="str">
        <f t="shared" si="309"/>
        <v>Tous_Fr</v>
      </c>
      <c r="AZ365" s="123" t="str">
        <f>IF(ISBLANK(M365),"",VLOOKUP(M365,ComboValue!$D$2:$F$18,3,FALSE))</f>
        <v/>
      </c>
      <c r="BA365" s="123" t="str">
        <f>IF(ISBLANK(N365),"",VLOOKUP(N365,ComboValue!$J$2:$L$5,3,FALSE))</f>
        <v/>
      </c>
      <c r="BB365" s="130" t="str" cm="1">
        <f t="array" ref="BB365">_xlfn.TEXTJOIN(",", TRUE, IF(S365:AV365="","",VLOOKUP(S365:AV365, ComboValue!$M$2:$O$100, 3, FALSE)))</f>
        <v/>
      </c>
      <c r="BC365" s="124" t="str">
        <f t="shared" si="310"/>
        <v/>
      </c>
      <c r="BD365" s="110"/>
      <c r="BE365" s="122" t="str">
        <f t="shared" si="287"/>
        <v/>
      </c>
      <c r="BF365" s="123" t="str">
        <f t="shared" si="288"/>
        <v/>
      </c>
      <c r="BG365" s="123" t="str">
        <f t="shared" si="289"/>
        <v/>
      </c>
      <c r="BH365" s="123" t="str">
        <f t="shared" si="290"/>
        <v/>
      </c>
      <c r="BI365" s="123" t="str">
        <f t="shared" si="291"/>
        <v/>
      </c>
      <c r="BJ365" s="123" t="str">
        <f t="shared" si="292"/>
        <v/>
      </c>
      <c r="BK365" s="123" t="str">
        <f t="shared" si="293"/>
        <v/>
      </c>
      <c r="BL365" s="123" t="str">
        <f t="shared" si="294"/>
        <v/>
      </c>
      <c r="BM365" s="123" t="str">
        <f t="shared" si="295"/>
        <v/>
      </c>
      <c r="BN365" s="123" t="str">
        <f t="shared" si="296"/>
        <v/>
      </c>
      <c r="BO365" s="123">
        <f t="shared" si="335"/>
        <v>0</v>
      </c>
      <c r="BP365" s="123">
        <f t="shared" si="297"/>
        <v>0</v>
      </c>
      <c r="BQ365" s="123">
        <f t="shared" si="336"/>
        <v>0</v>
      </c>
      <c r="BR365" s="123">
        <f t="shared" si="298"/>
        <v>0</v>
      </c>
      <c r="BS365" s="123">
        <f t="shared" si="299"/>
        <v>0</v>
      </c>
      <c r="BT365" s="123">
        <f t="shared" si="300"/>
        <v>0</v>
      </c>
      <c r="BU365" s="123" t="str">
        <f t="shared" si="313"/>
        <v/>
      </c>
      <c r="BV365" s="123" t="str">
        <f t="shared" si="314"/>
        <v/>
      </c>
      <c r="BW365" s="123" t="str">
        <f t="shared" si="315"/>
        <v/>
      </c>
      <c r="BX365" s="123" t="str">
        <f t="shared" si="301"/>
        <v/>
      </c>
      <c r="BY365" s="123" t="str">
        <f t="shared" si="302"/>
        <v/>
      </c>
      <c r="BZ365" s="123" t="str">
        <f t="shared" si="303"/>
        <v/>
      </c>
      <c r="CA365" s="123" t="str">
        <f t="shared" si="304"/>
        <v/>
      </c>
      <c r="CB365" s="123" t="str">
        <f t="shared" si="305"/>
        <v/>
      </c>
      <c r="CC365" s="123" t="str">
        <f t="shared" si="306"/>
        <v/>
      </c>
      <c r="CD365" s="123" t="str">
        <f t="shared" si="307"/>
        <v/>
      </c>
      <c r="CE365" s="123" t="str">
        <f t="shared" si="308"/>
        <v/>
      </c>
      <c r="CF365" s="123" t="str">
        <f t="shared" si="316"/>
        <v/>
      </c>
      <c r="CG365" s="123" t="str">
        <f t="shared" si="317"/>
        <v/>
      </c>
      <c r="CH365" s="123" t="str">
        <f t="shared" si="318"/>
        <v/>
      </c>
      <c r="CI365" s="123" t="str">
        <f t="shared" si="319"/>
        <v/>
      </c>
      <c r="CJ365" s="131" t="str">
        <f t="shared" si="320"/>
        <v/>
      </c>
      <c r="CK365" s="123" t="str" cm="1">
        <f t="array" ref="CK365">IF(AND(AZ365="C_16",
        SUMPRODUCT(--ISNUMBER(SEARCH({"14","34","38","40","41","42","43","46","48","56","64","65"},BB365)))&gt;0),
    O365-IF(ISNUMBER(CL365),CL365,0),
    "")</f>
        <v/>
      </c>
      <c r="CL365" s="123" t="str" cm="1">
        <f t="array" ref="CL365">IF(AND(AZ365="C_16",
        SUMPRODUCT(--ISNUMBER(SEARCH({"01";"02";"03";"04";"05";"06";"07";"08";"09";"10";"11";"12";"13";"15";"16";"17";"19";"20";"21";"22";"23";"24";"25";"26";"27";"28";"29";"30";"31";"32";"33";"35";"36";"37";"39";"44";"45";"47";"49";"50";"51";"52";"53";"54";"55";"57";"58";"59";"60";"61";"62";"63";"66";"67";"68";"69";"70";"71";"72";"73";"74";"75"}, BB365)))&gt;0),
    O365,
    "")</f>
        <v/>
      </c>
      <c r="CM365" s="131" t="str" cm="1">
        <f t="array" ref="CM365">IF(SUMPRODUCT(--ISNUMBER(SEARCH({"32";"35";"36";"44";"45";"47";"50";"51";"52";"53";"54";"55";"57";"58";"59";"60"}, BB365)))&gt;0,
    B365,
    "")</f>
        <v/>
      </c>
      <c r="CN365" s="123" t="str" cm="1">
        <f t="array" ref="CN365">IF(SUMPRODUCT(--ISNUMBER(SEARCH({"61";"62"}, BB365)))&gt;0,
    B365,
    "")</f>
        <v/>
      </c>
      <c r="CO365" s="226" t="str" cm="1">
        <f t="array" ref="CO365">IF(SUMPRODUCT(--ISNUMBER(SEARCH({"68";"69";"70";"71"}, BB365)))&gt;0,
    B365,
    "")</f>
        <v/>
      </c>
      <c r="CP365" s="123" t="str" cm="1">
        <f t="array" ref="CP365">IF(SUMPRODUCT(--ISNUMBER(SEARCH({"72";"73";"74";"75"}, BB365)))&gt;0,
    B365,
    "")</f>
        <v/>
      </c>
      <c r="CQ365" s="123" t="str">
        <f t="shared" si="311"/>
        <v/>
      </c>
      <c r="CR365" s="226" t="str">
        <f t="shared" si="312"/>
        <v>NO</v>
      </c>
      <c r="CS365" s="122" t="str">
        <f t="shared" si="321"/>
        <v/>
      </c>
      <c r="CT365" s="123" t="str">
        <f t="shared" si="322"/>
        <v/>
      </c>
      <c r="CU365" s="123" t="str">
        <f t="shared" si="323"/>
        <v/>
      </c>
      <c r="CV365" s="123" t="str">
        <f t="shared" si="324"/>
        <v/>
      </c>
      <c r="CW365" s="123" t="str">
        <f t="shared" si="325"/>
        <v/>
      </c>
      <c r="CX365" s="123" t="str">
        <f t="shared" si="326"/>
        <v/>
      </c>
      <c r="CY365" s="123" t="str">
        <f t="shared" si="327"/>
        <v/>
      </c>
      <c r="CZ365" s="123" t="str">
        <f t="shared" si="328"/>
        <v/>
      </c>
      <c r="DA365" s="123" t="str">
        <f t="shared" si="329"/>
        <v/>
      </c>
      <c r="DB365" s="124" t="str">
        <f t="shared" si="330"/>
        <v/>
      </c>
      <c r="DC365" s="122" t="str">
        <f t="shared" si="331"/>
        <v/>
      </c>
      <c r="DD365" s="123" t="str">
        <f t="shared" si="332"/>
        <v/>
      </c>
      <c r="DE365" s="123" t="str">
        <f t="shared" si="333"/>
        <v/>
      </c>
      <c r="DF365" s="124" t="str">
        <f t="shared" si="334"/>
        <v/>
      </c>
      <c r="DG365" s="110"/>
    </row>
    <row r="366" spans="2:111" ht="16.2" outlineLevel="2" x14ac:dyDescent="0.4">
      <c r="B366" s="7">
        <v>361</v>
      </c>
      <c r="C366" s="12"/>
      <c r="D366" s="13"/>
      <c r="E366" s="14"/>
      <c r="F366" s="14"/>
      <c r="G366" s="14"/>
      <c r="H366" s="14"/>
      <c r="I366" s="14"/>
      <c r="J366" s="14"/>
      <c r="K366" s="14"/>
      <c r="L366" s="15"/>
      <c r="M366" s="12"/>
      <c r="N366" s="12"/>
      <c r="O366" s="12"/>
      <c r="P366" s="98" t="str">
        <f xml:space="preserve"> IF(ISBLANK(M366),"",VLOOKUP(M366,ComboValue!$D$2:$H$18,5,FALSE))</f>
        <v/>
      </c>
      <c r="Q366" s="12"/>
      <c r="R366" s="252" t="str" cm="1">
        <f t="array" ref="R366">IF(OR(ISNUMBER(SEARCH("SGH05",$D366:$L366)),ISNUMBER(SEARCH("SGH06",$D366:$L366)),ISNUMBER(SEARCH("SGH07",$D366:$L366)),ISNUMBER(SEARCH("SGH08",$D366:$L366)),ISNUMBER(SEARCH("pas de pictogramme",$D366:$L366)),ISNUMBER(SEARCH("SGH09",$D366:$L366)),ISNUMBER(SEARCH("SGH03",$D366:$L366))),"OUI","NON")</f>
        <v>NON</v>
      </c>
      <c r="S366" s="13"/>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212"/>
      <c r="AX366" s="123" t="str" cm="1">
        <f t="array" ref="AX366">_xlfn.TEXTJOIN(",", TRUE, IF(D366:L366="","",VLOOKUP(D366:L366, ComboValue!$A$2:$C$11, 3, FALSE)))</f>
        <v/>
      </c>
      <c r="AY366" s="123" t="str">
        <f t="shared" si="309"/>
        <v>Tous_Fr</v>
      </c>
      <c r="AZ366" s="123" t="str">
        <f>IF(ISBLANK(M366),"",VLOOKUP(M366,ComboValue!$D$2:$F$18,3,FALSE))</f>
        <v/>
      </c>
      <c r="BA366" s="123" t="str">
        <f>IF(ISBLANK(N366),"",VLOOKUP(N366,ComboValue!$J$2:$L$5,3,FALSE))</f>
        <v/>
      </c>
      <c r="BB366" s="130" t="str" cm="1">
        <f t="array" ref="BB366">_xlfn.TEXTJOIN(",", TRUE, IF(S366:AV366="","",VLOOKUP(S366:AV366, ComboValue!$M$2:$O$100, 3, FALSE)))</f>
        <v/>
      </c>
      <c r="BC366" s="124" t="str">
        <f t="shared" si="310"/>
        <v/>
      </c>
      <c r="BD366" s="110"/>
      <c r="BE366" s="122" t="str">
        <f t="shared" si="287"/>
        <v/>
      </c>
      <c r="BF366" s="123" t="str">
        <f t="shared" si="288"/>
        <v/>
      </c>
      <c r="BG366" s="123" t="str">
        <f t="shared" si="289"/>
        <v/>
      </c>
      <c r="BH366" s="123" t="str">
        <f t="shared" si="290"/>
        <v/>
      </c>
      <c r="BI366" s="123" t="str">
        <f t="shared" si="291"/>
        <v/>
      </c>
      <c r="BJ366" s="123" t="str">
        <f t="shared" si="292"/>
        <v/>
      </c>
      <c r="BK366" s="123" t="str">
        <f t="shared" si="293"/>
        <v/>
      </c>
      <c r="BL366" s="123" t="str">
        <f t="shared" si="294"/>
        <v/>
      </c>
      <c r="BM366" s="123" t="str">
        <f t="shared" si="295"/>
        <v/>
      </c>
      <c r="BN366" s="123" t="str">
        <f t="shared" si="296"/>
        <v/>
      </c>
      <c r="BO366" s="123">
        <f t="shared" si="335"/>
        <v>0</v>
      </c>
      <c r="BP366" s="123">
        <f t="shared" si="297"/>
        <v>0</v>
      </c>
      <c r="BQ366" s="123">
        <f t="shared" si="336"/>
        <v>0</v>
      </c>
      <c r="BR366" s="123">
        <f t="shared" si="298"/>
        <v>0</v>
      </c>
      <c r="BS366" s="123">
        <f t="shared" si="299"/>
        <v>0</v>
      </c>
      <c r="BT366" s="123">
        <f t="shared" si="300"/>
        <v>0</v>
      </c>
      <c r="BU366" s="123" t="str">
        <f t="shared" si="313"/>
        <v/>
      </c>
      <c r="BV366" s="123" t="str">
        <f t="shared" si="314"/>
        <v/>
      </c>
      <c r="BW366" s="123" t="str">
        <f t="shared" si="315"/>
        <v/>
      </c>
      <c r="BX366" s="123" t="str">
        <f t="shared" si="301"/>
        <v/>
      </c>
      <c r="BY366" s="123" t="str">
        <f t="shared" si="302"/>
        <v/>
      </c>
      <c r="BZ366" s="123" t="str">
        <f t="shared" si="303"/>
        <v/>
      </c>
      <c r="CA366" s="123" t="str">
        <f t="shared" si="304"/>
        <v/>
      </c>
      <c r="CB366" s="123" t="str">
        <f t="shared" si="305"/>
        <v/>
      </c>
      <c r="CC366" s="123" t="str">
        <f t="shared" si="306"/>
        <v/>
      </c>
      <c r="CD366" s="123" t="str">
        <f t="shared" si="307"/>
        <v/>
      </c>
      <c r="CE366" s="123" t="str">
        <f t="shared" si="308"/>
        <v/>
      </c>
      <c r="CF366" s="123" t="str">
        <f t="shared" si="316"/>
        <v/>
      </c>
      <c r="CG366" s="123" t="str">
        <f t="shared" si="317"/>
        <v/>
      </c>
      <c r="CH366" s="123" t="str">
        <f t="shared" si="318"/>
        <v/>
      </c>
      <c r="CI366" s="123" t="str">
        <f t="shared" si="319"/>
        <v/>
      </c>
      <c r="CJ366" s="131" t="str">
        <f t="shared" si="320"/>
        <v/>
      </c>
      <c r="CK366" s="123" t="str" cm="1">
        <f t="array" ref="CK366">IF(AND(AZ366="C_16",
        SUMPRODUCT(--ISNUMBER(SEARCH({"14","34","38","40","41","42","43","46","48","56","64","65"},BB366)))&gt;0),
    O366-IF(ISNUMBER(CL366),CL366,0),
    "")</f>
        <v/>
      </c>
      <c r="CL366" s="123" t="str" cm="1">
        <f t="array" ref="CL366">IF(AND(AZ366="C_16",
        SUMPRODUCT(--ISNUMBER(SEARCH({"01";"02";"03";"04";"05";"06";"07";"08";"09";"10";"11";"12";"13";"15";"16";"17";"19";"20";"21";"22";"23";"24";"25";"26";"27";"28";"29";"30";"31";"32";"33";"35";"36";"37";"39";"44";"45";"47";"49";"50";"51";"52";"53";"54";"55";"57";"58";"59";"60";"61";"62";"63";"66";"67";"68";"69";"70";"71";"72";"73";"74";"75"}, BB366)))&gt;0),
    O366,
    "")</f>
        <v/>
      </c>
      <c r="CM366" s="131" t="str" cm="1">
        <f t="array" ref="CM366">IF(SUMPRODUCT(--ISNUMBER(SEARCH({"32";"35";"36";"44";"45";"47";"50";"51";"52";"53";"54";"55";"57";"58";"59";"60"}, BB366)))&gt;0,
    B366,
    "")</f>
        <v/>
      </c>
      <c r="CN366" s="123" t="str" cm="1">
        <f t="array" ref="CN366">IF(SUMPRODUCT(--ISNUMBER(SEARCH({"61";"62"}, BB366)))&gt;0,
    B366,
    "")</f>
        <v/>
      </c>
      <c r="CO366" s="226" t="str" cm="1">
        <f t="array" ref="CO366">IF(SUMPRODUCT(--ISNUMBER(SEARCH({"68";"69";"70";"71"}, BB366)))&gt;0,
    B366,
    "")</f>
        <v/>
      </c>
      <c r="CP366" s="123" t="str" cm="1">
        <f t="array" ref="CP366">IF(SUMPRODUCT(--ISNUMBER(SEARCH({"72";"73";"74";"75"}, BB366)))&gt;0,
    B366,
    "")</f>
        <v/>
      </c>
      <c r="CQ366" s="123" t="str">
        <f t="shared" si="311"/>
        <v/>
      </c>
      <c r="CR366" s="226" t="str">
        <f t="shared" si="312"/>
        <v>NO</v>
      </c>
      <c r="CS366" s="122" t="str">
        <f t="shared" si="321"/>
        <v/>
      </c>
      <c r="CT366" s="123" t="str">
        <f t="shared" si="322"/>
        <v/>
      </c>
      <c r="CU366" s="123" t="str">
        <f t="shared" si="323"/>
        <v/>
      </c>
      <c r="CV366" s="123" t="str">
        <f t="shared" si="324"/>
        <v/>
      </c>
      <c r="CW366" s="123" t="str">
        <f t="shared" si="325"/>
        <v/>
      </c>
      <c r="CX366" s="123" t="str">
        <f t="shared" si="326"/>
        <v/>
      </c>
      <c r="CY366" s="123" t="str">
        <f t="shared" si="327"/>
        <v/>
      </c>
      <c r="CZ366" s="123" t="str">
        <f t="shared" si="328"/>
        <v/>
      </c>
      <c r="DA366" s="123" t="str">
        <f t="shared" si="329"/>
        <v/>
      </c>
      <c r="DB366" s="124" t="str">
        <f t="shared" si="330"/>
        <v/>
      </c>
      <c r="DC366" s="122" t="str">
        <f t="shared" si="331"/>
        <v/>
      </c>
      <c r="DD366" s="123" t="str">
        <f t="shared" si="332"/>
        <v/>
      </c>
      <c r="DE366" s="123" t="str">
        <f t="shared" si="333"/>
        <v/>
      </c>
      <c r="DF366" s="124" t="str">
        <f t="shared" si="334"/>
        <v/>
      </c>
      <c r="DG366" s="110"/>
    </row>
    <row r="367" spans="2:111" ht="16.2" outlineLevel="2" x14ac:dyDescent="0.4">
      <c r="B367" s="7">
        <v>362</v>
      </c>
      <c r="C367" s="12"/>
      <c r="D367" s="13"/>
      <c r="E367" s="14"/>
      <c r="F367" s="14"/>
      <c r="G367" s="14"/>
      <c r="H367" s="14"/>
      <c r="I367" s="14"/>
      <c r="J367" s="14"/>
      <c r="K367" s="14"/>
      <c r="L367" s="15"/>
      <c r="M367" s="12"/>
      <c r="N367" s="12"/>
      <c r="O367" s="12"/>
      <c r="P367" s="98" t="str">
        <f xml:space="preserve"> IF(ISBLANK(M367),"",VLOOKUP(M367,ComboValue!$D$2:$H$18,5,FALSE))</f>
        <v/>
      </c>
      <c r="Q367" s="12"/>
      <c r="R367" s="252" t="str" cm="1">
        <f t="array" ref="R367">IF(OR(ISNUMBER(SEARCH("SGH05",$D367:$L367)),ISNUMBER(SEARCH("SGH06",$D367:$L367)),ISNUMBER(SEARCH("SGH07",$D367:$L367)),ISNUMBER(SEARCH("SGH08",$D367:$L367)),ISNUMBER(SEARCH("pas de pictogramme",$D367:$L367)),ISNUMBER(SEARCH("SGH09",$D367:$L367)),ISNUMBER(SEARCH("SGH03",$D367:$L367))),"OUI","NON")</f>
        <v>NON</v>
      </c>
      <c r="S367" s="13"/>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212"/>
      <c r="AX367" s="123" t="str" cm="1">
        <f t="array" ref="AX367">_xlfn.TEXTJOIN(",", TRUE, IF(D367:L367="","",VLOOKUP(D367:L367, ComboValue!$A$2:$C$11, 3, FALSE)))</f>
        <v/>
      </c>
      <c r="AY367" s="123" t="str">
        <f t="shared" si="309"/>
        <v>Tous_Fr</v>
      </c>
      <c r="AZ367" s="123" t="str">
        <f>IF(ISBLANK(M367),"",VLOOKUP(M367,ComboValue!$D$2:$F$18,3,FALSE))</f>
        <v/>
      </c>
      <c r="BA367" s="123" t="str">
        <f>IF(ISBLANK(N367),"",VLOOKUP(N367,ComboValue!$J$2:$L$5,3,FALSE))</f>
        <v/>
      </c>
      <c r="BB367" s="130" t="str" cm="1">
        <f t="array" ref="BB367">_xlfn.TEXTJOIN(",", TRUE, IF(S367:AV367="","",VLOOKUP(S367:AV367, ComboValue!$M$2:$O$100, 3, FALSE)))</f>
        <v/>
      </c>
      <c r="BC367" s="124" t="str">
        <f t="shared" si="310"/>
        <v/>
      </c>
      <c r="BD367" s="110"/>
      <c r="BE367" s="122" t="str">
        <f t="shared" si="287"/>
        <v/>
      </c>
      <c r="BF367" s="123" t="str">
        <f t="shared" si="288"/>
        <v/>
      </c>
      <c r="BG367" s="123" t="str">
        <f t="shared" si="289"/>
        <v/>
      </c>
      <c r="BH367" s="123" t="str">
        <f t="shared" si="290"/>
        <v/>
      </c>
      <c r="BI367" s="123" t="str">
        <f t="shared" si="291"/>
        <v/>
      </c>
      <c r="BJ367" s="123" t="str">
        <f t="shared" si="292"/>
        <v/>
      </c>
      <c r="BK367" s="123" t="str">
        <f t="shared" si="293"/>
        <v/>
      </c>
      <c r="BL367" s="123" t="str">
        <f t="shared" si="294"/>
        <v/>
      </c>
      <c r="BM367" s="123" t="str">
        <f t="shared" si="295"/>
        <v/>
      </c>
      <c r="BN367" s="123" t="str">
        <f t="shared" si="296"/>
        <v/>
      </c>
      <c r="BO367" s="123">
        <f t="shared" si="335"/>
        <v>0</v>
      </c>
      <c r="BP367" s="123">
        <f t="shared" si="297"/>
        <v>0</v>
      </c>
      <c r="BQ367" s="123">
        <f t="shared" si="336"/>
        <v>0</v>
      </c>
      <c r="BR367" s="123">
        <f t="shared" si="298"/>
        <v>0</v>
      </c>
      <c r="BS367" s="123">
        <f t="shared" si="299"/>
        <v>0</v>
      </c>
      <c r="BT367" s="123">
        <f t="shared" si="300"/>
        <v>0</v>
      </c>
      <c r="BU367" s="123" t="str">
        <f t="shared" si="313"/>
        <v/>
      </c>
      <c r="BV367" s="123" t="str">
        <f t="shared" si="314"/>
        <v/>
      </c>
      <c r="BW367" s="123" t="str">
        <f t="shared" si="315"/>
        <v/>
      </c>
      <c r="BX367" s="123" t="str">
        <f t="shared" si="301"/>
        <v/>
      </c>
      <c r="BY367" s="123" t="str">
        <f t="shared" si="302"/>
        <v/>
      </c>
      <c r="BZ367" s="123" t="str">
        <f t="shared" si="303"/>
        <v/>
      </c>
      <c r="CA367" s="123" t="str">
        <f t="shared" si="304"/>
        <v/>
      </c>
      <c r="CB367" s="123" t="str">
        <f t="shared" si="305"/>
        <v/>
      </c>
      <c r="CC367" s="123" t="str">
        <f t="shared" si="306"/>
        <v/>
      </c>
      <c r="CD367" s="123" t="str">
        <f t="shared" si="307"/>
        <v/>
      </c>
      <c r="CE367" s="123" t="str">
        <f t="shared" si="308"/>
        <v/>
      </c>
      <c r="CF367" s="123" t="str">
        <f t="shared" si="316"/>
        <v/>
      </c>
      <c r="CG367" s="123" t="str">
        <f t="shared" si="317"/>
        <v/>
      </c>
      <c r="CH367" s="123" t="str">
        <f t="shared" si="318"/>
        <v/>
      </c>
      <c r="CI367" s="123" t="str">
        <f t="shared" si="319"/>
        <v/>
      </c>
      <c r="CJ367" s="131" t="str">
        <f t="shared" si="320"/>
        <v/>
      </c>
      <c r="CK367" s="123" t="str" cm="1">
        <f t="array" ref="CK367">IF(AND(AZ367="C_16",
        SUMPRODUCT(--ISNUMBER(SEARCH({"14","34","38","40","41","42","43","46","48","56","64","65"},BB367)))&gt;0),
    O367-IF(ISNUMBER(CL367),CL367,0),
    "")</f>
        <v/>
      </c>
      <c r="CL367" s="123" t="str" cm="1">
        <f t="array" ref="CL367">IF(AND(AZ367="C_16",
        SUMPRODUCT(--ISNUMBER(SEARCH({"01";"02";"03";"04";"05";"06";"07";"08";"09";"10";"11";"12";"13";"15";"16";"17";"19";"20";"21";"22";"23";"24";"25";"26";"27";"28";"29";"30";"31";"32";"33";"35";"36";"37";"39";"44";"45";"47";"49";"50";"51";"52";"53";"54";"55";"57";"58";"59";"60";"61";"62";"63";"66";"67";"68";"69";"70";"71";"72";"73";"74";"75"}, BB367)))&gt;0),
    O367,
    "")</f>
        <v/>
      </c>
      <c r="CM367" s="131" t="str" cm="1">
        <f t="array" ref="CM367">IF(SUMPRODUCT(--ISNUMBER(SEARCH({"32";"35";"36";"44";"45";"47";"50";"51";"52";"53";"54";"55";"57";"58";"59";"60"}, BB367)))&gt;0,
    B367,
    "")</f>
        <v/>
      </c>
      <c r="CN367" s="123" t="str" cm="1">
        <f t="array" ref="CN367">IF(SUMPRODUCT(--ISNUMBER(SEARCH({"61";"62"}, BB367)))&gt;0,
    B367,
    "")</f>
        <v/>
      </c>
      <c r="CO367" s="226" t="str" cm="1">
        <f t="array" ref="CO367">IF(SUMPRODUCT(--ISNUMBER(SEARCH({"68";"69";"70";"71"}, BB367)))&gt;0,
    B367,
    "")</f>
        <v/>
      </c>
      <c r="CP367" s="123" t="str" cm="1">
        <f t="array" ref="CP367">IF(SUMPRODUCT(--ISNUMBER(SEARCH({"72";"73";"74";"75"}, BB367)))&gt;0,
    B367,
    "")</f>
        <v/>
      </c>
      <c r="CQ367" s="123" t="str">
        <f t="shared" si="311"/>
        <v/>
      </c>
      <c r="CR367" s="226" t="str">
        <f t="shared" si="312"/>
        <v>NO</v>
      </c>
      <c r="CS367" s="122" t="str">
        <f t="shared" si="321"/>
        <v/>
      </c>
      <c r="CT367" s="123" t="str">
        <f t="shared" si="322"/>
        <v/>
      </c>
      <c r="CU367" s="123" t="str">
        <f t="shared" si="323"/>
        <v/>
      </c>
      <c r="CV367" s="123" t="str">
        <f t="shared" si="324"/>
        <v/>
      </c>
      <c r="CW367" s="123" t="str">
        <f t="shared" si="325"/>
        <v/>
      </c>
      <c r="CX367" s="123" t="str">
        <f t="shared" si="326"/>
        <v/>
      </c>
      <c r="CY367" s="123" t="str">
        <f t="shared" si="327"/>
        <v/>
      </c>
      <c r="CZ367" s="123" t="str">
        <f t="shared" si="328"/>
        <v/>
      </c>
      <c r="DA367" s="123" t="str">
        <f t="shared" si="329"/>
        <v/>
      </c>
      <c r="DB367" s="124" t="str">
        <f t="shared" si="330"/>
        <v/>
      </c>
      <c r="DC367" s="122" t="str">
        <f t="shared" si="331"/>
        <v/>
      </c>
      <c r="DD367" s="123" t="str">
        <f t="shared" si="332"/>
        <v/>
      </c>
      <c r="DE367" s="123" t="str">
        <f t="shared" si="333"/>
        <v/>
      </c>
      <c r="DF367" s="124" t="str">
        <f t="shared" si="334"/>
        <v/>
      </c>
      <c r="DG367" s="110"/>
    </row>
    <row r="368" spans="2:111" ht="16.2" outlineLevel="2" x14ac:dyDescent="0.4">
      <c r="B368" s="7">
        <v>363</v>
      </c>
      <c r="C368" s="12"/>
      <c r="D368" s="13"/>
      <c r="E368" s="14"/>
      <c r="F368" s="14"/>
      <c r="G368" s="14"/>
      <c r="H368" s="14"/>
      <c r="I368" s="14"/>
      <c r="J368" s="14"/>
      <c r="K368" s="14"/>
      <c r="L368" s="15"/>
      <c r="M368" s="12"/>
      <c r="N368" s="12"/>
      <c r="O368" s="12"/>
      <c r="P368" s="98" t="str">
        <f xml:space="preserve"> IF(ISBLANK(M368),"",VLOOKUP(M368,ComboValue!$D$2:$H$18,5,FALSE))</f>
        <v/>
      </c>
      <c r="Q368" s="12"/>
      <c r="R368" s="252" t="str" cm="1">
        <f t="array" ref="R368">IF(OR(ISNUMBER(SEARCH("SGH05",$D368:$L368)),ISNUMBER(SEARCH("SGH06",$D368:$L368)),ISNUMBER(SEARCH("SGH07",$D368:$L368)),ISNUMBER(SEARCH("SGH08",$D368:$L368)),ISNUMBER(SEARCH("pas de pictogramme",$D368:$L368)),ISNUMBER(SEARCH("SGH09",$D368:$L368)),ISNUMBER(SEARCH("SGH03",$D368:$L368))),"OUI","NON")</f>
        <v>NON</v>
      </c>
      <c r="S368" s="13"/>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212"/>
      <c r="AX368" s="123" t="str" cm="1">
        <f t="array" ref="AX368">_xlfn.TEXTJOIN(",", TRUE, IF(D368:L368="","",VLOOKUP(D368:L368, ComboValue!$A$2:$C$11, 3, FALSE)))</f>
        <v/>
      </c>
      <c r="AY368" s="123" t="str">
        <f t="shared" si="309"/>
        <v>Tous_Fr</v>
      </c>
      <c r="AZ368" s="123" t="str">
        <f>IF(ISBLANK(M368),"",VLOOKUP(M368,ComboValue!$D$2:$F$18,3,FALSE))</f>
        <v/>
      </c>
      <c r="BA368" s="123" t="str">
        <f>IF(ISBLANK(N368),"",VLOOKUP(N368,ComboValue!$J$2:$L$5,3,FALSE))</f>
        <v/>
      </c>
      <c r="BB368" s="130" t="str" cm="1">
        <f t="array" ref="BB368">_xlfn.TEXTJOIN(",", TRUE, IF(S368:AV368="","",VLOOKUP(S368:AV368, ComboValue!$M$2:$O$100, 3, FALSE)))</f>
        <v/>
      </c>
      <c r="BC368" s="124" t="str">
        <f t="shared" si="310"/>
        <v/>
      </c>
      <c r="BD368" s="110"/>
      <c r="BE368" s="122" t="str">
        <f t="shared" si="287"/>
        <v/>
      </c>
      <c r="BF368" s="123" t="str">
        <f t="shared" si="288"/>
        <v/>
      </c>
      <c r="BG368" s="123" t="str">
        <f t="shared" si="289"/>
        <v/>
      </c>
      <c r="BH368" s="123" t="str">
        <f t="shared" si="290"/>
        <v/>
      </c>
      <c r="BI368" s="123" t="str">
        <f t="shared" si="291"/>
        <v/>
      </c>
      <c r="BJ368" s="123" t="str">
        <f t="shared" si="292"/>
        <v/>
      </c>
      <c r="BK368" s="123" t="str">
        <f t="shared" si="293"/>
        <v/>
      </c>
      <c r="BL368" s="123" t="str">
        <f t="shared" si="294"/>
        <v/>
      </c>
      <c r="BM368" s="123" t="str">
        <f t="shared" si="295"/>
        <v/>
      </c>
      <c r="BN368" s="123" t="str">
        <f t="shared" si="296"/>
        <v/>
      </c>
      <c r="BO368" s="123">
        <f t="shared" si="335"/>
        <v>0</v>
      </c>
      <c r="BP368" s="123">
        <f t="shared" si="297"/>
        <v>0</v>
      </c>
      <c r="BQ368" s="123">
        <f t="shared" si="336"/>
        <v>0</v>
      </c>
      <c r="BR368" s="123">
        <f t="shared" si="298"/>
        <v>0</v>
      </c>
      <c r="BS368" s="123">
        <f t="shared" si="299"/>
        <v>0</v>
      </c>
      <c r="BT368" s="123">
        <f t="shared" si="300"/>
        <v>0</v>
      </c>
      <c r="BU368" s="123" t="str">
        <f t="shared" si="313"/>
        <v/>
      </c>
      <c r="BV368" s="123" t="str">
        <f t="shared" si="314"/>
        <v/>
      </c>
      <c r="BW368" s="123" t="str">
        <f t="shared" si="315"/>
        <v/>
      </c>
      <c r="BX368" s="123" t="str">
        <f t="shared" si="301"/>
        <v/>
      </c>
      <c r="BY368" s="123" t="str">
        <f t="shared" si="302"/>
        <v/>
      </c>
      <c r="BZ368" s="123" t="str">
        <f t="shared" si="303"/>
        <v/>
      </c>
      <c r="CA368" s="123" t="str">
        <f t="shared" si="304"/>
        <v/>
      </c>
      <c r="CB368" s="123" t="str">
        <f t="shared" si="305"/>
        <v/>
      </c>
      <c r="CC368" s="123" t="str">
        <f t="shared" si="306"/>
        <v/>
      </c>
      <c r="CD368" s="123" t="str">
        <f t="shared" si="307"/>
        <v/>
      </c>
      <c r="CE368" s="123" t="str">
        <f t="shared" si="308"/>
        <v/>
      </c>
      <c r="CF368" s="123" t="str">
        <f t="shared" si="316"/>
        <v/>
      </c>
      <c r="CG368" s="123" t="str">
        <f t="shared" si="317"/>
        <v/>
      </c>
      <c r="CH368" s="123" t="str">
        <f t="shared" si="318"/>
        <v/>
      </c>
      <c r="CI368" s="123" t="str">
        <f t="shared" si="319"/>
        <v/>
      </c>
      <c r="CJ368" s="131" t="str">
        <f t="shared" si="320"/>
        <v/>
      </c>
      <c r="CK368" s="123" t="str" cm="1">
        <f t="array" ref="CK368">IF(AND(AZ368="C_16",
        SUMPRODUCT(--ISNUMBER(SEARCH({"14","34","38","40","41","42","43","46","48","56","64","65"},BB368)))&gt;0),
    O368-IF(ISNUMBER(CL368),CL368,0),
    "")</f>
        <v/>
      </c>
      <c r="CL368" s="123" t="str" cm="1">
        <f t="array" ref="CL368">IF(AND(AZ368="C_16",
        SUMPRODUCT(--ISNUMBER(SEARCH({"01";"02";"03";"04";"05";"06";"07";"08";"09";"10";"11";"12";"13";"15";"16";"17";"19";"20";"21";"22";"23";"24";"25";"26";"27";"28";"29";"30";"31";"32";"33";"35";"36";"37";"39";"44";"45";"47";"49";"50";"51";"52";"53";"54";"55";"57";"58";"59";"60";"61";"62";"63";"66";"67";"68";"69";"70";"71";"72";"73";"74";"75"}, BB368)))&gt;0),
    O368,
    "")</f>
        <v/>
      </c>
      <c r="CM368" s="131" t="str" cm="1">
        <f t="array" ref="CM368">IF(SUMPRODUCT(--ISNUMBER(SEARCH({"32";"35";"36";"44";"45";"47";"50";"51";"52";"53";"54";"55";"57";"58";"59";"60"}, BB368)))&gt;0,
    B368,
    "")</f>
        <v/>
      </c>
      <c r="CN368" s="123" t="str" cm="1">
        <f t="array" ref="CN368">IF(SUMPRODUCT(--ISNUMBER(SEARCH({"61";"62"}, BB368)))&gt;0,
    B368,
    "")</f>
        <v/>
      </c>
      <c r="CO368" s="226" t="str" cm="1">
        <f t="array" ref="CO368">IF(SUMPRODUCT(--ISNUMBER(SEARCH({"68";"69";"70";"71"}, BB368)))&gt;0,
    B368,
    "")</f>
        <v/>
      </c>
      <c r="CP368" s="123" t="str" cm="1">
        <f t="array" ref="CP368">IF(SUMPRODUCT(--ISNUMBER(SEARCH({"72";"73";"74";"75"}, BB368)))&gt;0,
    B368,
    "")</f>
        <v/>
      </c>
      <c r="CQ368" s="123" t="str">
        <f t="shared" si="311"/>
        <v/>
      </c>
      <c r="CR368" s="226" t="str">
        <f t="shared" si="312"/>
        <v>NO</v>
      </c>
      <c r="CS368" s="122" t="str">
        <f t="shared" si="321"/>
        <v/>
      </c>
      <c r="CT368" s="123" t="str">
        <f t="shared" si="322"/>
        <v/>
      </c>
      <c r="CU368" s="123" t="str">
        <f t="shared" si="323"/>
        <v/>
      </c>
      <c r="CV368" s="123" t="str">
        <f t="shared" si="324"/>
        <v/>
      </c>
      <c r="CW368" s="123" t="str">
        <f t="shared" si="325"/>
        <v/>
      </c>
      <c r="CX368" s="123" t="str">
        <f t="shared" si="326"/>
        <v/>
      </c>
      <c r="CY368" s="123" t="str">
        <f t="shared" si="327"/>
        <v/>
      </c>
      <c r="CZ368" s="123" t="str">
        <f t="shared" si="328"/>
        <v/>
      </c>
      <c r="DA368" s="123" t="str">
        <f t="shared" si="329"/>
        <v/>
      </c>
      <c r="DB368" s="124" t="str">
        <f t="shared" si="330"/>
        <v/>
      </c>
      <c r="DC368" s="122" t="str">
        <f t="shared" si="331"/>
        <v/>
      </c>
      <c r="DD368" s="123" t="str">
        <f t="shared" si="332"/>
        <v/>
      </c>
      <c r="DE368" s="123" t="str">
        <f t="shared" si="333"/>
        <v/>
      </c>
      <c r="DF368" s="124" t="str">
        <f t="shared" si="334"/>
        <v/>
      </c>
      <c r="DG368" s="110"/>
    </row>
    <row r="369" spans="2:111" ht="16.2" outlineLevel="2" x14ac:dyDescent="0.4">
      <c r="B369" s="7">
        <v>364</v>
      </c>
      <c r="C369" s="12"/>
      <c r="D369" s="13"/>
      <c r="E369" s="14"/>
      <c r="F369" s="14"/>
      <c r="G369" s="14"/>
      <c r="H369" s="14"/>
      <c r="I369" s="14"/>
      <c r="J369" s="14"/>
      <c r="K369" s="14"/>
      <c r="L369" s="15"/>
      <c r="M369" s="12"/>
      <c r="N369" s="12"/>
      <c r="O369" s="12"/>
      <c r="P369" s="98" t="str">
        <f xml:space="preserve"> IF(ISBLANK(M369),"",VLOOKUP(M369,ComboValue!$D$2:$H$18,5,FALSE))</f>
        <v/>
      </c>
      <c r="Q369" s="12"/>
      <c r="R369" s="252" t="str" cm="1">
        <f t="array" ref="R369">IF(OR(ISNUMBER(SEARCH("SGH05",$D369:$L369)),ISNUMBER(SEARCH("SGH06",$D369:$L369)),ISNUMBER(SEARCH("SGH07",$D369:$L369)),ISNUMBER(SEARCH("SGH08",$D369:$L369)),ISNUMBER(SEARCH("pas de pictogramme",$D369:$L369)),ISNUMBER(SEARCH("SGH09",$D369:$L369)),ISNUMBER(SEARCH("SGH03",$D369:$L369))),"OUI","NON")</f>
        <v>NON</v>
      </c>
      <c r="S369" s="13"/>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212"/>
      <c r="AX369" s="123" t="str" cm="1">
        <f t="array" ref="AX369">_xlfn.TEXTJOIN(",", TRUE, IF(D369:L369="","",VLOOKUP(D369:L369, ComboValue!$A$2:$C$11, 3, FALSE)))</f>
        <v/>
      </c>
      <c r="AY369" s="123" t="str">
        <f t="shared" si="309"/>
        <v>Tous_Fr</v>
      </c>
      <c r="AZ369" s="123" t="str">
        <f>IF(ISBLANK(M369),"",VLOOKUP(M369,ComboValue!$D$2:$F$18,3,FALSE))</f>
        <v/>
      </c>
      <c r="BA369" s="123" t="str">
        <f>IF(ISBLANK(N369),"",VLOOKUP(N369,ComboValue!$J$2:$L$5,3,FALSE))</f>
        <v/>
      </c>
      <c r="BB369" s="130" t="str" cm="1">
        <f t="array" ref="BB369">_xlfn.TEXTJOIN(",", TRUE, IF(S369:AV369="","",VLOOKUP(S369:AV369, ComboValue!$M$2:$O$100, 3, FALSE)))</f>
        <v/>
      </c>
      <c r="BC369" s="124" t="str">
        <f t="shared" si="310"/>
        <v/>
      </c>
      <c r="BD369" s="110"/>
      <c r="BE369" s="122" t="str">
        <f t="shared" si="287"/>
        <v/>
      </c>
      <c r="BF369" s="123" t="str">
        <f t="shared" si="288"/>
        <v/>
      </c>
      <c r="BG369" s="123" t="str">
        <f t="shared" si="289"/>
        <v/>
      </c>
      <c r="BH369" s="123" t="str">
        <f t="shared" si="290"/>
        <v/>
      </c>
      <c r="BI369" s="123" t="str">
        <f t="shared" si="291"/>
        <v/>
      </c>
      <c r="BJ369" s="123" t="str">
        <f t="shared" si="292"/>
        <v/>
      </c>
      <c r="BK369" s="123" t="str">
        <f t="shared" si="293"/>
        <v/>
      </c>
      <c r="BL369" s="123" t="str">
        <f t="shared" si="294"/>
        <v/>
      </c>
      <c r="BM369" s="123" t="str">
        <f t="shared" si="295"/>
        <v/>
      </c>
      <c r="BN369" s="123" t="str">
        <f t="shared" si="296"/>
        <v/>
      </c>
      <c r="BO369" s="123">
        <f t="shared" si="335"/>
        <v>0</v>
      </c>
      <c r="BP369" s="123">
        <f t="shared" si="297"/>
        <v>0</v>
      </c>
      <c r="BQ369" s="123">
        <f t="shared" si="336"/>
        <v>0</v>
      </c>
      <c r="BR369" s="123">
        <f t="shared" si="298"/>
        <v>0</v>
      </c>
      <c r="BS369" s="123">
        <f t="shared" si="299"/>
        <v>0</v>
      </c>
      <c r="BT369" s="123">
        <f t="shared" si="300"/>
        <v>0</v>
      </c>
      <c r="BU369" s="123" t="str">
        <f t="shared" si="313"/>
        <v/>
      </c>
      <c r="BV369" s="123" t="str">
        <f t="shared" si="314"/>
        <v/>
      </c>
      <c r="BW369" s="123" t="str">
        <f t="shared" si="315"/>
        <v/>
      </c>
      <c r="BX369" s="123" t="str">
        <f t="shared" si="301"/>
        <v/>
      </c>
      <c r="BY369" s="123" t="str">
        <f t="shared" si="302"/>
        <v/>
      </c>
      <c r="BZ369" s="123" t="str">
        <f t="shared" si="303"/>
        <v/>
      </c>
      <c r="CA369" s="123" t="str">
        <f t="shared" si="304"/>
        <v/>
      </c>
      <c r="CB369" s="123" t="str">
        <f t="shared" si="305"/>
        <v/>
      </c>
      <c r="CC369" s="123" t="str">
        <f t="shared" si="306"/>
        <v/>
      </c>
      <c r="CD369" s="123" t="str">
        <f t="shared" si="307"/>
        <v/>
      </c>
      <c r="CE369" s="123" t="str">
        <f t="shared" si="308"/>
        <v/>
      </c>
      <c r="CF369" s="123" t="str">
        <f t="shared" si="316"/>
        <v/>
      </c>
      <c r="CG369" s="123" t="str">
        <f t="shared" si="317"/>
        <v/>
      </c>
      <c r="CH369" s="123" t="str">
        <f t="shared" si="318"/>
        <v/>
      </c>
      <c r="CI369" s="123" t="str">
        <f t="shared" si="319"/>
        <v/>
      </c>
      <c r="CJ369" s="131" t="str">
        <f t="shared" si="320"/>
        <v/>
      </c>
      <c r="CK369" s="123" t="str" cm="1">
        <f t="array" ref="CK369">IF(AND(AZ369="C_16",
        SUMPRODUCT(--ISNUMBER(SEARCH({"14","34","38","40","41","42","43","46","48","56","64","65"},BB369)))&gt;0),
    O369-IF(ISNUMBER(CL369),CL369,0),
    "")</f>
        <v/>
      </c>
      <c r="CL369" s="123" t="str" cm="1">
        <f t="array" ref="CL369">IF(AND(AZ369="C_16",
        SUMPRODUCT(--ISNUMBER(SEARCH({"01";"02";"03";"04";"05";"06";"07";"08";"09";"10";"11";"12";"13";"15";"16";"17";"19";"20";"21";"22";"23";"24";"25";"26";"27";"28";"29";"30";"31";"32";"33";"35";"36";"37";"39";"44";"45";"47";"49";"50";"51";"52";"53";"54";"55";"57";"58";"59";"60";"61";"62";"63";"66";"67";"68";"69";"70";"71";"72";"73";"74";"75"}, BB369)))&gt;0),
    O369,
    "")</f>
        <v/>
      </c>
      <c r="CM369" s="131" t="str" cm="1">
        <f t="array" ref="CM369">IF(SUMPRODUCT(--ISNUMBER(SEARCH({"32";"35";"36";"44";"45";"47";"50";"51";"52";"53";"54";"55";"57";"58";"59";"60"}, BB369)))&gt;0,
    B369,
    "")</f>
        <v/>
      </c>
      <c r="CN369" s="123" t="str" cm="1">
        <f t="array" ref="CN369">IF(SUMPRODUCT(--ISNUMBER(SEARCH({"61";"62"}, BB369)))&gt;0,
    B369,
    "")</f>
        <v/>
      </c>
      <c r="CO369" s="226" t="str" cm="1">
        <f t="array" ref="CO369">IF(SUMPRODUCT(--ISNUMBER(SEARCH({"68";"69";"70";"71"}, BB369)))&gt;0,
    B369,
    "")</f>
        <v/>
      </c>
      <c r="CP369" s="123" t="str" cm="1">
        <f t="array" ref="CP369">IF(SUMPRODUCT(--ISNUMBER(SEARCH({"72";"73";"74";"75"}, BB369)))&gt;0,
    B369,
    "")</f>
        <v/>
      </c>
      <c r="CQ369" s="123" t="str">
        <f t="shared" si="311"/>
        <v/>
      </c>
      <c r="CR369" s="226" t="str">
        <f t="shared" si="312"/>
        <v>NO</v>
      </c>
      <c r="CS369" s="122" t="str">
        <f t="shared" si="321"/>
        <v/>
      </c>
      <c r="CT369" s="123" t="str">
        <f t="shared" si="322"/>
        <v/>
      </c>
      <c r="CU369" s="123" t="str">
        <f t="shared" si="323"/>
        <v/>
      </c>
      <c r="CV369" s="123" t="str">
        <f t="shared" si="324"/>
        <v/>
      </c>
      <c r="CW369" s="123" t="str">
        <f t="shared" si="325"/>
        <v/>
      </c>
      <c r="CX369" s="123" t="str">
        <f t="shared" si="326"/>
        <v/>
      </c>
      <c r="CY369" s="123" t="str">
        <f t="shared" si="327"/>
        <v/>
      </c>
      <c r="CZ369" s="123" t="str">
        <f t="shared" si="328"/>
        <v/>
      </c>
      <c r="DA369" s="123" t="str">
        <f t="shared" si="329"/>
        <v/>
      </c>
      <c r="DB369" s="124" t="str">
        <f t="shared" si="330"/>
        <v/>
      </c>
      <c r="DC369" s="122" t="str">
        <f t="shared" si="331"/>
        <v/>
      </c>
      <c r="DD369" s="123" t="str">
        <f t="shared" si="332"/>
        <v/>
      </c>
      <c r="DE369" s="123" t="str">
        <f t="shared" si="333"/>
        <v/>
      </c>
      <c r="DF369" s="124" t="str">
        <f t="shared" si="334"/>
        <v/>
      </c>
      <c r="DG369" s="110"/>
    </row>
    <row r="370" spans="2:111" ht="16.2" outlineLevel="2" x14ac:dyDescent="0.4">
      <c r="B370" s="7">
        <v>365</v>
      </c>
      <c r="C370" s="12"/>
      <c r="D370" s="13"/>
      <c r="E370" s="14"/>
      <c r="F370" s="14"/>
      <c r="G370" s="14"/>
      <c r="H370" s="14"/>
      <c r="I370" s="14"/>
      <c r="J370" s="14"/>
      <c r="K370" s="14"/>
      <c r="L370" s="15"/>
      <c r="M370" s="12"/>
      <c r="N370" s="12"/>
      <c r="O370" s="12"/>
      <c r="P370" s="98" t="str">
        <f xml:space="preserve"> IF(ISBLANK(M370),"",VLOOKUP(M370,ComboValue!$D$2:$H$18,5,FALSE))</f>
        <v/>
      </c>
      <c r="Q370" s="12"/>
      <c r="R370" s="252" t="str" cm="1">
        <f t="array" ref="R370">IF(OR(ISNUMBER(SEARCH("SGH05",$D370:$L370)),ISNUMBER(SEARCH("SGH06",$D370:$L370)),ISNUMBER(SEARCH("SGH07",$D370:$L370)),ISNUMBER(SEARCH("SGH08",$D370:$L370)),ISNUMBER(SEARCH("pas de pictogramme",$D370:$L370)),ISNUMBER(SEARCH("SGH09",$D370:$L370)),ISNUMBER(SEARCH("SGH03",$D370:$L370))),"OUI","NON")</f>
        <v>NON</v>
      </c>
      <c r="S370" s="13"/>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212"/>
      <c r="AX370" s="123" t="str" cm="1">
        <f t="array" ref="AX370">_xlfn.TEXTJOIN(",", TRUE, IF(D370:L370="","",VLOOKUP(D370:L370, ComboValue!$A$2:$C$11, 3, FALSE)))</f>
        <v/>
      </c>
      <c r="AY370" s="123" t="str">
        <f t="shared" si="309"/>
        <v>Tous_Fr</v>
      </c>
      <c r="AZ370" s="123" t="str">
        <f>IF(ISBLANK(M370),"",VLOOKUP(M370,ComboValue!$D$2:$F$18,3,FALSE))</f>
        <v/>
      </c>
      <c r="BA370" s="123" t="str">
        <f>IF(ISBLANK(N370),"",VLOOKUP(N370,ComboValue!$J$2:$L$5,3,FALSE))</f>
        <v/>
      </c>
      <c r="BB370" s="130" t="str" cm="1">
        <f t="array" ref="BB370">_xlfn.TEXTJOIN(",", TRUE, IF(S370:AV370="","",VLOOKUP(S370:AV370, ComboValue!$M$2:$O$100, 3, FALSE)))</f>
        <v/>
      </c>
      <c r="BC370" s="124" t="str">
        <f t="shared" si="310"/>
        <v/>
      </c>
      <c r="BD370" s="110"/>
      <c r="BE370" s="122" t="str">
        <f t="shared" si="287"/>
        <v/>
      </c>
      <c r="BF370" s="123" t="str">
        <f t="shared" si="288"/>
        <v/>
      </c>
      <c r="BG370" s="123" t="str">
        <f t="shared" si="289"/>
        <v/>
      </c>
      <c r="BH370" s="123" t="str">
        <f t="shared" si="290"/>
        <v/>
      </c>
      <c r="BI370" s="123" t="str">
        <f t="shared" si="291"/>
        <v/>
      </c>
      <c r="BJ370" s="123" t="str">
        <f t="shared" si="292"/>
        <v/>
      </c>
      <c r="BK370" s="123" t="str">
        <f t="shared" si="293"/>
        <v/>
      </c>
      <c r="BL370" s="123" t="str">
        <f t="shared" si="294"/>
        <v/>
      </c>
      <c r="BM370" s="123" t="str">
        <f t="shared" si="295"/>
        <v/>
      </c>
      <c r="BN370" s="123" t="str">
        <f t="shared" si="296"/>
        <v/>
      </c>
      <c r="BO370" s="123">
        <f t="shared" si="335"/>
        <v>0</v>
      </c>
      <c r="BP370" s="123">
        <f t="shared" si="297"/>
        <v>0</v>
      </c>
      <c r="BQ370" s="123">
        <f t="shared" si="336"/>
        <v>0</v>
      </c>
      <c r="BR370" s="123">
        <f t="shared" si="298"/>
        <v>0</v>
      </c>
      <c r="BS370" s="123">
        <f t="shared" si="299"/>
        <v>0</v>
      </c>
      <c r="BT370" s="123">
        <f t="shared" si="300"/>
        <v>0</v>
      </c>
      <c r="BU370" s="123" t="str">
        <f t="shared" si="313"/>
        <v/>
      </c>
      <c r="BV370" s="123" t="str">
        <f t="shared" si="314"/>
        <v/>
      </c>
      <c r="BW370" s="123" t="str">
        <f t="shared" si="315"/>
        <v/>
      </c>
      <c r="BX370" s="123" t="str">
        <f t="shared" si="301"/>
        <v/>
      </c>
      <c r="BY370" s="123" t="str">
        <f t="shared" si="302"/>
        <v/>
      </c>
      <c r="BZ370" s="123" t="str">
        <f t="shared" si="303"/>
        <v/>
      </c>
      <c r="CA370" s="123" t="str">
        <f t="shared" si="304"/>
        <v/>
      </c>
      <c r="CB370" s="123" t="str">
        <f t="shared" si="305"/>
        <v/>
      </c>
      <c r="CC370" s="123" t="str">
        <f t="shared" si="306"/>
        <v/>
      </c>
      <c r="CD370" s="123" t="str">
        <f t="shared" si="307"/>
        <v/>
      </c>
      <c r="CE370" s="123" t="str">
        <f t="shared" si="308"/>
        <v/>
      </c>
      <c r="CF370" s="123" t="str">
        <f t="shared" si="316"/>
        <v/>
      </c>
      <c r="CG370" s="123" t="str">
        <f t="shared" si="317"/>
        <v/>
      </c>
      <c r="CH370" s="123" t="str">
        <f t="shared" si="318"/>
        <v/>
      </c>
      <c r="CI370" s="123" t="str">
        <f t="shared" si="319"/>
        <v/>
      </c>
      <c r="CJ370" s="131" t="str">
        <f t="shared" si="320"/>
        <v/>
      </c>
      <c r="CK370" s="123" t="str" cm="1">
        <f t="array" ref="CK370">IF(AND(AZ370="C_16",
        SUMPRODUCT(--ISNUMBER(SEARCH({"14","34","38","40","41","42","43","46","48","56","64","65"},BB370)))&gt;0),
    O370-IF(ISNUMBER(CL370),CL370,0),
    "")</f>
        <v/>
      </c>
      <c r="CL370" s="123" t="str" cm="1">
        <f t="array" ref="CL370">IF(AND(AZ370="C_16",
        SUMPRODUCT(--ISNUMBER(SEARCH({"01";"02";"03";"04";"05";"06";"07";"08";"09";"10";"11";"12";"13";"15";"16";"17";"19";"20";"21";"22";"23";"24";"25";"26";"27";"28";"29";"30";"31";"32";"33";"35";"36";"37";"39";"44";"45";"47";"49";"50";"51";"52";"53";"54";"55";"57";"58";"59";"60";"61";"62";"63";"66";"67";"68";"69";"70";"71";"72";"73";"74";"75"}, BB370)))&gt;0),
    O370,
    "")</f>
        <v/>
      </c>
      <c r="CM370" s="131" t="str" cm="1">
        <f t="array" ref="CM370">IF(SUMPRODUCT(--ISNUMBER(SEARCH({"32";"35";"36";"44";"45";"47";"50";"51";"52";"53";"54";"55";"57";"58";"59";"60"}, BB370)))&gt;0,
    B370,
    "")</f>
        <v/>
      </c>
      <c r="CN370" s="123" t="str" cm="1">
        <f t="array" ref="CN370">IF(SUMPRODUCT(--ISNUMBER(SEARCH({"61";"62"}, BB370)))&gt;0,
    B370,
    "")</f>
        <v/>
      </c>
      <c r="CO370" s="226" t="str" cm="1">
        <f t="array" ref="CO370">IF(SUMPRODUCT(--ISNUMBER(SEARCH({"68";"69";"70";"71"}, BB370)))&gt;0,
    B370,
    "")</f>
        <v/>
      </c>
      <c r="CP370" s="123" t="str" cm="1">
        <f t="array" ref="CP370">IF(SUMPRODUCT(--ISNUMBER(SEARCH({"72";"73";"74";"75"}, BB370)))&gt;0,
    B370,
    "")</f>
        <v/>
      </c>
      <c r="CQ370" s="123" t="str">
        <f t="shared" si="311"/>
        <v/>
      </c>
      <c r="CR370" s="226" t="str">
        <f t="shared" si="312"/>
        <v>NO</v>
      </c>
      <c r="CS370" s="122" t="str">
        <f t="shared" si="321"/>
        <v/>
      </c>
      <c r="CT370" s="123" t="str">
        <f t="shared" si="322"/>
        <v/>
      </c>
      <c r="CU370" s="123" t="str">
        <f t="shared" si="323"/>
        <v/>
      </c>
      <c r="CV370" s="123" t="str">
        <f t="shared" si="324"/>
        <v/>
      </c>
      <c r="CW370" s="123" t="str">
        <f t="shared" si="325"/>
        <v/>
      </c>
      <c r="CX370" s="123" t="str">
        <f t="shared" si="326"/>
        <v/>
      </c>
      <c r="CY370" s="123" t="str">
        <f t="shared" si="327"/>
        <v/>
      </c>
      <c r="CZ370" s="123" t="str">
        <f t="shared" si="328"/>
        <v/>
      </c>
      <c r="DA370" s="123" t="str">
        <f t="shared" si="329"/>
        <v/>
      </c>
      <c r="DB370" s="124" t="str">
        <f t="shared" si="330"/>
        <v/>
      </c>
      <c r="DC370" s="122" t="str">
        <f t="shared" si="331"/>
        <v/>
      </c>
      <c r="DD370" s="123" t="str">
        <f t="shared" si="332"/>
        <v/>
      </c>
      <c r="DE370" s="123" t="str">
        <f t="shared" si="333"/>
        <v/>
      </c>
      <c r="DF370" s="124" t="str">
        <f t="shared" si="334"/>
        <v/>
      </c>
      <c r="DG370" s="110"/>
    </row>
    <row r="371" spans="2:111" ht="16.2" outlineLevel="2" x14ac:dyDescent="0.4">
      <c r="B371" s="7">
        <v>366</v>
      </c>
      <c r="C371" s="12"/>
      <c r="D371" s="13"/>
      <c r="E371" s="14"/>
      <c r="F371" s="14"/>
      <c r="G371" s="14"/>
      <c r="H371" s="14"/>
      <c r="I371" s="14"/>
      <c r="J371" s="14"/>
      <c r="K371" s="14"/>
      <c r="L371" s="15"/>
      <c r="M371" s="12"/>
      <c r="N371" s="12"/>
      <c r="O371" s="12"/>
      <c r="P371" s="98" t="str">
        <f xml:space="preserve"> IF(ISBLANK(M371),"",VLOOKUP(M371,ComboValue!$D$2:$H$18,5,FALSE))</f>
        <v/>
      </c>
      <c r="Q371" s="12"/>
      <c r="R371" s="252" t="str" cm="1">
        <f t="array" ref="R371">IF(OR(ISNUMBER(SEARCH("SGH05",$D371:$L371)),ISNUMBER(SEARCH("SGH06",$D371:$L371)),ISNUMBER(SEARCH("SGH07",$D371:$L371)),ISNUMBER(SEARCH("SGH08",$D371:$L371)),ISNUMBER(SEARCH("pas de pictogramme",$D371:$L371)),ISNUMBER(SEARCH("SGH09",$D371:$L371)),ISNUMBER(SEARCH("SGH03",$D371:$L371))),"OUI","NON")</f>
        <v>NON</v>
      </c>
      <c r="S371" s="13"/>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212"/>
      <c r="AX371" s="123" t="str" cm="1">
        <f t="array" ref="AX371">_xlfn.TEXTJOIN(",", TRUE, IF(D371:L371="","",VLOOKUP(D371:L371, ComboValue!$A$2:$C$11, 3, FALSE)))</f>
        <v/>
      </c>
      <c r="AY371" s="123" t="str">
        <f t="shared" si="309"/>
        <v>Tous_Fr</v>
      </c>
      <c r="AZ371" s="123" t="str">
        <f>IF(ISBLANK(M371),"",VLOOKUP(M371,ComboValue!$D$2:$F$18,3,FALSE))</f>
        <v/>
      </c>
      <c r="BA371" s="123" t="str">
        <f>IF(ISBLANK(N371),"",VLOOKUP(N371,ComboValue!$J$2:$L$5,3,FALSE))</f>
        <v/>
      </c>
      <c r="BB371" s="130" t="str" cm="1">
        <f t="array" ref="BB371">_xlfn.TEXTJOIN(",", TRUE, IF(S371:AV371="","",VLOOKUP(S371:AV371, ComboValue!$M$2:$O$100, 3, FALSE)))</f>
        <v/>
      </c>
      <c r="BC371" s="124" t="str">
        <f t="shared" si="310"/>
        <v/>
      </c>
      <c r="BD371" s="110"/>
      <c r="BE371" s="122" t="str">
        <f t="shared" si="287"/>
        <v/>
      </c>
      <c r="BF371" s="123" t="str">
        <f t="shared" si="288"/>
        <v/>
      </c>
      <c r="BG371" s="123" t="str">
        <f t="shared" si="289"/>
        <v/>
      </c>
      <c r="BH371" s="123" t="str">
        <f t="shared" si="290"/>
        <v/>
      </c>
      <c r="BI371" s="123" t="str">
        <f t="shared" si="291"/>
        <v/>
      </c>
      <c r="BJ371" s="123" t="str">
        <f t="shared" si="292"/>
        <v/>
      </c>
      <c r="BK371" s="123" t="str">
        <f t="shared" si="293"/>
        <v/>
      </c>
      <c r="BL371" s="123" t="str">
        <f t="shared" si="294"/>
        <v/>
      </c>
      <c r="BM371" s="123" t="str">
        <f t="shared" si="295"/>
        <v/>
      </c>
      <c r="BN371" s="123" t="str">
        <f t="shared" si="296"/>
        <v/>
      </c>
      <c r="BO371" s="123">
        <f t="shared" si="335"/>
        <v>0</v>
      </c>
      <c r="BP371" s="123">
        <f t="shared" si="297"/>
        <v>0</v>
      </c>
      <c r="BQ371" s="123">
        <f t="shared" si="336"/>
        <v>0</v>
      </c>
      <c r="BR371" s="123">
        <f t="shared" si="298"/>
        <v>0</v>
      </c>
      <c r="BS371" s="123">
        <f t="shared" si="299"/>
        <v>0</v>
      </c>
      <c r="BT371" s="123">
        <f t="shared" si="300"/>
        <v>0</v>
      </c>
      <c r="BU371" s="123" t="str">
        <f t="shared" si="313"/>
        <v/>
      </c>
      <c r="BV371" s="123" t="str">
        <f t="shared" si="314"/>
        <v/>
      </c>
      <c r="BW371" s="123" t="str">
        <f t="shared" si="315"/>
        <v/>
      </c>
      <c r="BX371" s="123" t="str">
        <f t="shared" si="301"/>
        <v/>
      </c>
      <c r="BY371" s="123" t="str">
        <f t="shared" si="302"/>
        <v/>
      </c>
      <c r="BZ371" s="123" t="str">
        <f t="shared" si="303"/>
        <v/>
      </c>
      <c r="CA371" s="123" t="str">
        <f t="shared" si="304"/>
        <v/>
      </c>
      <c r="CB371" s="123" t="str">
        <f t="shared" si="305"/>
        <v/>
      </c>
      <c r="CC371" s="123" t="str">
        <f t="shared" si="306"/>
        <v/>
      </c>
      <c r="CD371" s="123" t="str">
        <f t="shared" si="307"/>
        <v/>
      </c>
      <c r="CE371" s="123" t="str">
        <f t="shared" si="308"/>
        <v/>
      </c>
      <c r="CF371" s="123" t="str">
        <f t="shared" si="316"/>
        <v/>
      </c>
      <c r="CG371" s="123" t="str">
        <f t="shared" si="317"/>
        <v/>
      </c>
      <c r="CH371" s="123" t="str">
        <f t="shared" si="318"/>
        <v/>
      </c>
      <c r="CI371" s="123" t="str">
        <f t="shared" si="319"/>
        <v/>
      </c>
      <c r="CJ371" s="131" t="str">
        <f t="shared" si="320"/>
        <v/>
      </c>
      <c r="CK371" s="123" t="str" cm="1">
        <f t="array" ref="CK371">IF(AND(AZ371="C_16",
        SUMPRODUCT(--ISNUMBER(SEARCH({"14","34","38","40","41","42","43","46","48","56","64","65"},BB371)))&gt;0),
    O371-IF(ISNUMBER(CL371),CL371,0),
    "")</f>
        <v/>
      </c>
      <c r="CL371" s="123" t="str" cm="1">
        <f t="array" ref="CL371">IF(AND(AZ371="C_16",
        SUMPRODUCT(--ISNUMBER(SEARCH({"01";"02";"03";"04";"05";"06";"07";"08";"09";"10";"11";"12";"13";"15";"16";"17";"19";"20";"21";"22";"23";"24";"25";"26";"27";"28";"29";"30";"31";"32";"33";"35";"36";"37";"39";"44";"45";"47";"49";"50";"51";"52";"53";"54";"55";"57";"58";"59";"60";"61";"62";"63";"66";"67";"68";"69";"70";"71";"72";"73";"74";"75"}, BB371)))&gt;0),
    O371,
    "")</f>
        <v/>
      </c>
      <c r="CM371" s="131" t="str" cm="1">
        <f t="array" ref="CM371">IF(SUMPRODUCT(--ISNUMBER(SEARCH({"32";"35";"36";"44";"45";"47";"50";"51";"52";"53";"54";"55";"57";"58";"59";"60"}, BB371)))&gt;0,
    B371,
    "")</f>
        <v/>
      </c>
      <c r="CN371" s="123" t="str" cm="1">
        <f t="array" ref="CN371">IF(SUMPRODUCT(--ISNUMBER(SEARCH({"61";"62"}, BB371)))&gt;0,
    B371,
    "")</f>
        <v/>
      </c>
      <c r="CO371" s="226" t="str" cm="1">
        <f t="array" ref="CO371">IF(SUMPRODUCT(--ISNUMBER(SEARCH({"68";"69";"70";"71"}, BB371)))&gt;0,
    B371,
    "")</f>
        <v/>
      </c>
      <c r="CP371" s="123" t="str" cm="1">
        <f t="array" ref="CP371">IF(SUMPRODUCT(--ISNUMBER(SEARCH({"72";"73";"74";"75"}, BB371)))&gt;0,
    B371,
    "")</f>
        <v/>
      </c>
      <c r="CQ371" s="123" t="str">
        <f t="shared" si="311"/>
        <v/>
      </c>
      <c r="CR371" s="226" t="str">
        <f t="shared" si="312"/>
        <v>NO</v>
      </c>
      <c r="CS371" s="122" t="str">
        <f t="shared" si="321"/>
        <v/>
      </c>
      <c r="CT371" s="123" t="str">
        <f t="shared" si="322"/>
        <v/>
      </c>
      <c r="CU371" s="123" t="str">
        <f t="shared" si="323"/>
        <v/>
      </c>
      <c r="CV371" s="123" t="str">
        <f t="shared" si="324"/>
        <v/>
      </c>
      <c r="CW371" s="123" t="str">
        <f t="shared" si="325"/>
        <v/>
      </c>
      <c r="CX371" s="123" t="str">
        <f t="shared" si="326"/>
        <v/>
      </c>
      <c r="CY371" s="123" t="str">
        <f t="shared" si="327"/>
        <v/>
      </c>
      <c r="CZ371" s="123" t="str">
        <f t="shared" si="328"/>
        <v/>
      </c>
      <c r="DA371" s="123" t="str">
        <f t="shared" si="329"/>
        <v/>
      </c>
      <c r="DB371" s="124" t="str">
        <f t="shared" si="330"/>
        <v/>
      </c>
      <c r="DC371" s="122" t="str">
        <f t="shared" si="331"/>
        <v/>
      </c>
      <c r="DD371" s="123" t="str">
        <f t="shared" si="332"/>
        <v/>
      </c>
      <c r="DE371" s="123" t="str">
        <f t="shared" si="333"/>
        <v/>
      </c>
      <c r="DF371" s="124" t="str">
        <f t="shared" si="334"/>
        <v/>
      </c>
      <c r="DG371" s="110"/>
    </row>
    <row r="372" spans="2:111" ht="16.2" outlineLevel="2" x14ac:dyDescent="0.4">
      <c r="B372" s="7">
        <v>367</v>
      </c>
      <c r="C372" s="12"/>
      <c r="D372" s="13"/>
      <c r="E372" s="14"/>
      <c r="F372" s="14"/>
      <c r="G372" s="14"/>
      <c r="H372" s="14"/>
      <c r="I372" s="14"/>
      <c r="J372" s="14"/>
      <c r="K372" s="14"/>
      <c r="L372" s="15"/>
      <c r="M372" s="12"/>
      <c r="N372" s="12"/>
      <c r="O372" s="12"/>
      <c r="P372" s="98" t="str">
        <f xml:space="preserve"> IF(ISBLANK(M372),"",VLOOKUP(M372,ComboValue!$D$2:$H$18,5,FALSE))</f>
        <v/>
      </c>
      <c r="Q372" s="12"/>
      <c r="R372" s="252" t="str" cm="1">
        <f t="array" ref="R372">IF(OR(ISNUMBER(SEARCH("SGH05",$D372:$L372)),ISNUMBER(SEARCH("SGH06",$D372:$L372)),ISNUMBER(SEARCH("SGH07",$D372:$L372)),ISNUMBER(SEARCH("SGH08",$D372:$L372)),ISNUMBER(SEARCH("pas de pictogramme",$D372:$L372)),ISNUMBER(SEARCH("SGH09",$D372:$L372)),ISNUMBER(SEARCH("SGH03",$D372:$L372))),"OUI","NON")</f>
        <v>NON</v>
      </c>
      <c r="S372" s="13"/>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212"/>
      <c r="AX372" s="123" t="str" cm="1">
        <f t="array" ref="AX372">_xlfn.TEXTJOIN(",", TRUE, IF(D372:L372="","",VLOOKUP(D372:L372, ComboValue!$A$2:$C$11, 3, FALSE)))</f>
        <v/>
      </c>
      <c r="AY372" s="123" t="str">
        <f t="shared" si="309"/>
        <v>Tous_Fr</v>
      </c>
      <c r="AZ372" s="123" t="str">
        <f>IF(ISBLANK(M372),"",VLOOKUP(M372,ComboValue!$D$2:$F$18,3,FALSE))</f>
        <v/>
      </c>
      <c r="BA372" s="123" t="str">
        <f>IF(ISBLANK(N372),"",VLOOKUP(N372,ComboValue!$J$2:$L$5,3,FALSE))</f>
        <v/>
      </c>
      <c r="BB372" s="130" t="str" cm="1">
        <f t="array" ref="BB372">_xlfn.TEXTJOIN(",", TRUE, IF(S372:AV372="","",VLOOKUP(S372:AV372, ComboValue!$M$2:$O$100, 3, FALSE)))</f>
        <v/>
      </c>
      <c r="BC372" s="124" t="str">
        <f t="shared" si="310"/>
        <v/>
      </c>
      <c r="BD372" s="110"/>
      <c r="BE372" s="122" t="str">
        <f t="shared" si="287"/>
        <v/>
      </c>
      <c r="BF372" s="123" t="str">
        <f t="shared" si="288"/>
        <v/>
      </c>
      <c r="BG372" s="123" t="str">
        <f t="shared" si="289"/>
        <v/>
      </c>
      <c r="BH372" s="123" t="str">
        <f t="shared" si="290"/>
        <v/>
      </c>
      <c r="BI372" s="123" t="str">
        <f t="shared" si="291"/>
        <v/>
      </c>
      <c r="BJ372" s="123" t="str">
        <f t="shared" si="292"/>
        <v/>
      </c>
      <c r="BK372" s="123" t="str">
        <f t="shared" si="293"/>
        <v/>
      </c>
      <c r="BL372" s="123" t="str">
        <f t="shared" si="294"/>
        <v/>
      </c>
      <c r="BM372" s="123" t="str">
        <f t="shared" si="295"/>
        <v/>
      </c>
      <c r="BN372" s="123" t="str">
        <f t="shared" si="296"/>
        <v/>
      </c>
      <c r="BO372" s="123">
        <f t="shared" si="335"/>
        <v>0</v>
      </c>
      <c r="BP372" s="123">
        <f t="shared" si="297"/>
        <v>0</v>
      </c>
      <c r="BQ372" s="123">
        <f t="shared" si="336"/>
        <v>0</v>
      </c>
      <c r="BR372" s="123">
        <f t="shared" si="298"/>
        <v>0</v>
      </c>
      <c r="BS372" s="123">
        <f t="shared" si="299"/>
        <v>0</v>
      </c>
      <c r="BT372" s="123">
        <f t="shared" si="300"/>
        <v>0</v>
      </c>
      <c r="BU372" s="123" t="str">
        <f t="shared" si="313"/>
        <v/>
      </c>
      <c r="BV372" s="123" t="str">
        <f t="shared" si="314"/>
        <v/>
      </c>
      <c r="BW372" s="123" t="str">
        <f t="shared" si="315"/>
        <v/>
      </c>
      <c r="BX372" s="123" t="str">
        <f t="shared" si="301"/>
        <v/>
      </c>
      <c r="BY372" s="123" t="str">
        <f t="shared" si="302"/>
        <v/>
      </c>
      <c r="BZ372" s="123" t="str">
        <f t="shared" si="303"/>
        <v/>
      </c>
      <c r="CA372" s="123" t="str">
        <f t="shared" si="304"/>
        <v/>
      </c>
      <c r="CB372" s="123" t="str">
        <f t="shared" si="305"/>
        <v/>
      </c>
      <c r="CC372" s="123" t="str">
        <f t="shared" si="306"/>
        <v/>
      </c>
      <c r="CD372" s="123" t="str">
        <f t="shared" si="307"/>
        <v/>
      </c>
      <c r="CE372" s="123" t="str">
        <f t="shared" si="308"/>
        <v/>
      </c>
      <c r="CF372" s="123" t="str">
        <f t="shared" si="316"/>
        <v/>
      </c>
      <c r="CG372" s="123" t="str">
        <f t="shared" si="317"/>
        <v/>
      </c>
      <c r="CH372" s="123" t="str">
        <f t="shared" si="318"/>
        <v/>
      </c>
      <c r="CI372" s="123" t="str">
        <f t="shared" si="319"/>
        <v/>
      </c>
      <c r="CJ372" s="131" t="str">
        <f t="shared" si="320"/>
        <v/>
      </c>
      <c r="CK372" s="123" t="str" cm="1">
        <f t="array" ref="CK372">IF(AND(AZ372="C_16",
        SUMPRODUCT(--ISNUMBER(SEARCH({"14","34","38","40","41","42","43","46","48","56","64","65"},BB372)))&gt;0),
    O372-IF(ISNUMBER(CL372),CL372,0),
    "")</f>
        <v/>
      </c>
      <c r="CL372" s="123" t="str" cm="1">
        <f t="array" ref="CL372">IF(AND(AZ372="C_16",
        SUMPRODUCT(--ISNUMBER(SEARCH({"01";"02";"03";"04";"05";"06";"07";"08";"09";"10";"11";"12";"13";"15";"16";"17";"19";"20";"21";"22";"23";"24";"25";"26";"27";"28";"29";"30";"31";"32";"33";"35";"36";"37";"39";"44";"45";"47";"49";"50";"51";"52";"53";"54";"55";"57";"58";"59";"60";"61";"62";"63";"66";"67";"68";"69";"70";"71";"72";"73";"74";"75"}, BB372)))&gt;0),
    O372,
    "")</f>
        <v/>
      </c>
      <c r="CM372" s="131" t="str" cm="1">
        <f t="array" ref="CM372">IF(SUMPRODUCT(--ISNUMBER(SEARCH({"32";"35";"36";"44";"45";"47";"50";"51";"52";"53";"54";"55";"57";"58";"59";"60"}, BB372)))&gt;0,
    B372,
    "")</f>
        <v/>
      </c>
      <c r="CN372" s="123" t="str" cm="1">
        <f t="array" ref="CN372">IF(SUMPRODUCT(--ISNUMBER(SEARCH({"61";"62"}, BB372)))&gt;0,
    B372,
    "")</f>
        <v/>
      </c>
      <c r="CO372" s="226" t="str" cm="1">
        <f t="array" ref="CO372">IF(SUMPRODUCT(--ISNUMBER(SEARCH({"68";"69";"70";"71"}, BB372)))&gt;0,
    B372,
    "")</f>
        <v/>
      </c>
      <c r="CP372" s="123" t="str" cm="1">
        <f t="array" ref="CP372">IF(SUMPRODUCT(--ISNUMBER(SEARCH({"72";"73";"74";"75"}, BB372)))&gt;0,
    B372,
    "")</f>
        <v/>
      </c>
      <c r="CQ372" s="123" t="str">
        <f t="shared" si="311"/>
        <v/>
      </c>
      <c r="CR372" s="226" t="str">
        <f t="shared" si="312"/>
        <v>NO</v>
      </c>
      <c r="CS372" s="122" t="str">
        <f t="shared" si="321"/>
        <v/>
      </c>
      <c r="CT372" s="123" t="str">
        <f t="shared" si="322"/>
        <v/>
      </c>
      <c r="CU372" s="123" t="str">
        <f t="shared" si="323"/>
        <v/>
      </c>
      <c r="CV372" s="123" t="str">
        <f t="shared" si="324"/>
        <v/>
      </c>
      <c r="CW372" s="123" t="str">
        <f t="shared" si="325"/>
        <v/>
      </c>
      <c r="CX372" s="123" t="str">
        <f t="shared" si="326"/>
        <v/>
      </c>
      <c r="CY372" s="123" t="str">
        <f t="shared" si="327"/>
        <v/>
      </c>
      <c r="CZ372" s="123" t="str">
        <f t="shared" si="328"/>
        <v/>
      </c>
      <c r="DA372" s="123" t="str">
        <f t="shared" si="329"/>
        <v/>
      </c>
      <c r="DB372" s="124" t="str">
        <f t="shared" si="330"/>
        <v/>
      </c>
      <c r="DC372" s="122" t="str">
        <f t="shared" si="331"/>
        <v/>
      </c>
      <c r="DD372" s="123" t="str">
        <f t="shared" si="332"/>
        <v/>
      </c>
      <c r="DE372" s="123" t="str">
        <f t="shared" si="333"/>
        <v/>
      </c>
      <c r="DF372" s="124" t="str">
        <f t="shared" si="334"/>
        <v/>
      </c>
      <c r="DG372" s="110"/>
    </row>
    <row r="373" spans="2:111" ht="16.2" outlineLevel="2" x14ac:dyDescent="0.4">
      <c r="B373" s="7">
        <v>368</v>
      </c>
      <c r="C373" s="12"/>
      <c r="D373" s="13"/>
      <c r="E373" s="14"/>
      <c r="F373" s="14"/>
      <c r="G373" s="14"/>
      <c r="H373" s="14"/>
      <c r="I373" s="14"/>
      <c r="J373" s="14"/>
      <c r="K373" s="14"/>
      <c r="L373" s="15"/>
      <c r="M373" s="12"/>
      <c r="N373" s="12"/>
      <c r="O373" s="12"/>
      <c r="P373" s="98" t="str">
        <f xml:space="preserve"> IF(ISBLANK(M373),"",VLOOKUP(M373,ComboValue!$D$2:$H$18,5,FALSE))</f>
        <v/>
      </c>
      <c r="Q373" s="12"/>
      <c r="R373" s="252" t="str" cm="1">
        <f t="array" ref="R373">IF(OR(ISNUMBER(SEARCH("SGH05",$D373:$L373)),ISNUMBER(SEARCH("SGH06",$D373:$L373)),ISNUMBER(SEARCH("SGH07",$D373:$L373)),ISNUMBER(SEARCH("SGH08",$D373:$L373)),ISNUMBER(SEARCH("pas de pictogramme",$D373:$L373)),ISNUMBER(SEARCH("SGH09",$D373:$L373)),ISNUMBER(SEARCH("SGH03",$D373:$L373))),"OUI","NON")</f>
        <v>NON</v>
      </c>
      <c r="S373" s="13"/>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212"/>
      <c r="AX373" s="123" t="str" cm="1">
        <f t="array" ref="AX373">_xlfn.TEXTJOIN(",", TRUE, IF(D373:L373="","",VLOOKUP(D373:L373, ComboValue!$A$2:$C$11, 3, FALSE)))</f>
        <v/>
      </c>
      <c r="AY373" s="123" t="str">
        <f t="shared" si="309"/>
        <v>Tous_Fr</v>
      </c>
      <c r="AZ373" s="123" t="str">
        <f>IF(ISBLANK(M373),"",VLOOKUP(M373,ComboValue!$D$2:$F$18,3,FALSE))</f>
        <v/>
      </c>
      <c r="BA373" s="123" t="str">
        <f>IF(ISBLANK(N373),"",VLOOKUP(N373,ComboValue!$J$2:$L$5,3,FALSE))</f>
        <v/>
      </c>
      <c r="BB373" s="130" t="str" cm="1">
        <f t="array" ref="BB373">_xlfn.TEXTJOIN(",", TRUE, IF(S373:AV373="","",VLOOKUP(S373:AV373, ComboValue!$M$2:$O$100, 3, FALSE)))</f>
        <v/>
      </c>
      <c r="BC373" s="124" t="str">
        <f t="shared" si="310"/>
        <v/>
      </c>
      <c r="BD373" s="110"/>
      <c r="BE373" s="122" t="str">
        <f t="shared" si="287"/>
        <v/>
      </c>
      <c r="BF373" s="123" t="str">
        <f t="shared" si="288"/>
        <v/>
      </c>
      <c r="BG373" s="123" t="str">
        <f t="shared" si="289"/>
        <v/>
      </c>
      <c r="BH373" s="123" t="str">
        <f t="shared" si="290"/>
        <v/>
      </c>
      <c r="BI373" s="123" t="str">
        <f t="shared" si="291"/>
        <v/>
      </c>
      <c r="BJ373" s="123" t="str">
        <f t="shared" si="292"/>
        <v/>
      </c>
      <c r="BK373" s="123" t="str">
        <f t="shared" si="293"/>
        <v/>
      </c>
      <c r="BL373" s="123" t="str">
        <f t="shared" si="294"/>
        <v/>
      </c>
      <c r="BM373" s="123" t="str">
        <f t="shared" si="295"/>
        <v/>
      </c>
      <c r="BN373" s="123" t="str">
        <f t="shared" si="296"/>
        <v/>
      </c>
      <c r="BO373" s="123">
        <f t="shared" si="335"/>
        <v>0</v>
      </c>
      <c r="BP373" s="123">
        <f t="shared" si="297"/>
        <v>0</v>
      </c>
      <c r="BQ373" s="123">
        <f t="shared" si="336"/>
        <v>0</v>
      </c>
      <c r="BR373" s="123">
        <f t="shared" si="298"/>
        <v>0</v>
      </c>
      <c r="BS373" s="123">
        <f t="shared" si="299"/>
        <v>0</v>
      </c>
      <c r="BT373" s="123">
        <f t="shared" si="300"/>
        <v>0</v>
      </c>
      <c r="BU373" s="123" t="str">
        <f t="shared" si="313"/>
        <v/>
      </c>
      <c r="BV373" s="123" t="str">
        <f t="shared" si="314"/>
        <v/>
      </c>
      <c r="BW373" s="123" t="str">
        <f t="shared" si="315"/>
        <v/>
      </c>
      <c r="BX373" s="123" t="str">
        <f t="shared" si="301"/>
        <v/>
      </c>
      <c r="BY373" s="123" t="str">
        <f t="shared" si="302"/>
        <v/>
      </c>
      <c r="BZ373" s="123" t="str">
        <f t="shared" si="303"/>
        <v/>
      </c>
      <c r="CA373" s="123" t="str">
        <f t="shared" si="304"/>
        <v/>
      </c>
      <c r="CB373" s="123" t="str">
        <f t="shared" si="305"/>
        <v/>
      </c>
      <c r="CC373" s="123" t="str">
        <f t="shared" si="306"/>
        <v/>
      </c>
      <c r="CD373" s="123" t="str">
        <f t="shared" si="307"/>
        <v/>
      </c>
      <c r="CE373" s="123" t="str">
        <f t="shared" si="308"/>
        <v/>
      </c>
      <c r="CF373" s="123" t="str">
        <f t="shared" si="316"/>
        <v/>
      </c>
      <c r="CG373" s="123" t="str">
        <f t="shared" si="317"/>
        <v/>
      </c>
      <c r="CH373" s="123" t="str">
        <f t="shared" si="318"/>
        <v/>
      </c>
      <c r="CI373" s="123" t="str">
        <f t="shared" si="319"/>
        <v/>
      </c>
      <c r="CJ373" s="131" t="str">
        <f t="shared" si="320"/>
        <v/>
      </c>
      <c r="CK373" s="123" t="str" cm="1">
        <f t="array" ref="CK373">IF(AND(AZ373="C_16",
        SUMPRODUCT(--ISNUMBER(SEARCH({"14","34","38","40","41","42","43","46","48","56","64","65"},BB373)))&gt;0),
    O373-IF(ISNUMBER(CL373),CL373,0),
    "")</f>
        <v/>
      </c>
      <c r="CL373" s="123" t="str" cm="1">
        <f t="array" ref="CL373">IF(AND(AZ373="C_16",
        SUMPRODUCT(--ISNUMBER(SEARCH({"01";"02";"03";"04";"05";"06";"07";"08";"09";"10";"11";"12";"13";"15";"16";"17";"19";"20";"21";"22";"23";"24";"25";"26";"27";"28";"29";"30";"31";"32";"33";"35";"36";"37";"39";"44";"45";"47";"49";"50";"51";"52";"53";"54";"55";"57";"58";"59";"60";"61";"62";"63";"66";"67";"68";"69";"70";"71";"72";"73";"74";"75"}, BB373)))&gt;0),
    O373,
    "")</f>
        <v/>
      </c>
      <c r="CM373" s="131" t="str" cm="1">
        <f t="array" ref="CM373">IF(SUMPRODUCT(--ISNUMBER(SEARCH({"32";"35";"36";"44";"45";"47";"50";"51";"52";"53";"54";"55";"57";"58";"59";"60"}, BB373)))&gt;0,
    B373,
    "")</f>
        <v/>
      </c>
      <c r="CN373" s="123" t="str" cm="1">
        <f t="array" ref="CN373">IF(SUMPRODUCT(--ISNUMBER(SEARCH({"61";"62"}, BB373)))&gt;0,
    B373,
    "")</f>
        <v/>
      </c>
      <c r="CO373" s="226" t="str" cm="1">
        <f t="array" ref="CO373">IF(SUMPRODUCT(--ISNUMBER(SEARCH({"68";"69";"70";"71"}, BB373)))&gt;0,
    B373,
    "")</f>
        <v/>
      </c>
      <c r="CP373" s="123" t="str" cm="1">
        <f t="array" ref="CP373">IF(SUMPRODUCT(--ISNUMBER(SEARCH({"72";"73";"74";"75"}, BB373)))&gt;0,
    B373,
    "")</f>
        <v/>
      </c>
      <c r="CQ373" s="123" t="str">
        <f t="shared" si="311"/>
        <v/>
      </c>
      <c r="CR373" s="226" t="str">
        <f t="shared" si="312"/>
        <v>NO</v>
      </c>
      <c r="CS373" s="122" t="str">
        <f t="shared" si="321"/>
        <v/>
      </c>
      <c r="CT373" s="123" t="str">
        <f t="shared" si="322"/>
        <v/>
      </c>
      <c r="CU373" s="123" t="str">
        <f t="shared" si="323"/>
        <v/>
      </c>
      <c r="CV373" s="123" t="str">
        <f t="shared" si="324"/>
        <v/>
      </c>
      <c r="CW373" s="123" t="str">
        <f t="shared" si="325"/>
        <v/>
      </c>
      <c r="CX373" s="123" t="str">
        <f t="shared" si="326"/>
        <v/>
      </c>
      <c r="CY373" s="123" t="str">
        <f t="shared" si="327"/>
        <v/>
      </c>
      <c r="CZ373" s="123" t="str">
        <f t="shared" si="328"/>
        <v/>
      </c>
      <c r="DA373" s="123" t="str">
        <f t="shared" si="329"/>
        <v/>
      </c>
      <c r="DB373" s="124" t="str">
        <f t="shared" si="330"/>
        <v/>
      </c>
      <c r="DC373" s="122" t="str">
        <f t="shared" si="331"/>
        <v/>
      </c>
      <c r="DD373" s="123" t="str">
        <f t="shared" si="332"/>
        <v/>
      </c>
      <c r="DE373" s="123" t="str">
        <f t="shared" si="333"/>
        <v/>
      </c>
      <c r="DF373" s="124" t="str">
        <f t="shared" si="334"/>
        <v/>
      </c>
      <c r="DG373" s="110"/>
    </row>
    <row r="374" spans="2:111" ht="16.2" outlineLevel="2" x14ac:dyDescent="0.4">
      <c r="B374" s="7">
        <v>369</v>
      </c>
      <c r="C374" s="12"/>
      <c r="D374" s="13"/>
      <c r="E374" s="14"/>
      <c r="F374" s="14"/>
      <c r="G374" s="14"/>
      <c r="H374" s="14"/>
      <c r="I374" s="14"/>
      <c r="J374" s="14"/>
      <c r="K374" s="14"/>
      <c r="L374" s="15"/>
      <c r="M374" s="12"/>
      <c r="N374" s="12"/>
      <c r="O374" s="12"/>
      <c r="P374" s="98" t="str">
        <f xml:space="preserve"> IF(ISBLANK(M374),"",VLOOKUP(M374,ComboValue!$D$2:$H$18,5,FALSE))</f>
        <v/>
      </c>
      <c r="Q374" s="12"/>
      <c r="R374" s="252" t="str" cm="1">
        <f t="array" ref="R374">IF(OR(ISNUMBER(SEARCH("SGH05",$D374:$L374)),ISNUMBER(SEARCH("SGH06",$D374:$L374)),ISNUMBER(SEARCH("SGH07",$D374:$L374)),ISNUMBER(SEARCH("SGH08",$D374:$L374)),ISNUMBER(SEARCH("pas de pictogramme",$D374:$L374)),ISNUMBER(SEARCH("SGH09",$D374:$L374)),ISNUMBER(SEARCH("SGH03",$D374:$L374))),"OUI","NON")</f>
        <v>NON</v>
      </c>
      <c r="S374" s="13"/>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212"/>
      <c r="AX374" s="123" t="str" cm="1">
        <f t="array" ref="AX374">_xlfn.TEXTJOIN(",", TRUE, IF(D374:L374="","",VLOOKUP(D374:L374, ComboValue!$A$2:$C$11, 3, FALSE)))</f>
        <v/>
      </c>
      <c r="AY374" s="123" t="str">
        <f t="shared" si="309"/>
        <v>Tous_Fr</v>
      </c>
      <c r="AZ374" s="123" t="str">
        <f>IF(ISBLANK(M374),"",VLOOKUP(M374,ComboValue!$D$2:$F$18,3,FALSE))</f>
        <v/>
      </c>
      <c r="BA374" s="123" t="str">
        <f>IF(ISBLANK(N374),"",VLOOKUP(N374,ComboValue!$J$2:$L$5,3,FALSE))</f>
        <v/>
      </c>
      <c r="BB374" s="130" t="str" cm="1">
        <f t="array" ref="BB374">_xlfn.TEXTJOIN(",", TRUE, IF(S374:AV374="","",VLOOKUP(S374:AV374, ComboValue!$M$2:$O$100, 3, FALSE)))</f>
        <v/>
      </c>
      <c r="BC374" s="124" t="str">
        <f t="shared" si="310"/>
        <v/>
      </c>
      <c r="BD374" s="110"/>
      <c r="BE374" s="122" t="str">
        <f t="shared" si="287"/>
        <v/>
      </c>
      <c r="BF374" s="123" t="str">
        <f t="shared" si="288"/>
        <v/>
      </c>
      <c r="BG374" s="123" t="str">
        <f t="shared" si="289"/>
        <v/>
      </c>
      <c r="BH374" s="123" t="str">
        <f t="shared" si="290"/>
        <v/>
      </c>
      <c r="BI374" s="123" t="str">
        <f t="shared" si="291"/>
        <v/>
      </c>
      <c r="BJ374" s="123" t="str">
        <f t="shared" si="292"/>
        <v/>
      </c>
      <c r="BK374" s="123" t="str">
        <f t="shared" si="293"/>
        <v/>
      </c>
      <c r="BL374" s="123" t="str">
        <f t="shared" si="294"/>
        <v/>
      </c>
      <c r="BM374" s="123" t="str">
        <f t="shared" si="295"/>
        <v/>
      </c>
      <c r="BN374" s="123" t="str">
        <f t="shared" si="296"/>
        <v/>
      </c>
      <c r="BO374" s="123">
        <f t="shared" si="335"/>
        <v>0</v>
      </c>
      <c r="BP374" s="123">
        <f t="shared" si="297"/>
        <v>0</v>
      </c>
      <c r="BQ374" s="123">
        <f t="shared" si="336"/>
        <v>0</v>
      </c>
      <c r="BR374" s="123">
        <f t="shared" si="298"/>
        <v>0</v>
      </c>
      <c r="BS374" s="123">
        <f t="shared" si="299"/>
        <v>0</v>
      </c>
      <c r="BT374" s="123">
        <f t="shared" si="300"/>
        <v>0</v>
      </c>
      <c r="BU374" s="123" t="str">
        <f t="shared" si="313"/>
        <v/>
      </c>
      <c r="BV374" s="123" t="str">
        <f t="shared" si="314"/>
        <v/>
      </c>
      <c r="BW374" s="123" t="str">
        <f t="shared" si="315"/>
        <v/>
      </c>
      <c r="BX374" s="123" t="str">
        <f t="shared" si="301"/>
        <v/>
      </c>
      <c r="BY374" s="123" t="str">
        <f t="shared" si="302"/>
        <v/>
      </c>
      <c r="BZ374" s="123" t="str">
        <f t="shared" si="303"/>
        <v/>
      </c>
      <c r="CA374" s="123" t="str">
        <f t="shared" si="304"/>
        <v/>
      </c>
      <c r="CB374" s="123" t="str">
        <f t="shared" si="305"/>
        <v/>
      </c>
      <c r="CC374" s="123" t="str">
        <f t="shared" si="306"/>
        <v/>
      </c>
      <c r="CD374" s="123" t="str">
        <f t="shared" si="307"/>
        <v/>
      </c>
      <c r="CE374" s="123" t="str">
        <f t="shared" si="308"/>
        <v/>
      </c>
      <c r="CF374" s="123" t="str">
        <f t="shared" si="316"/>
        <v/>
      </c>
      <c r="CG374" s="123" t="str">
        <f t="shared" si="317"/>
        <v/>
      </c>
      <c r="CH374" s="123" t="str">
        <f t="shared" si="318"/>
        <v/>
      </c>
      <c r="CI374" s="123" t="str">
        <f t="shared" si="319"/>
        <v/>
      </c>
      <c r="CJ374" s="131" t="str">
        <f t="shared" si="320"/>
        <v/>
      </c>
      <c r="CK374" s="123" t="str" cm="1">
        <f t="array" ref="CK374">IF(AND(AZ374="C_16",
        SUMPRODUCT(--ISNUMBER(SEARCH({"14","34","38","40","41","42","43","46","48","56","64","65"},BB374)))&gt;0),
    O374-IF(ISNUMBER(CL374),CL374,0),
    "")</f>
        <v/>
      </c>
      <c r="CL374" s="123" t="str" cm="1">
        <f t="array" ref="CL374">IF(AND(AZ374="C_16",
        SUMPRODUCT(--ISNUMBER(SEARCH({"01";"02";"03";"04";"05";"06";"07";"08";"09";"10";"11";"12";"13";"15";"16";"17";"19";"20";"21";"22";"23";"24";"25";"26";"27";"28";"29";"30";"31";"32";"33";"35";"36";"37";"39";"44";"45";"47";"49";"50";"51";"52";"53";"54";"55";"57";"58";"59";"60";"61";"62";"63";"66";"67";"68";"69";"70";"71";"72";"73";"74";"75"}, BB374)))&gt;0),
    O374,
    "")</f>
        <v/>
      </c>
      <c r="CM374" s="131" t="str" cm="1">
        <f t="array" ref="CM374">IF(SUMPRODUCT(--ISNUMBER(SEARCH({"32";"35";"36";"44";"45";"47";"50";"51";"52";"53";"54";"55";"57";"58";"59";"60"}, BB374)))&gt;0,
    B374,
    "")</f>
        <v/>
      </c>
      <c r="CN374" s="123" t="str" cm="1">
        <f t="array" ref="CN374">IF(SUMPRODUCT(--ISNUMBER(SEARCH({"61";"62"}, BB374)))&gt;0,
    B374,
    "")</f>
        <v/>
      </c>
      <c r="CO374" s="226" t="str" cm="1">
        <f t="array" ref="CO374">IF(SUMPRODUCT(--ISNUMBER(SEARCH({"68";"69";"70";"71"}, BB374)))&gt;0,
    B374,
    "")</f>
        <v/>
      </c>
      <c r="CP374" s="123" t="str" cm="1">
        <f t="array" ref="CP374">IF(SUMPRODUCT(--ISNUMBER(SEARCH({"72";"73";"74";"75"}, BB374)))&gt;0,
    B374,
    "")</f>
        <v/>
      </c>
      <c r="CQ374" s="123" t="str">
        <f t="shared" si="311"/>
        <v/>
      </c>
      <c r="CR374" s="226" t="str">
        <f t="shared" si="312"/>
        <v>NO</v>
      </c>
      <c r="CS374" s="122" t="str">
        <f t="shared" si="321"/>
        <v/>
      </c>
      <c r="CT374" s="123" t="str">
        <f t="shared" si="322"/>
        <v/>
      </c>
      <c r="CU374" s="123" t="str">
        <f t="shared" si="323"/>
        <v/>
      </c>
      <c r="CV374" s="123" t="str">
        <f t="shared" si="324"/>
        <v/>
      </c>
      <c r="CW374" s="123" t="str">
        <f t="shared" si="325"/>
        <v/>
      </c>
      <c r="CX374" s="123" t="str">
        <f t="shared" si="326"/>
        <v/>
      </c>
      <c r="CY374" s="123" t="str">
        <f t="shared" si="327"/>
        <v/>
      </c>
      <c r="CZ374" s="123" t="str">
        <f t="shared" si="328"/>
        <v/>
      </c>
      <c r="DA374" s="123" t="str">
        <f t="shared" si="329"/>
        <v/>
      </c>
      <c r="DB374" s="124" t="str">
        <f t="shared" si="330"/>
        <v/>
      </c>
      <c r="DC374" s="122" t="str">
        <f t="shared" si="331"/>
        <v/>
      </c>
      <c r="DD374" s="123" t="str">
        <f t="shared" si="332"/>
        <v/>
      </c>
      <c r="DE374" s="123" t="str">
        <f t="shared" si="333"/>
        <v/>
      </c>
      <c r="DF374" s="124" t="str">
        <f t="shared" si="334"/>
        <v/>
      </c>
      <c r="DG374" s="110"/>
    </row>
    <row r="375" spans="2:111" ht="16.2" outlineLevel="2" x14ac:dyDescent="0.4">
      <c r="B375" s="7">
        <v>370</v>
      </c>
      <c r="C375" s="12"/>
      <c r="D375" s="13"/>
      <c r="E375" s="14"/>
      <c r="F375" s="14"/>
      <c r="G375" s="14"/>
      <c r="H375" s="14"/>
      <c r="I375" s="14"/>
      <c r="J375" s="14"/>
      <c r="K375" s="14"/>
      <c r="L375" s="15"/>
      <c r="M375" s="12"/>
      <c r="N375" s="12"/>
      <c r="O375" s="12"/>
      <c r="P375" s="98" t="str">
        <f xml:space="preserve"> IF(ISBLANK(M375),"",VLOOKUP(M375,ComboValue!$D$2:$H$18,5,FALSE))</f>
        <v/>
      </c>
      <c r="Q375" s="12"/>
      <c r="R375" s="252" t="str" cm="1">
        <f t="array" ref="R375">IF(OR(ISNUMBER(SEARCH("SGH05",$D375:$L375)),ISNUMBER(SEARCH("SGH06",$D375:$L375)),ISNUMBER(SEARCH("SGH07",$D375:$L375)),ISNUMBER(SEARCH("SGH08",$D375:$L375)),ISNUMBER(SEARCH("pas de pictogramme",$D375:$L375)),ISNUMBER(SEARCH("SGH09",$D375:$L375)),ISNUMBER(SEARCH("SGH03",$D375:$L375))),"OUI","NON")</f>
        <v>NON</v>
      </c>
      <c r="S375" s="13"/>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212"/>
      <c r="AX375" s="123" t="str" cm="1">
        <f t="array" ref="AX375">_xlfn.TEXTJOIN(",", TRUE, IF(D375:L375="","",VLOOKUP(D375:L375, ComboValue!$A$2:$C$11, 3, FALSE)))</f>
        <v/>
      </c>
      <c r="AY375" s="123" t="str">
        <f t="shared" si="309"/>
        <v>Tous_Fr</v>
      </c>
      <c r="AZ375" s="123" t="str">
        <f>IF(ISBLANK(M375),"",VLOOKUP(M375,ComboValue!$D$2:$F$18,3,FALSE))</f>
        <v/>
      </c>
      <c r="BA375" s="123" t="str">
        <f>IF(ISBLANK(N375),"",VLOOKUP(N375,ComboValue!$J$2:$L$5,3,FALSE))</f>
        <v/>
      </c>
      <c r="BB375" s="130" t="str" cm="1">
        <f t="array" ref="BB375">_xlfn.TEXTJOIN(",", TRUE, IF(S375:AV375="","",VLOOKUP(S375:AV375, ComboValue!$M$2:$O$100, 3, FALSE)))</f>
        <v/>
      </c>
      <c r="BC375" s="124" t="str">
        <f t="shared" si="310"/>
        <v/>
      </c>
      <c r="BD375" s="110"/>
      <c r="BE375" s="122" t="str">
        <f t="shared" si="287"/>
        <v/>
      </c>
      <c r="BF375" s="123" t="str">
        <f t="shared" si="288"/>
        <v/>
      </c>
      <c r="BG375" s="123" t="str">
        <f t="shared" si="289"/>
        <v/>
      </c>
      <c r="BH375" s="123" t="str">
        <f t="shared" si="290"/>
        <v/>
      </c>
      <c r="BI375" s="123" t="str">
        <f t="shared" si="291"/>
        <v/>
      </c>
      <c r="BJ375" s="123" t="str">
        <f t="shared" si="292"/>
        <v/>
      </c>
      <c r="BK375" s="123" t="str">
        <f t="shared" si="293"/>
        <v/>
      </c>
      <c r="BL375" s="123" t="str">
        <f t="shared" si="294"/>
        <v/>
      </c>
      <c r="BM375" s="123" t="str">
        <f t="shared" si="295"/>
        <v/>
      </c>
      <c r="BN375" s="123" t="str">
        <f t="shared" si="296"/>
        <v/>
      </c>
      <c r="BO375" s="123">
        <f t="shared" si="335"/>
        <v>0</v>
      </c>
      <c r="BP375" s="123">
        <f t="shared" si="297"/>
        <v>0</v>
      </c>
      <c r="BQ375" s="123">
        <f t="shared" si="336"/>
        <v>0</v>
      </c>
      <c r="BR375" s="123">
        <f t="shared" si="298"/>
        <v>0</v>
      </c>
      <c r="BS375" s="123">
        <f t="shared" si="299"/>
        <v>0</v>
      </c>
      <c r="BT375" s="123">
        <f t="shared" si="300"/>
        <v>0</v>
      </c>
      <c r="BU375" s="123" t="str">
        <f t="shared" si="313"/>
        <v/>
      </c>
      <c r="BV375" s="123" t="str">
        <f t="shared" si="314"/>
        <v/>
      </c>
      <c r="BW375" s="123" t="str">
        <f t="shared" si="315"/>
        <v/>
      </c>
      <c r="BX375" s="123" t="str">
        <f t="shared" si="301"/>
        <v/>
      </c>
      <c r="BY375" s="123" t="str">
        <f t="shared" si="302"/>
        <v/>
      </c>
      <c r="BZ375" s="123" t="str">
        <f t="shared" si="303"/>
        <v/>
      </c>
      <c r="CA375" s="123" t="str">
        <f t="shared" si="304"/>
        <v/>
      </c>
      <c r="CB375" s="123" t="str">
        <f t="shared" si="305"/>
        <v/>
      </c>
      <c r="CC375" s="123" t="str">
        <f t="shared" si="306"/>
        <v/>
      </c>
      <c r="CD375" s="123" t="str">
        <f t="shared" si="307"/>
        <v/>
      </c>
      <c r="CE375" s="123" t="str">
        <f t="shared" si="308"/>
        <v/>
      </c>
      <c r="CF375" s="123" t="str">
        <f t="shared" si="316"/>
        <v/>
      </c>
      <c r="CG375" s="123" t="str">
        <f t="shared" si="317"/>
        <v/>
      </c>
      <c r="CH375" s="123" t="str">
        <f t="shared" si="318"/>
        <v/>
      </c>
      <c r="CI375" s="123" t="str">
        <f t="shared" si="319"/>
        <v/>
      </c>
      <c r="CJ375" s="131" t="str">
        <f t="shared" si="320"/>
        <v/>
      </c>
      <c r="CK375" s="123" t="str" cm="1">
        <f t="array" ref="CK375">IF(AND(AZ375="C_16",
        SUMPRODUCT(--ISNUMBER(SEARCH({"14","34","38","40","41","42","43","46","48","56","64","65"},BB375)))&gt;0),
    O375-IF(ISNUMBER(CL375),CL375,0),
    "")</f>
        <v/>
      </c>
      <c r="CL375" s="123" t="str" cm="1">
        <f t="array" ref="CL375">IF(AND(AZ375="C_16",
        SUMPRODUCT(--ISNUMBER(SEARCH({"01";"02";"03";"04";"05";"06";"07";"08";"09";"10";"11";"12";"13";"15";"16";"17";"19";"20";"21";"22";"23";"24";"25";"26";"27";"28";"29";"30";"31";"32";"33";"35";"36";"37";"39";"44";"45";"47";"49";"50";"51";"52";"53";"54";"55";"57";"58";"59";"60";"61";"62";"63";"66";"67";"68";"69";"70";"71";"72";"73";"74";"75"}, BB375)))&gt;0),
    O375,
    "")</f>
        <v/>
      </c>
      <c r="CM375" s="131" t="str" cm="1">
        <f t="array" ref="CM375">IF(SUMPRODUCT(--ISNUMBER(SEARCH({"32";"35";"36";"44";"45";"47";"50";"51";"52";"53";"54";"55";"57";"58";"59";"60"}, BB375)))&gt;0,
    B375,
    "")</f>
        <v/>
      </c>
      <c r="CN375" s="123" t="str" cm="1">
        <f t="array" ref="CN375">IF(SUMPRODUCT(--ISNUMBER(SEARCH({"61";"62"}, BB375)))&gt;0,
    B375,
    "")</f>
        <v/>
      </c>
      <c r="CO375" s="226" t="str" cm="1">
        <f t="array" ref="CO375">IF(SUMPRODUCT(--ISNUMBER(SEARCH({"68";"69";"70";"71"}, BB375)))&gt;0,
    B375,
    "")</f>
        <v/>
      </c>
      <c r="CP375" s="123" t="str" cm="1">
        <f t="array" ref="CP375">IF(SUMPRODUCT(--ISNUMBER(SEARCH({"72";"73";"74";"75"}, BB375)))&gt;0,
    B375,
    "")</f>
        <v/>
      </c>
      <c r="CQ375" s="123" t="str">
        <f t="shared" si="311"/>
        <v/>
      </c>
      <c r="CR375" s="226" t="str">
        <f t="shared" si="312"/>
        <v>NO</v>
      </c>
      <c r="CS375" s="122" t="str">
        <f t="shared" si="321"/>
        <v/>
      </c>
      <c r="CT375" s="123" t="str">
        <f t="shared" si="322"/>
        <v/>
      </c>
      <c r="CU375" s="123" t="str">
        <f t="shared" si="323"/>
        <v/>
      </c>
      <c r="CV375" s="123" t="str">
        <f t="shared" si="324"/>
        <v/>
      </c>
      <c r="CW375" s="123" t="str">
        <f t="shared" si="325"/>
        <v/>
      </c>
      <c r="CX375" s="123" t="str">
        <f t="shared" si="326"/>
        <v/>
      </c>
      <c r="CY375" s="123" t="str">
        <f t="shared" si="327"/>
        <v/>
      </c>
      <c r="CZ375" s="123" t="str">
        <f t="shared" si="328"/>
        <v/>
      </c>
      <c r="DA375" s="123" t="str">
        <f t="shared" si="329"/>
        <v/>
      </c>
      <c r="DB375" s="124" t="str">
        <f t="shared" si="330"/>
        <v/>
      </c>
      <c r="DC375" s="122" t="str">
        <f t="shared" si="331"/>
        <v/>
      </c>
      <c r="DD375" s="123" t="str">
        <f t="shared" si="332"/>
        <v/>
      </c>
      <c r="DE375" s="123" t="str">
        <f t="shared" si="333"/>
        <v/>
      </c>
      <c r="DF375" s="124" t="str">
        <f t="shared" si="334"/>
        <v/>
      </c>
      <c r="DG375" s="110"/>
    </row>
    <row r="376" spans="2:111" ht="16.2" outlineLevel="2" x14ac:dyDescent="0.4">
      <c r="B376" s="7">
        <v>371</v>
      </c>
      <c r="C376" s="12"/>
      <c r="D376" s="13"/>
      <c r="E376" s="14"/>
      <c r="F376" s="14"/>
      <c r="G376" s="14"/>
      <c r="H376" s="14"/>
      <c r="I376" s="14"/>
      <c r="J376" s="14"/>
      <c r="K376" s="14"/>
      <c r="L376" s="15"/>
      <c r="M376" s="12"/>
      <c r="N376" s="12"/>
      <c r="O376" s="12"/>
      <c r="P376" s="98" t="str">
        <f xml:space="preserve"> IF(ISBLANK(M376),"",VLOOKUP(M376,ComboValue!$D$2:$H$18,5,FALSE))</f>
        <v/>
      </c>
      <c r="Q376" s="12"/>
      <c r="R376" s="252" t="str" cm="1">
        <f t="array" ref="R376">IF(OR(ISNUMBER(SEARCH("SGH05",$D376:$L376)),ISNUMBER(SEARCH("SGH06",$D376:$L376)),ISNUMBER(SEARCH("SGH07",$D376:$L376)),ISNUMBER(SEARCH("SGH08",$D376:$L376)),ISNUMBER(SEARCH("pas de pictogramme",$D376:$L376)),ISNUMBER(SEARCH("SGH09",$D376:$L376)),ISNUMBER(SEARCH("SGH03",$D376:$L376))),"OUI","NON")</f>
        <v>NON</v>
      </c>
      <c r="S376" s="13"/>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212"/>
      <c r="AX376" s="123" t="str" cm="1">
        <f t="array" ref="AX376">_xlfn.TEXTJOIN(",", TRUE, IF(D376:L376="","",VLOOKUP(D376:L376, ComboValue!$A$2:$C$11, 3, FALSE)))</f>
        <v/>
      </c>
      <c r="AY376" s="123" t="str">
        <f t="shared" si="309"/>
        <v>Tous_Fr</v>
      </c>
      <c r="AZ376" s="123" t="str">
        <f>IF(ISBLANK(M376),"",VLOOKUP(M376,ComboValue!$D$2:$F$18,3,FALSE))</f>
        <v/>
      </c>
      <c r="BA376" s="123" t="str">
        <f>IF(ISBLANK(N376),"",VLOOKUP(N376,ComboValue!$J$2:$L$5,3,FALSE))</f>
        <v/>
      </c>
      <c r="BB376" s="130" t="str" cm="1">
        <f t="array" ref="BB376">_xlfn.TEXTJOIN(",", TRUE, IF(S376:AV376="","",VLOOKUP(S376:AV376, ComboValue!$M$2:$O$100, 3, FALSE)))</f>
        <v/>
      </c>
      <c r="BC376" s="124" t="str">
        <f t="shared" si="310"/>
        <v/>
      </c>
      <c r="BD376" s="110"/>
      <c r="BE376" s="122" t="str">
        <f t="shared" si="287"/>
        <v/>
      </c>
      <c r="BF376" s="123" t="str">
        <f t="shared" si="288"/>
        <v/>
      </c>
      <c r="BG376" s="123" t="str">
        <f t="shared" si="289"/>
        <v/>
      </c>
      <c r="BH376" s="123" t="str">
        <f t="shared" si="290"/>
        <v/>
      </c>
      <c r="BI376" s="123" t="str">
        <f t="shared" si="291"/>
        <v/>
      </c>
      <c r="BJ376" s="123" t="str">
        <f t="shared" si="292"/>
        <v/>
      </c>
      <c r="BK376" s="123" t="str">
        <f t="shared" si="293"/>
        <v/>
      </c>
      <c r="BL376" s="123" t="str">
        <f t="shared" si="294"/>
        <v/>
      </c>
      <c r="BM376" s="123" t="str">
        <f t="shared" si="295"/>
        <v/>
      </c>
      <c r="BN376" s="123" t="str">
        <f t="shared" si="296"/>
        <v/>
      </c>
      <c r="BO376" s="123">
        <f t="shared" si="335"/>
        <v>0</v>
      </c>
      <c r="BP376" s="123">
        <f t="shared" si="297"/>
        <v>0</v>
      </c>
      <c r="BQ376" s="123">
        <f t="shared" si="336"/>
        <v>0</v>
      </c>
      <c r="BR376" s="123">
        <f t="shared" si="298"/>
        <v>0</v>
      </c>
      <c r="BS376" s="123">
        <f t="shared" si="299"/>
        <v>0</v>
      </c>
      <c r="BT376" s="123">
        <f t="shared" si="300"/>
        <v>0</v>
      </c>
      <c r="BU376" s="123" t="str">
        <f t="shared" si="313"/>
        <v/>
      </c>
      <c r="BV376" s="123" t="str">
        <f t="shared" si="314"/>
        <v/>
      </c>
      <c r="BW376" s="123" t="str">
        <f t="shared" si="315"/>
        <v/>
      </c>
      <c r="BX376" s="123" t="str">
        <f t="shared" si="301"/>
        <v/>
      </c>
      <c r="BY376" s="123" t="str">
        <f t="shared" si="302"/>
        <v/>
      </c>
      <c r="BZ376" s="123" t="str">
        <f t="shared" si="303"/>
        <v/>
      </c>
      <c r="CA376" s="123" t="str">
        <f t="shared" si="304"/>
        <v/>
      </c>
      <c r="CB376" s="123" t="str">
        <f t="shared" si="305"/>
        <v/>
      </c>
      <c r="CC376" s="123" t="str">
        <f t="shared" si="306"/>
        <v/>
      </c>
      <c r="CD376" s="123" t="str">
        <f t="shared" si="307"/>
        <v/>
      </c>
      <c r="CE376" s="123" t="str">
        <f t="shared" si="308"/>
        <v/>
      </c>
      <c r="CF376" s="123" t="str">
        <f t="shared" si="316"/>
        <v/>
      </c>
      <c r="CG376" s="123" t="str">
        <f t="shared" si="317"/>
        <v/>
      </c>
      <c r="CH376" s="123" t="str">
        <f t="shared" si="318"/>
        <v/>
      </c>
      <c r="CI376" s="123" t="str">
        <f t="shared" si="319"/>
        <v/>
      </c>
      <c r="CJ376" s="131" t="str">
        <f t="shared" si="320"/>
        <v/>
      </c>
      <c r="CK376" s="123" t="str" cm="1">
        <f t="array" ref="CK376">IF(AND(AZ376="C_16",
        SUMPRODUCT(--ISNUMBER(SEARCH({"14","34","38","40","41","42","43","46","48","56","64","65"},BB376)))&gt;0),
    O376-IF(ISNUMBER(CL376),CL376,0),
    "")</f>
        <v/>
      </c>
      <c r="CL376" s="123" t="str" cm="1">
        <f t="array" ref="CL376">IF(AND(AZ376="C_16",
        SUMPRODUCT(--ISNUMBER(SEARCH({"01";"02";"03";"04";"05";"06";"07";"08";"09";"10";"11";"12";"13";"15";"16";"17";"19";"20";"21";"22";"23";"24";"25";"26";"27";"28";"29";"30";"31";"32";"33";"35";"36";"37";"39";"44";"45";"47";"49";"50";"51";"52";"53";"54";"55";"57";"58";"59";"60";"61";"62";"63";"66";"67";"68";"69";"70";"71";"72";"73";"74";"75"}, BB376)))&gt;0),
    O376,
    "")</f>
        <v/>
      </c>
      <c r="CM376" s="131" t="str" cm="1">
        <f t="array" ref="CM376">IF(SUMPRODUCT(--ISNUMBER(SEARCH({"32";"35";"36";"44";"45";"47";"50";"51";"52";"53";"54";"55";"57";"58";"59";"60"}, BB376)))&gt;0,
    B376,
    "")</f>
        <v/>
      </c>
      <c r="CN376" s="123" t="str" cm="1">
        <f t="array" ref="CN376">IF(SUMPRODUCT(--ISNUMBER(SEARCH({"61";"62"}, BB376)))&gt;0,
    B376,
    "")</f>
        <v/>
      </c>
      <c r="CO376" s="226" t="str" cm="1">
        <f t="array" ref="CO376">IF(SUMPRODUCT(--ISNUMBER(SEARCH({"68";"69";"70";"71"}, BB376)))&gt;0,
    B376,
    "")</f>
        <v/>
      </c>
      <c r="CP376" s="123" t="str" cm="1">
        <f t="array" ref="CP376">IF(SUMPRODUCT(--ISNUMBER(SEARCH({"72";"73";"74";"75"}, BB376)))&gt;0,
    B376,
    "")</f>
        <v/>
      </c>
      <c r="CQ376" s="123" t="str">
        <f t="shared" si="311"/>
        <v/>
      </c>
      <c r="CR376" s="226" t="str">
        <f t="shared" si="312"/>
        <v>NO</v>
      </c>
      <c r="CS376" s="122" t="str">
        <f t="shared" si="321"/>
        <v/>
      </c>
      <c r="CT376" s="123" t="str">
        <f t="shared" si="322"/>
        <v/>
      </c>
      <c r="CU376" s="123" t="str">
        <f t="shared" si="323"/>
        <v/>
      </c>
      <c r="CV376" s="123" t="str">
        <f t="shared" si="324"/>
        <v/>
      </c>
      <c r="CW376" s="123" t="str">
        <f t="shared" si="325"/>
        <v/>
      </c>
      <c r="CX376" s="123" t="str">
        <f t="shared" si="326"/>
        <v/>
      </c>
      <c r="CY376" s="123" t="str">
        <f t="shared" si="327"/>
        <v/>
      </c>
      <c r="CZ376" s="123" t="str">
        <f t="shared" si="328"/>
        <v/>
      </c>
      <c r="DA376" s="123" t="str">
        <f t="shared" si="329"/>
        <v/>
      </c>
      <c r="DB376" s="124" t="str">
        <f t="shared" si="330"/>
        <v/>
      </c>
      <c r="DC376" s="122" t="str">
        <f t="shared" si="331"/>
        <v/>
      </c>
      <c r="DD376" s="123" t="str">
        <f t="shared" si="332"/>
        <v/>
      </c>
      <c r="DE376" s="123" t="str">
        <f t="shared" si="333"/>
        <v/>
      </c>
      <c r="DF376" s="124" t="str">
        <f t="shared" si="334"/>
        <v/>
      </c>
      <c r="DG376" s="110"/>
    </row>
    <row r="377" spans="2:111" ht="16.2" outlineLevel="2" x14ac:dyDescent="0.4">
      <c r="B377" s="7">
        <v>372</v>
      </c>
      <c r="C377" s="12"/>
      <c r="D377" s="13"/>
      <c r="E377" s="14"/>
      <c r="F377" s="14"/>
      <c r="G377" s="14"/>
      <c r="H377" s="14"/>
      <c r="I377" s="14"/>
      <c r="J377" s="14"/>
      <c r="K377" s="14"/>
      <c r="L377" s="15"/>
      <c r="M377" s="12"/>
      <c r="N377" s="12"/>
      <c r="O377" s="12"/>
      <c r="P377" s="98" t="str">
        <f xml:space="preserve"> IF(ISBLANK(M377),"",VLOOKUP(M377,ComboValue!$D$2:$H$18,5,FALSE))</f>
        <v/>
      </c>
      <c r="Q377" s="12"/>
      <c r="R377" s="252" t="str" cm="1">
        <f t="array" ref="R377">IF(OR(ISNUMBER(SEARCH("SGH05",$D377:$L377)),ISNUMBER(SEARCH("SGH06",$D377:$L377)),ISNUMBER(SEARCH("SGH07",$D377:$L377)),ISNUMBER(SEARCH("SGH08",$D377:$L377)),ISNUMBER(SEARCH("pas de pictogramme",$D377:$L377)),ISNUMBER(SEARCH("SGH09",$D377:$L377)),ISNUMBER(SEARCH("SGH03",$D377:$L377))),"OUI","NON")</f>
        <v>NON</v>
      </c>
      <c r="S377" s="13"/>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212"/>
      <c r="AX377" s="123" t="str" cm="1">
        <f t="array" ref="AX377">_xlfn.TEXTJOIN(",", TRUE, IF(D377:L377="","",VLOOKUP(D377:L377, ComboValue!$A$2:$C$11, 3, FALSE)))</f>
        <v/>
      </c>
      <c r="AY377" s="123" t="str">
        <f t="shared" si="309"/>
        <v>Tous_Fr</v>
      </c>
      <c r="AZ377" s="123" t="str">
        <f>IF(ISBLANK(M377),"",VLOOKUP(M377,ComboValue!$D$2:$F$18,3,FALSE))</f>
        <v/>
      </c>
      <c r="BA377" s="123" t="str">
        <f>IF(ISBLANK(N377),"",VLOOKUP(N377,ComboValue!$J$2:$L$5,3,FALSE))</f>
        <v/>
      </c>
      <c r="BB377" s="130" t="str" cm="1">
        <f t="array" ref="BB377">_xlfn.TEXTJOIN(",", TRUE, IF(S377:AV377="","",VLOOKUP(S377:AV377, ComboValue!$M$2:$O$100, 3, FALSE)))</f>
        <v/>
      </c>
      <c r="BC377" s="124" t="str">
        <f t="shared" si="310"/>
        <v/>
      </c>
      <c r="BD377" s="110"/>
      <c r="BE377" s="122" t="str">
        <f t="shared" si="287"/>
        <v/>
      </c>
      <c r="BF377" s="123" t="str">
        <f t="shared" si="288"/>
        <v/>
      </c>
      <c r="BG377" s="123" t="str">
        <f t="shared" si="289"/>
        <v/>
      </c>
      <c r="BH377" s="123" t="str">
        <f t="shared" si="290"/>
        <v/>
      </c>
      <c r="BI377" s="123" t="str">
        <f t="shared" si="291"/>
        <v/>
      </c>
      <c r="BJ377" s="123" t="str">
        <f t="shared" si="292"/>
        <v/>
      </c>
      <c r="BK377" s="123" t="str">
        <f t="shared" si="293"/>
        <v/>
      </c>
      <c r="BL377" s="123" t="str">
        <f t="shared" si="294"/>
        <v/>
      </c>
      <c r="BM377" s="123" t="str">
        <f t="shared" si="295"/>
        <v/>
      </c>
      <c r="BN377" s="123" t="str">
        <f t="shared" si="296"/>
        <v/>
      </c>
      <c r="BO377" s="123">
        <f t="shared" si="335"/>
        <v>0</v>
      </c>
      <c r="BP377" s="123">
        <f t="shared" si="297"/>
        <v>0</v>
      </c>
      <c r="BQ377" s="123">
        <f t="shared" si="336"/>
        <v>0</v>
      </c>
      <c r="BR377" s="123">
        <f t="shared" si="298"/>
        <v>0</v>
      </c>
      <c r="BS377" s="123">
        <f t="shared" si="299"/>
        <v>0</v>
      </c>
      <c r="BT377" s="123">
        <f t="shared" si="300"/>
        <v>0</v>
      </c>
      <c r="BU377" s="123" t="str">
        <f t="shared" si="313"/>
        <v/>
      </c>
      <c r="BV377" s="123" t="str">
        <f t="shared" si="314"/>
        <v/>
      </c>
      <c r="BW377" s="123" t="str">
        <f t="shared" si="315"/>
        <v/>
      </c>
      <c r="BX377" s="123" t="str">
        <f t="shared" si="301"/>
        <v/>
      </c>
      <c r="BY377" s="123" t="str">
        <f t="shared" si="302"/>
        <v/>
      </c>
      <c r="BZ377" s="123" t="str">
        <f t="shared" si="303"/>
        <v/>
      </c>
      <c r="CA377" s="123" t="str">
        <f t="shared" si="304"/>
        <v/>
      </c>
      <c r="CB377" s="123" t="str">
        <f t="shared" si="305"/>
        <v/>
      </c>
      <c r="CC377" s="123" t="str">
        <f t="shared" si="306"/>
        <v/>
      </c>
      <c r="CD377" s="123" t="str">
        <f t="shared" si="307"/>
        <v/>
      </c>
      <c r="CE377" s="123" t="str">
        <f t="shared" si="308"/>
        <v/>
      </c>
      <c r="CF377" s="123" t="str">
        <f t="shared" si="316"/>
        <v/>
      </c>
      <c r="CG377" s="123" t="str">
        <f t="shared" si="317"/>
        <v/>
      </c>
      <c r="CH377" s="123" t="str">
        <f t="shared" si="318"/>
        <v/>
      </c>
      <c r="CI377" s="123" t="str">
        <f t="shared" si="319"/>
        <v/>
      </c>
      <c r="CJ377" s="131" t="str">
        <f t="shared" si="320"/>
        <v/>
      </c>
      <c r="CK377" s="123" t="str" cm="1">
        <f t="array" ref="CK377">IF(AND(AZ377="C_16",
        SUMPRODUCT(--ISNUMBER(SEARCH({"14","34","38","40","41","42","43","46","48","56","64","65"},BB377)))&gt;0),
    O377-IF(ISNUMBER(CL377),CL377,0),
    "")</f>
        <v/>
      </c>
      <c r="CL377" s="123" t="str" cm="1">
        <f t="array" ref="CL377">IF(AND(AZ377="C_16",
        SUMPRODUCT(--ISNUMBER(SEARCH({"01";"02";"03";"04";"05";"06";"07";"08";"09";"10";"11";"12";"13";"15";"16";"17";"19";"20";"21";"22";"23";"24";"25";"26";"27";"28";"29";"30";"31";"32";"33";"35";"36";"37";"39";"44";"45";"47";"49";"50";"51";"52";"53";"54";"55";"57";"58";"59";"60";"61";"62";"63";"66";"67";"68";"69";"70";"71";"72";"73";"74";"75"}, BB377)))&gt;0),
    O377,
    "")</f>
        <v/>
      </c>
      <c r="CM377" s="131" t="str" cm="1">
        <f t="array" ref="CM377">IF(SUMPRODUCT(--ISNUMBER(SEARCH({"32";"35";"36";"44";"45";"47";"50";"51";"52";"53";"54";"55";"57";"58";"59";"60"}, BB377)))&gt;0,
    B377,
    "")</f>
        <v/>
      </c>
      <c r="CN377" s="123" t="str" cm="1">
        <f t="array" ref="CN377">IF(SUMPRODUCT(--ISNUMBER(SEARCH({"61";"62"}, BB377)))&gt;0,
    B377,
    "")</f>
        <v/>
      </c>
      <c r="CO377" s="226" t="str" cm="1">
        <f t="array" ref="CO377">IF(SUMPRODUCT(--ISNUMBER(SEARCH({"68";"69";"70";"71"}, BB377)))&gt;0,
    B377,
    "")</f>
        <v/>
      </c>
      <c r="CP377" s="123" t="str" cm="1">
        <f t="array" ref="CP377">IF(SUMPRODUCT(--ISNUMBER(SEARCH({"72";"73";"74";"75"}, BB377)))&gt;0,
    B377,
    "")</f>
        <v/>
      </c>
      <c r="CQ377" s="123" t="str">
        <f t="shared" si="311"/>
        <v/>
      </c>
      <c r="CR377" s="226" t="str">
        <f t="shared" si="312"/>
        <v>NO</v>
      </c>
      <c r="CS377" s="122" t="str">
        <f t="shared" si="321"/>
        <v/>
      </c>
      <c r="CT377" s="123" t="str">
        <f t="shared" si="322"/>
        <v/>
      </c>
      <c r="CU377" s="123" t="str">
        <f t="shared" si="323"/>
        <v/>
      </c>
      <c r="CV377" s="123" t="str">
        <f t="shared" si="324"/>
        <v/>
      </c>
      <c r="CW377" s="123" t="str">
        <f t="shared" si="325"/>
        <v/>
      </c>
      <c r="CX377" s="123" t="str">
        <f t="shared" si="326"/>
        <v/>
      </c>
      <c r="CY377" s="123" t="str">
        <f t="shared" si="327"/>
        <v/>
      </c>
      <c r="CZ377" s="123" t="str">
        <f t="shared" si="328"/>
        <v/>
      </c>
      <c r="DA377" s="123" t="str">
        <f t="shared" si="329"/>
        <v/>
      </c>
      <c r="DB377" s="124" t="str">
        <f t="shared" si="330"/>
        <v/>
      </c>
      <c r="DC377" s="122" t="str">
        <f t="shared" si="331"/>
        <v/>
      </c>
      <c r="DD377" s="123" t="str">
        <f t="shared" si="332"/>
        <v/>
      </c>
      <c r="DE377" s="123" t="str">
        <f t="shared" si="333"/>
        <v/>
      </c>
      <c r="DF377" s="124" t="str">
        <f t="shared" si="334"/>
        <v/>
      </c>
      <c r="DG377" s="110"/>
    </row>
    <row r="378" spans="2:111" ht="16.2" outlineLevel="2" x14ac:dyDescent="0.4">
      <c r="B378" s="7">
        <v>373</v>
      </c>
      <c r="C378" s="12"/>
      <c r="D378" s="13"/>
      <c r="E378" s="14"/>
      <c r="F378" s="14"/>
      <c r="G378" s="14"/>
      <c r="H378" s="14"/>
      <c r="I378" s="14"/>
      <c r="J378" s="14"/>
      <c r="K378" s="14"/>
      <c r="L378" s="15"/>
      <c r="M378" s="12"/>
      <c r="N378" s="12"/>
      <c r="O378" s="12"/>
      <c r="P378" s="98" t="str">
        <f xml:space="preserve"> IF(ISBLANK(M378),"",VLOOKUP(M378,ComboValue!$D$2:$H$18,5,FALSE))</f>
        <v/>
      </c>
      <c r="Q378" s="12"/>
      <c r="R378" s="252" t="str" cm="1">
        <f t="array" ref="R378">IF(OR(ISNUMBER(SEARCH("SGH05",$D378:$L378)),ISNUMBER(SEARCH("SGH06",$D378:$L378)),ISNUMBER(SEARCH("SGH07",$D378:$L378)),ISNUMBER(SEARCH("SGH08",$D378:$L378)),ISNUMBER(SEARCH("pas de pictogramme",$D378:$L378)),ISNUMBER(SEARCH("SGH09",$D378:$L378)),ISNUMBER(SEARCH("SGH03",$D378:$L378))),"OUI","NON")</f>
        <v>NON</v>
      </c>
      <c r="S378" s="13"/>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212"/>
      <c r="AX378" s="123" t="str" cm="1">
        <f t="array" ref="AX378">_xlfn.TEXTJOIN(",", TRUE, IF(D378:L378="","",VLOOKUP(D378:L378, ComboValue!$A$2:$C$11, 3, FALSE)))</f>
        <v/>
      </c>
      <c r="AY378" s="123" t="str">
        <f t="shared" si="309"/>
        <v>Tous_Fr</v>
      </c>
      <c r="AZ378" s="123" t="str">
        <f>IF(ISBLANK(M378),"",VLOOKUP(M378,ComboValue!$D$2:$F$18,3,FALSE))</f>
        <v/>
      </c>
      <c r="BA378" s="123" t="str">
        <f>IF(ISBLANK(N378),"",VLOOKUP(N378,ComboValue!$J$2:$L$5,3,FALSE))</f>
        <v/>
      </c>
      <c r="BB378" s="130" t="str" cm="1">
        <f t="array" ref="BB378">_xlfn.TEXTJOIN(",", TRUE, IF(S378:AV378="","",VLOOKUP(S378:AV378, ComboValue!$M$2:$O$100, 3, FALSE)))</f>
        <v/>
      </c>
      <c r="BC378" s="124" t="str">
        <f t="shared" si="310"/>
        <v/>
      </c>
      <c r="BD378" s="110"/>
      <c r="BE378" s="122" t="str">
        <f t="shared" si="287"/>
        <v/>
      </c>
      <c r="BF378" s="123" t="str">
        <f t="shared" si="288"/>
        <v/>
      </c>
      <c r="BG378" s="123" t="str">
        <f t="shared" si="289"/>
        <v/>
      </c>
      <c r="BH378" s="123" t="str">
        <f t="shared" si="290"/>
        <v/>
      </c>
      <c r="BI378" s="123" t="str">
        <f t="shared" si="291"/>
        <v/>
      </c>
      <c r="BJ378" s="123" t="str">
        <f t="shared" si="292"/>
        <v/>
      </c>
      <c r="BK378" s="123" t="str">
        <f t="shared" si="293"/>
        <v/>
      </c>
      <c r="BL378" s="123" t="str">
        <f t="shared" si="294"/>
        <v/>
      </c>
      <c r="BM378" s="123" t="str">
        <f t="shared" si="295"/>
        <v/>
      </c>
      <c r="BN378" s="123" t="str">
        <f t="shared" si="296"/>
        <v/>
      </c>
      <c r="BO378" s="123">
        <f t="shared" si="335"/>
        <v>0</v>
      </c>
      <c r="BP378" s="123">
        <f t="shared" si="297"/>
        <v>0</v>
      </c>
      <c r="BQ378" s="123">
        <f t="shared" si="336"/>
        <v>0</v>
      </c>
      <c r="BR378" s="123">
        <f t="shared" si="298"/>
        <v>0</v>
      </c>
      <c r="BS378" s="123">
        <f t="shared" si="299"/>
        <v>0</v>
      </c>
      <c r="BT378" s="123">
        <f t="shared" si="300"/>
        <v>0</v>
      </c>
      <c r="BU378" s="123" t="str">
        <f t="shared" si="313"/>
        <v/>
      </c>
      <c r="BV378" s="123" t="str">
        <f t="shared" si="314"/>
        <v/>
      </c>
      <c r="BW378" s="123" t="str">
        <f t="shared" si="315"/>
        <v/>
      </c>
      <c r="BX378" s="123" t="str">
        <f t="shared" si="301"/>
        <v/>
      </c>
      <c r="BY378" s="123" t="str">
        <f t="shared" si="302"/>
        <v/>
      </c>
      <c r="BZ378" s="123" t="str">
        <f t="shared" si="303"/>
        <v/>
      </c>
      <c r="CA378" s="123" t="str">
        <f t="shared" si="304"/>
        <v/>
      </c>
      <c r="CB378" s="123" t="str">
        <f t="shared" si="305"/>
        <v/>
      </c>
      <c r="CC378" s="123" t="str">
        <f t="shared" si="306"/>
        <v/>
      </c>
      <c r="CD378" s="123" t="str">
        <f t="shared" si="307"/>
        <v/>
      </c>
      <c r="CE378" s="123" t="str">
        <f t="shared" si="308"/>
        <v/>
      </c>
      <c r="CF378" s="123" t="str">
        <f t="shared" si="316"/>
        <v/>
      </c>
      <c r="CG378" s="123" t="str">
        <f t="shared" si="317"/>
        <v/>
      </c>
      <c r="CH378" s="123" t="str">
        <f t="shared" si="318"/>
        <v/>
      </c>
      <c r="CI378" s="123" t="str">
        <f t="shared" si="319"/>
        <v/>
      </c>
      <c r="CJ378" s="131" t="str">
        <f t="shared" si="320"/>
        <v/>
      </c>
      <c r="CK378" s="123" t="str" cm="1">
        <f t="array" ref="CK378">IF(AND(AZ378="C_16",
        SUMPRODUCT(--ISNUMBER(SEARCH({"14","34","38","40","41","42","43","46","48","56","64","65"},BB378)))&gt;0),
    O378-IF(ISNUMBER(CL378),CL378,0),
    "")</f>
        <v/>
      </c>
      <c r="CL378" s="123" t="str" cm="1">
        <f t="array" ref="CL378">IF(AND(AZ378="C_16",
        SUMPRODUCT(--ISNUMBER(SEARCH({"01";"02";"03";"04";"05";"06";"07";"08";"09";"10";"11";"12";"13";"15";"16";"17";"19";"20";"21";"22";"23";"24";"25";"26";"27";"28";"29";"30";"31";"32";"33";"35";"36";"37";"39";"44";"45";"47";"49";"50";"51";"52";"53";"54";"55";"57";"58";"59";"60";"61";"62";"63";"66";"67";"68";"69";"70";"71";"72";"73";"74";"75"}, BB378)))&gt;0),
    O378,
    "")</f>
        <v/>
      </c>
      <c r="CM378" s="131" t="str" cm="1">
        <f t="array" ref="CM378">IF(SUMPRODUCT(--ISNUMBER(SEARCH({"32";"35";"36";"44";"45";"47";"50";"51";"52";"53";"54";"55";"57";"58";"59";"60"}, BB378)))&gt;0,
    B378,
    "")</f>
        <v/>
      </c>
      <c r="CN378" s="123" t="str" cm="1">
        <f t="array" ref="CN378">IF(SUMPRODUCT(--ISNUMBER(SEARCH({"61";"62"}, BB378)))&gt;0,
    B378,
    "")</f>
        <v/>
      </c>
      <c r="CO378" s="226" t="str" cm="1">
        <f t="array" ref="CO378">IF(SUMPRODUCT(--ISNUMBER(SEARCH({"68";"69";"70";"71"}, BB378)))&gt;0,
    B378,
    "")</f>
        <v/>
      </c>
      <c r="CP378" s="123" t="str" cm="1">
        <f t="array" ref="CP378">IF(SUMPRODUCT(--ISNUMBER(SEARCH({"72";"73";"74";"75"}, BB378)))&gt;0,
    B378,
    "")</f>
        <v/>
      </c>
      <c r="CQ378" s="123" t="str">
        <f t="shared" si="311"/>
        <v/>
      </c>
      <c r="CR378" s="226" t="str">
        <f t="shared" si="312"/>
        <v>NO</v>
      </c>
      <c r="CS378" s="122" t="str">
        <f t="shared" si="321"/>
        <v/>
      </c>
      <c r="CT378" s="123" t="str">
        <f t="shared" si="322"/>
        <v/>
      </c>
      <c r="CU378" s="123" t="str">
        <f t="shared" si="323"/>
        <v/>
      </c>
      <c r="CV378" s="123" t="str">
        <f t="shared" si="324"/>
        <v/>
      </c>
      <c r="CW378" s="123" t="str">
        <f t="shared" si="325"/>
        <v/>
      </c>
      <c r="CX378" s="123" t="str">
        <f t="shared" si="326"/>
        <v/>
      </c>
      <c r="CY378" s="123" t="str">
        <f t="shared" si="327"/>
        <v/>
      </c>
      <c r="CZ378" s="123" t="str">
        <f t="shared" si="328"/>
        <v/>
      </c>
      <c r="DA378" s="123" t="str">
        <f t="shared" si="329"/>
        <v/>
      </c>
      <c r="DB378" s="124" t="str">
        <f t="shared" si="330"/>
        <v/>
      </c>
      <c r="DC378" s="122" t="str">
        <f t="shared" si="331"/>
        <v/>
      </c>
      <c r="DD378" s="123" t="str">
        <f t="shared" si="332"/>
        <v/>
      </c>
      <c r="DE378" s="123" t="str">
        <f t="shared" si="333"/>
        <v/>
      </c>
      <c r="DF378" s="124" t="str">
        <f t="shared" si="334"/>
        <v/>
      </c>
      <c r="DG378" s="110"/>
    </row>
    <row r="379" spans="2:111" ht="16.2" outlineLevel="2" x14ac:dyDescent="0.4">
      <c r="B379" s="7">
        <v>374</v>
      </c>
      <c r="C379" s="12"/>
      <c r="D379" s="13"/>
      <c r="E379" s="14"/>
      <c r="F379" s="14"/>
      <c r="G379" s="14"/>
      <c r="H379" s="14"/>
      <c r="I379" s="14"/>
      <c r="J379" s="14"/>
      <c r="K379" s="14"/>
      <c r="L379" s="15"/>
      <c r="M379" s="12"/>
      <c r="N379" s="12"/>
      <c r="O379" s="12"/>
      <c r="P379" s="98" t="str">
        <f xml:space="preserve"> IF(ISBLANK(M379),"",VLOOKUP(M379,ComboValue!$D$2:$H$18,5,FALSE))</f>
        <v/>
      </c>
      <c r="Q379" s="12"/>
      <c r="R379" s="252" t="str" cm="1">
        <f t="array" ref="R379">IF(OR(ISNUMBER(SEARCH("SGH05",$D379:$L379)),ISNUMBER(SEARCH("SGH06",$D379:$L379)),ISNUMBER(SEARCH("SGH07",$D379:$L379)),ISNUMBER(SEARCH("SGH08",$D379:$L379)),ISNUMBER(SEARCH("pas de pictogramme",$D379:$L379)),ISNUMBER(SEARCH("SGH09",$D379:$L379)),ISNUMBER(SEARCH("SGH03",$D379:$L379))),"OUI","NON")</f>
        <v>NON</v>
      </c>
      <c r="S379" s="13"/>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212"/>
      <c r="AX379" s="123" t="str" cm="1">
        <f t="array" ref="AX379">_xlfn.TEXTJOIN(",", TRUE, IF(D379:L379="","",VLOOKUP(D379:L379, ComboValue!$A$2:$C$11, 3, FALSE)))</f>
        <v/>
      </c>
      <c r="AY379" s="123" t="str">
        <f t="shared" si="309"/>
        <v>Tous_Fr</v>
      </c>
      <c r="AZ379" s="123" t="str">
        <f>IF(ISBLANK(M379),"",VLOOKUP(M379,ComboValue!$D$2:$F$18,3,FALSE))</f>
        <v/>
      </c>
      <c r="BA379" s="123" t="str">
        <f>IF(ISBLANK(N379),"",VLOOKUP(N379,ComboValue!$J$2:$L$5,3,FALSE))</f>
        <v/>
      </c>
      <c r="BB379" s="130" t="str" cm="1">
        <f t="array" ref="BB379">_xlfn.TEXTJOIN(",", TRUE, IF(S379:AV379="","",VLOOKUP(S379:AV379, ComboValue!$M$2:$O$100, 3, FALSE)))</f>
        <v/>
      </c>
      <c r="BC379" s="124" t="str">
        <f t="shared" si="310"/>
        <v/>
      </c>
      <c r="BD379" s="110"/>
      <c r="BE379" s="122" t="str">
        <f t="shared" si="287"/>
        <v/>
      </c>
      <c r="BF379" s="123" t="str">
        <f t="shared" si="288"/>
        <v/>
      </c>
      <c r="BG379" s="123" t="str">
        <f t="shared" si="289"/>
        <v/>
      </c>
      <c r="BH379" s="123" t="str">
        <f t="shared" si="290"/>
        <v/>
      </c>
      <c r="BI379" s="123" t="str">
        <f t="shared" si="291"/>
        <v/>
      </c>
      <c r="BJ379" s="123" t="str">
        <f t="shared" si="292"/>
        <v/>
      </c>
      <c r="BK379" s="123" t="str">
        <f t="shared" si="293"/>
        <v/>
      </c>
      <c r="BL379" s="123" t="str">
        <f t="shared" si="294"/>
        <v/>
      </c>
      <c r="BM379" s="123" t="str">
        <f t="shared" si="295"/>
        <v/>
      </c>
      <c r="BN379" s="123" t="str">
        <f t="shared" si="296"/>
        <v/>
      </c>
      <c r="BO379" s="123">
        <f t="shared" si="335"/>
        <v>0</v>
      </c>
      <c r="BP379" s="123">
        <f t="shared" si="297"/>
        <v>0</v>
      </c>
      <c r="BQ379" s="123">
        <f t="shared" si="336"/>
        <v>0</v>
      </c>
      <c r="BR379" s="123">
        <f t="shared" si="298"/>
        <v>0</v>
      </c>
      <c r="BS379" s="123">
        <f t="shared" si="299"/>
        <v>0</v>
      </c>
      <c r="BT379" s="123">
        <f t="shared" si="300"/>
        <v>0</v>
      </c>
      <c r="BU379" s="123" t="str">
        <f t="shared" si="313"/>
        <v/>
      </c>
      <c r="BV379" s="123" t="str">
        <f t="shared" si="314"/>
        <v/>
      </c>
      <c r="BW379" s="123" t="str">
        <f t="shared" si="315"/>
        <v/>
      </c>
      <c r="BX379" s="123" t="str">
        <f t="shared" si="301"/>
        <v/>
      </c>
      <c r="BY379" s="123" t="str">
        <f t="shared" si="302"/>
        <v/>
      </c>
      <c r="BZ379" s="123" t="str">
        <f t="shared" si="303"/>
        <v/>
      </c>
      <c r="CA379" s="123" t="str">
        <f t="shared" si="304"/>
        <v/>
      </c>
      <c r="CB379" s="123" t="str">
        <f t="shared" si="305"/>
        <v/>
      </c>
      <c r="CC379" s="123" t="str">
        <f t="shared" si="306"/>
        <v/>
      </c>
      <c r="CD379" s="123" t="str">
        <f t="shared" si="307"/>
        <v/>
      </c>
      <c r="CE379" s="123" t="str">
        <f t="shared" si="308"/>
        <v/>
      </c>
      <c r="CF379" s="123" t="str">
        <f t="shared" si="316"/>
        <v/>
      </c>
      <c r="CG379" s="123" t="str">
        <f t="shared" si="317"/>
        <v/>
      </c>
      <c r="CH379" s="123" t="str">
        <f t="shared" si="318"/>
        <v/>
      </c>
      <c r="CI379" s="123" t="str">
        <f t="shared" si="319"/>
        <v/>
      </c>
      <c r="CJ379" s="131" t="str">
        <f t="shared" si="320"/>
        <v/>
      </c>
      <c r="CK379" s="123" t="str" cm="1">
        <f t="array" ref="CK379">IF(AND(AZ379="C_16",
        SUMPRODUCT(--ISNUMBER(SEARCH({"14","34","38","40","41","42","43","46","48","56","64","65"},BB379)))&gt;0),
    O379-IF(ISNUMBER(CL379),CL379,0),
    "")</f>
        <v/>
      </c>
      <c r="CL379" s="123" t="str" cm="1">
        <f t="array" ref="CL379">IF(AND(AZ379="C_16",
        SUMPRODUCT(--ISNUMBER(SEARCH({"01";"02";"03";"04";"05";"06";"07";"08";"09";"10";"11";"12";"13";"15";"16";"17";"19";"20";"21";"22";"23";"24";"25";"26";"27";"28";"29";"30";"31";"32";"33";"35";"36";"37";"39";"44";"45";"47";"49";"50";"51";"52";"53";"54";"55";"57";"58";"59";"60";"61";"62";"63";"66";"67";"68";"69";"70";"71";"72";"73";"74";"75"}, BB379)))&gt;0),
    O379,
    "")</f>
        <v/>
      </c>
      <c r="CM379" s="131" t="str" cm="1">
        <f t="array" ref="CM379">IF(SUMPRODUCT(--ISNUMBER(SEARCH({"32";"35";"36";"44";"45";"47";"50";"51";"52";"53";"54";"55";"57";"58";"59";"60"}, BB379)))&gt;0,
    B379,
    "")</f>
        <v/>
      </c>
      <c r="CN379" s="123" t="str" cm="1">
        <f t="array" ref="CN379">IF(SUMPRODUCT(--ISNUMBER(SEARCH({"61";"62"}, BB379)))&gt;0,
    B379,
    "")</f>
        <v/>
      </c>
      <c r="CO379" s="226" t="str" cm="1">
        <f t="array" ref="CO379">IF(SUMPRODUCT(--ISNUMBER(SEARCH({"68";"69";"70";"71"}, BB379)))&gt;0,
    B379,
    "")</f>
        <v/>
      </c>
      <c r="CP379" s="123" t="str" cm="1">
        <f t="array" ref="CP379">IF(SUMPRODUCT(--ISNUMBER(SEARCH({"72";"73";"74";"75"}, BB379)))&gt;0,
    B379,
    "")</f>
        <v/>
      </c>
      <c r="CQ379" s="123" t="str">
        <f t="shared" si="311"/>
        <v/>
      </c>
      <c r="CR379" s="226" t="str">
        <f t="shared" si="312"/>
        <v>NO</v>
      </c>
      <c r="CS379" s="122" t="str">
        <f t="shared" si="321"/>
        <v/>
      </c>
      <c r="CT379" s="123" t="str">
        <f t="shared" si="322"/>
        <v/>
      </c>
      <c r="CU379" s="123" t="str">
        <f t="shared" si="323"/>
        <v/>
      </c>
      <c r="CV379" s="123" t="str">
        <f t="shared" si="324"/>
        <v/>
      </c>
      <c r="CW379" s="123" t="str">
        <f t="shared" si="325"/>
        <v/>
      </c>
      <c r="CX379" s="123" t="str">
        <f t="shared" si="326"/>
        <v/>
      </c>
      <c r="CY379" s="123" t="str">
        <f t="shared" si="327"/>
        <v/>
      </c>
      <c r="CZ379" s="123" t="str">
        <f t="shared" si="328"/>
        <v/>
      </c>
      <c r="DA379" s="123" t="str">
        <f t="shared" si="329"/>
        <v/>
      </c>
      <c r="DB379" s="124" t="str">
        <f t="shared" si="330"/>
        <v/>
      </c>
      <c r="DC379" s="122" t="str">
        <f t="shared" si="331"/>
        <v/>
      </c>
      <c r="DD379" s="123" t="str">
        <f t="shared" si="332"/>
        <v/>
      </c>
      <c r="DE379" s="123" t="str">
        <f t="shared" si="333"/>
        <v/>
      </c>
      <c r="DF379" s="124" t="str">
        <f t="shared" si="334"/>
        <v/>
      </c>
      <c r="DG379" s="110"/>
    </row>
    <row r="380" spans="2:111" ht="16.2" outlineLevel="2" x14ac:dyDescent="0.4">
      <c r="B380" s="7">
        <v>375</v>
      </c>
      <c r="C380" s="12"/>
      <c r="D380" s="13"/>
      <c r="E380" s="14"/>
      <c r="F380" s="14"/>
      <c r="G380" s="14"/>
      <c r="H380" s="14"/>
      <c r="I380" s="14"/>
      <c r="J380" s="14"/>
      <c r="K380" s="14"/>
      <c r="L380" s="15"/>
      <c r="M380" s="12"/>
      <c r="N380" s="12"/>
      <c r="O380" s="12"/>
      <c r="P380" s="98" t="str">
        <f xml:space="preserve"> IF(ISBLANK(M380),"",VLOOKUP(M380,ComboValue!$D$2:$H$18,5,FALSE))</f>
        <v/>
      </c>
      <c r="Q380" s="12"/>
      <c r="R380" s="252" t="str" cm="1">
        <f t="array" ref="R380">IF(OR(ISNUMBER(SEARCH("SGH05",$D380:$L380)),ISNUMBER(SEARCH("SGH06",$D380:$L380)),ISNUMBER(SEARCH("SGH07",$D380:$L380)),ISNUMBER(SEARCH("SGH08",$D380:$L380)),ISNUMBER(SEARCH("pas de pictogramme",$D380:$L380)),ISNUMBER(SEARCH("SGH09",$D380:$L380)),ISNUMBER(SEARCH("SGH03",$D380:$L380))),"OUI","NON")</f>
        <v>NON</v>
      </c>
      <c r="S380" s="13"/>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212"/>
      <c r="AX380" s="123" t="str" cm="1">
        <f t="array" ref="AX380">_xlfn.TEXTJOIN(",", TRUE, IF(D380:L380="","",VLOOKUP(D380:L380, ComboValue!$A$2:$C$11, 3, FALSE)))</f>
        <v/>
      </c>
      <c r="AY380" s="123" t="str">
        <f t="shared" si="309"/>
        <v>Tous_Fr</v>
      </c>
      <c r="AZ380" s="123" t="str">
        <f>IF(ISBLANK(M380),"",VLOOKUP(M380,ComboValue!$D$2:$F$18,3,FALSE))</f>
        <v/>
      </c>
      <c r="BA380" s="123" t="str">
        <f>IF(ISBLANK(N380),"",VLOOKUP(N380,ComboValue!$J$2:$L$5,3,FALSE))</f>
        <v/>
      </c>
      <c r="BB380" s="130" t="str" cm="1">
        <f t="array" ref="BB380">_xlfn.TEXTJOIN(",", TRUE, IF(S380:AV380="","",VLOOKUP(S380:AV380, ComboValue!$M$2:$O$100, 3, FALSE)))</f>
        <v/>
      </c>
      <c r="BC380" s="124" t="str">
        <f t="shared" si="310"/>
        <v/>
      </c>
      <c r="BD380" s="110"/>
      <c r="BE380" s="122" t="str">
        <f t="shared" si="287"/>
        <v/>
      </c>
      <c r="BF380" s="123" t="str">
        <f t="shared" si="288"/>
        <v/>
      </c>
      <c r="BG380" s="123" t="str">
        <f t="shared" si="289"/>
        <v/>
      </c>
      <c r="BH380" s="123" t="str">
        <f t="shared" si="290"/>
        <v/>
      </c>
      <c r="BI380" s="123" t="str">
        <f t="shared" si="291"/>
        <v/>
      </c>
      <c r="BJ380" s="123" t="str">
        <f t="shared" si="292"/>
        <v/>
      </c>
      <c r="BK380" s="123" t="str">
        <f t="shared" si="293"/>
        <v/>
      </c>
      <c r="BL380" s="123" t="str">
        <f t="shared" si="294"/>
        <v/>
      </c>
      <c r="BM380" s="123" t="str">
        <f t="shared" si="295"/>
        <v/>
      </c>
      <c r="BN380" s="123" t="str">
        <f t="shared" si="296"/>
        <v/>
      </c>
      <c r="BO380" s="123">
        <f t="shared" si="335"/>
        <v>0</v>
      </c>
      <c r="BP380" s="123">
        <f t="shared" si="297"/>
        <v>0</v>
      </c>
      <c r="BQ380" s="123">
        <f t="shared" si="336"/>
        <v>0</v>
      </c>
      <c r="BR380" s="123">
        <f t="shared" si="298"/>
        <v>0</v>
      </c>
      <c r="BS380" s="123">
        <f t="shared" si="299"/>
        <v>0</v>
      </c>
      <c r="BT380" s="123">
        <f t="shared" si="300"/>
        <v>0</v>
      </c>
      <c r="BU380" s="123" t="str">
        <f t="shared" si="313"/>
        <v/>
      </c>
      <c r="BV380" s="123" t="str">
        <f t="shared" si="314"/>
        <v/>
      </c>
      <c r="BW380" s="123" t="str">
        <f t="shared" si="315"/>
        <v/>
      </c>
      <c r="BX380" s="123" t="str">
        <f t="shared" si="301"/>
        <v/>
      </c>
      <c r="BY380" s="123" t="str">
        <f t="shared" si="302"/>
        <v/>
      </c>
      <c r="BZ380" s="123" t="str">
        <f t="shared" si="303"/>
        <v/>
      </c>
      <c r="CA380" s="123" t="str">
        <f t="shared" si="304"/>
        <v/>
      </c>
      <c r="CB380" s="123" t="str">
        <f t="shared" si="305"/>
        <v/>
      </c>
      <c r="CC380" s="123" t="str">
        <f t="shared" si="306"/>
        <v/>
      </c>
      <c r="CD380" s="123" t="str">
        <f t="shared" si="307"/>
        <v/>
      </c>
      <c r="CE380" s="123" t="str">
        <f t="shared" si="308"/>
        <v/>
      </c>
      <c r="CF380" s="123" t="str">
        <f t="shared" si="316"/>
        <v/>
      </c>
      <c r="CG380" s="123" t="str">
        <f t="shared" si="317"/>
        <v/>
      </c>
      <c r="CH380" s="123" t="str">
        <f t="shared" si="318"/>
        <v/>
      </c>
      <c r="CI380" s="123" t="str">
        <f t="shared" si="319"/>
        <v/>
      </c>
      <c r="CJ380" s="131" t="str">
        <f t="shared" si="320"/>
        <v/>
      </c>
      <c r="CK380" s="123" t="str" cm="1">
        <f t="array" ref="CK380">IF(AND(AZ380="C_16",
        SUMPRODUCT(--ISNUMBER(SEARCH({"14","34","38","40","41","42","43","46","48","56","64","65"},BB380)))&gt;0),
    O380-IF(ISNUMBER(CL380),CL380,0),
    "")</f>
        <v/>
      </c>
      <c r="CL380" s="123" t="str" cm="1">
        <f t="array" ref="CL380">IF(AND(AZ380="C_16",
        SUMPRODUCT(--ISNUMBER(SEARCH({"01";"02";"03";"04";"05";"06";"07";"08";"09";"10";"11";"12";"13";"15";"16";"17";"19";"20";"21";"22";"23";"24";"25";"26";"27";"28";"29";"30";"31";"32";"33";"35";"36";"37";"39";"44";"45";"47";"49";"50";"51";"52";"53";"54";"55";"57";"58";"59";"60";"61";"62";"63";"66";"67";"68";"69";"70";"71";"72";"73";"74";"75"}, BB380)))&gt;0),
    O380,
    "")</f>
        <v/>
      </c>
      <c r="CM380" s="131" t="str" cm="1">
        <f t="array" ref="CM380">IF(SUMPRODUCT(--ISNUMBER(SEARCH({"32";"35";"36";"44";"45";"47";"50";"51";"52";"53";"54";"55";"57";"58";"59";"60"}, BB380)))&gt;0,
    B380,
    "")</f>
        <v/>
      </c>
      <c r="CN380" s="123" t="str" cm="1">
        <f t="array" ref="CN380">IF(SUMPRODUCT(--ISNUMBER(SEARCH({"61";"62"}, BB380)))&gt;0,
    B380,
    "")</f>
        <v/>
      </c>
      <c r="CO380" s="226" t="str" cm="1">
        <f t="array" ref="CO380">IF(SUMPRODUCT(--ISNUMBER(SEARCH({"68";"69";"70";"71"}, BB380)))&gt;0,
    B380,
    "")</f>
        <v/>
      </c>
      <c r="CP380" s="123" t="str" cm="1">
        <f t="array" ref="CP380">IF(SUMPRODUCT(--ISNUMBER(SEARCH({"72";"73";"74";"75"}, BB380)))&gt;0,
    B380,
    "")</f>
        <v/>
      </c>
      <c r="CQ380" s="123" t="str">
        <f t="shared" si="311"/>
        <v/>
      </c>
      <c r="CR380" s="226" t="str">
        <f t="shared" si="312"/>
        <v>NO</v>
      </c>
      <c r="CS380" s="122" t="str">
        <f t="shared" si="321"/>
        <v/>
      </c>
      <c r="CT380" s="123" t="str">
        <f t="shared" si="322"/>
        <v/>
      </c>
      <c r="CU380" s="123" t="str">
        <f t="shared" si="323"/>
        <v/>
      </c>
      <c r="CV380" s="123" t="str">
        <f t="shared" si="324"/>
        <v/>
      </c>
      <c r="CW380" s="123" t="str">
        <f t="shared" si="325"/>
        <v/>
      </c>
      <c r="CX380" s="123" t="str">
        <f t="shared" si="326"/>
        <v/>
      </c>
      <c r="CY380" s="123" t="str">
        <f t="shared" si="327"/>
        <v/>
      </c>
      <c r="CZ380" s="123" t="str">
        <f t="shared" si="328"/>
        <v/>
      </c>
      <c r="DA380" s="123" t="str">
        <f t="shared" si="329"/>
        <v/>
      </c>
      <c r="DB380" s="124" t="str">
        <f t="shared" si="330"/>
        <v/>
      </c>
      <c r="DC380" s="122" t="str">
        <f t="shared" si="331"/>
        <v/>
      </c>
      <c r="DD380" s="123" t="str">
        <f t="shared" si="332"/>
        <v/>
      </c>
      <c r="DE380" s="123" t="str">
        <f t="shared" si="333"/>
        <v/>
      </c>
      <c r="DF380" s="124" t="str">
        <f t="shared" si="334"/>
        <v/>
      </c>
      <c r="DG380" s="110"/>
    </row>
    <row r="381" spans="2:111" ht="16.2" outlineLevel="2" x14ac:dyDescent="0.4">
      <c r="B381" s="7">
        <v>376</v>
      </c>
      <c r="C381" s="12"/>
      <c r="D381" s="13"/>
      <c r="E381" s="14"/>
      <c r="F381" s="14"/>
      <c r="G381" s="14"/>
      <c r="H381" s="14"/>
      <c r="I381" s="14"/>
      <c r="J381" s="14"/>
      <c r="K381" s="14"/>
      <c r="L381" s="15"/>
      <c r="M381" s="12"/>
      <c r="N381" s="12"/>
      <c r="O381" s="12"/>
      <c r="P381" s="98" t="str">
        <f xml:space="preserve"> IF(ISBLANK(M381),"",VLOOKUP(M381,ComboValue!$D$2:$H$18,5,FALSE))</f>
        <v/>
      </c>
      <c r="Q381" s="12"/>
      <c r="R381" s="252" t="str" cm="1">
        <f t="array" ref="R381">IF(OR(ISNUMBER(SEARCH("SGH05",$D381:$L381)),ISNUMBER(SEARCH("SGH06",$D381:$L381)),ISNUMBER(SEARCH("SGH07",$D381:$L381)),ISNUMBER(SEARCH("SGH08",$D381:$L381)),ISNUMBER(SEARCH("pas de pictogramme",$D381:$L381)),ISNUMBER(SEARCH("SGH09",$D381:$L381)),ISNUMBER(SEARCH("SGH03",$D381:$L381))),"OUI","NON")</f>
        <v>NON</v>
      </c>
      <c r="S381" s="13"/>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212"/>
      <c r="AX381" s="123" t="str" cm="1">
        <f t="array" ref="AX381">_xlfn.TEXTJOIN(",", TRUE, IF(D381:L381="","",VLOOKUP(D381:L381, ComboValue!$A$2:$C$11, 3, FALSE)))</f>
        <v/>
      </c>
      <c r="AY381" s="123" t="str">
        <f t="shared" si="309"/>
        <v>Tous_Fr</v>
      </c>
      <c r="AZ381" s="123" t="str">
        <f>IF(ISBLANK(M381),"",VLOOKUP(M381,ComboValue!$D$2:$F$18,3,FALSE))</f>
        <v/>
      </c>
      <c r="BA381" s="123" t="str">
        <f>IF(ISBLANK(N381),"",VLOOKUP(N381,ComboValue!$J$2:$L$5,3,FALSE))</f>
        <v/>
      </c>
      <c r="BB381" s="130" t="str" cm="1">
        <f t="array" ref="BB381">_xlfn.TEXTJOIN(",", TRUE, IF(S381:AV381="","",VLOOKUP(S381:AV381, ComboValue!$M$2:$O$100, 3, FALSE)))</f>
        <v/>
      </c>
      <c r="BC381" s="124" t="str">
        <f t="shared" si="310"/>
        <v/>
      </c>
      <c r="BD381" s="110"/>
      <c r="BE381" s="122" t="str">
        <f t="shared" si="287"/>
        <v/>
      </c>
      <c r="BF381" s="123" t="str">
        <f t="shared" si="288"/>
        <v/>
      </c>
      <c r="BG381" s="123" t="str">
        <f t="shared" si="289"/>
        <v/>
      </c>
      <c r="BH381" s="123" t="str">
        <f t="shared" si="290"/>
        <v/>
      </c>
      <c r="BI381" s="123" t="str">
        <f t="shared" si="291"/>
        <v/>
      </c>
      <c r="BJ381" s="123" t="str">
        <f t="shared" si="292"/>
        <v/>
      </c>
      <c r="BK381" s="123" t="str">
        <f t="shared" si="293"/>
        <v/>
      </c>
      <c r="BL381" s="123" t="str">
        <f t="shared" si="294"/>
        <v/>
      </c>
      <c r="BM381" s="123" t="str">
        <f t="shared" si="295"/>
        <v/>
      </c>
      <c r="BN381" s="123" t="str">
        <f t="shared" si="296"/>
        <v/>
      </c>
      <c r="BO381" s="123">
        <f t="shared" si="335"/>
        <v>0</v>
      </c>
      <c r="BP381" s="123">
        <f t="shared" si="297"/>
        <v>0</v>
      </c>
      <c r="BQ381" s="123">
        <f t="shared" si="336"/>
        <v>0</v>
      </c>
      <c r="BR381" s="123">
        <f t="shared" si="298"/>
        <v>0</v>
      </c>
      <c r="BS381" s="123">
        <f t="shared" si="299"/>
        <v>0</v>
      </c>
      <c r="BT381" s="123">
        <f t="shared" si="300"/>
        <v>0</v>
      </c>
      <c r="BU381" s="123" t="str">
        <f t="shared" si="313"/>
        <v/>
      </c>
      <c r="BV381" s="123" t="str">
        <f t="shared" si="314"/>
        <v/>
      </c>
      <c r="BW381" s="123" t="str">
        <f t="shared" si="315"/>
        <v/>
      </c>
      <c r="BX381" s="123" t="str">
        <f t="shared" si="301"/>
        <v/>
      </c>
      <c r="BY381" s="123" t="str">
        <f t="shared" si="302"/>
        <v/>
      </c>
      <c r="BZ381" s="123" t="str">
        <f t="shared" si="303"/>
        <v/>
      </c>
      <c r="CA381" s="123" t="str">
        <f t="shared" si="304"/>
        <v/>
      </c>
      <c r="CB381" s="123" t="str">
        <f t="shared" si="305"/>
        <v/>
      </c>
      <c r="CC381" s="123" t="str">
        <f t="shared" si="306"/>
        <v/>
      </c>
      <c r="CD381" s="123" t="str">
        <f t="shared" si="307"/>
        <v/>
      </c>
      <c r="CE381" s="123" t="str">
        <f t="shared" si="308"/>
        <v/>
      </c>
      <c r="CF381" s="123" t="str">
        <f t="shared" si="316"/>
        <v/>
      </c>
      <c r="CG381" s="123" t="str">
        <f t="shared" si="317"/>
        <v/>
      </c>
      <c r="CH381" s="123" t="str">
        <f t="shared" si="318"/>
        <v/>
      </c>
      <c r="CI381" s="123" t="str">
        <f t="shared" si="319"/>
        <v/>
      </c>
      <c r="CJ381" s="131" t="str">
        <f t="shared" si="320"/>
        <v/>
      </c>
      <c r="CK381" s="123" t="str" cm="1">
        <f t="array" ref="CK381">IF(AND(AZ381="C_16",
        SUMPRODUCT(--ISNUMBER(SEARCH({"14","34","38","40","41","42","43","46","48","56","64","65"},BB381)))&gt;0),
    O381-IF(ISNUMBER(CL381),CL381,0),
    "")</f>
        <v/>
      </c>
      <c r="CL381" s="123" t="str" cm="1">
        <f t="array" ref="CL381">IF(AND(AZ381="C_16",
        SUMPRODUCT(--ISNUMBER(SEARCH({"01";"02";"03";"04";"05";"06";"07";"08";"09";"10";"11";"12";"13";"15";"16";"17";"19";"20";"21";"22";"23";"24";"25";"26";"27";"28";"29";"30";"31";"32";"33";"35";"36";"37";"39";"44";"45";"47";"49";"50";"51";"52";"53";"54";"55";"57";"58";"59";"60";"61";"62";"63";"66";"67";"68";"69";"70";"71";"72";"73";"74";"75"}, BB381)))&gt;0),
    O381,
    "")</f>
        <v/>
      </c>
      <c r="CM381" s="131" t="str" cm="1">
        <f t="array" ref="CM381">IF(SUMPRODUCT(--ISNUMBER(SEARCH({"32";"35";"36";"44";"45";"47";"50";"51";"52";"53";"54";"55";"57";"58";"59";"60"}, BB381)))&gt;0,
    B381,
    "")</f>
        <v/>
      </c>
      <c r="CN381" s="123" t="str" cm="1">
        <f t="array" ref="CN381">IF(SUMPRODUCT(--ISNUMBER(SEARCH({"61";"62"}, BB381)))&gt;0,
    B381,
    "")</f>
        <v/>
      </c>
      <c r="CO381" s="226" t="str" cm="1">
        <f t="array" ref="CO381">IF(SUMPRODUCT(--ISNUMBER(SEARCH({"68";"69";"70";"71"}, BB381)))&gt;0,
    B381,
    "")</f>
        <v/>
      </c>
      <c r="CP381" s="123" t="str" cm="1">
        <f t="array" ref="CP381">IF(SUMPRODUCT(--ISNUMBER(SEARCH({"72";"73";"74";"75"}, BB381)))&gt;0,
    B381,
    "")</f>
        <v/>
      </c>
      <c r="CQ381" s="123" t="str">
        <f t="shared" si="311"/>
        <v/>
      </c>
      <c r="CR381" s="226" t="str">
        <f t="shared" si="312"/>
        <v>NO</v>
      </c>
      <c r="CS381" s="122" t="str">
        <f t="shared" si="321"/>
        <v/>
      </c>
      <c r="CT381" s="123" t="str">
        <f t="shared" si="322"/>
        <v/>
      </c>
      <c r="CU381" s="123" t="str">
        <f t="shared" si="323"/>
        <v/>
      </c>
      <c r="CV381" s="123" t="str">
        <f t="shared" si="324"/>
        <v/>
      </c>
      <c r="CW381" s="123" t="str">
        <f t="shared" si="325"/>
        <v/>
      </c>
      <c r="CX381" s="123" t="str">
        <f t="shared" si="326"/>
        <v/>
      </c>
      <c r="CY381" s="123" t="str">
        <f t="shared" si="327"/>
        <v/>
      </c>
      <c r="CZ381" s="123" t="str">
        <f t="shared" si="328"/>
        <v/>
      </c>
      <c r="DA381" s="123" t="str">
        <f t="shared" si="329"/>
        <v/>
      </c>
      <c r="DB381" s="124" t="str">
        <f t="shared" si="330"/>
        <v/>
      </c>
      <c r="DC381" s="122" t="str">
        <f t="shared" si="331"/>
        <v/>
      </c>
      <c r="DD381" s="123" t="str">
        <f t="shared" si="332"/>
        <v/>
      </c>
      <c r="DE381" s="123" t="str">
        <f t="shared" si="333"/>
        <v/>
      </c>
      <c r="DF381" s="124" t="str">
        <f t="shared" si="334"/>
        <v/>
      </c>
      <c r="DG381" s="110"/>
    </row>
    <row r="382" spans="2:111" ht="16.2" outlineLevel="2" x14ac:dyDescent="0.4">
      <c r="B382" s="7">
        <v>377</v>
      </c>
      <c r="C382" s="12"/>
      <c r="D382" s="13"/>
      <c r="E382" s="14"/>
      <c r="F382" s="14"/>
      <c r="G382" s="14"/>
      <c r="H382" s="14"/>
      <c r="I382" s="14"/>
      <c r="J382" s="14"/>
      <c r="K382" s="14"/>
      <c r="L382" s="15"/>
      <c r="M382" s="12"/>
      <c r="N382" s="12"/>
      <c r="O382" s="12"/>
      <c r="P382" s="98" t="str">
        <f xml:space="preserve"> IF(ISBLANK(M382),"",VLOOKUP(M382,ComboValue!$D$2:$H$18,5,FALSE))</f>
        <v/>
      </c>
      <c r="Q382" s="12"/>
      <c r="R382" s="252" t="str" cm="1">
        <f t="array" ref="R382">IF(OR(ISNUMBER(SEARCH("SGH05",$D382:$L382)),ISNUMBER(SEARCH("SGH06",$D382:$L382)),ISNUMBER(SEARCH("SGH07",$D382:$L382)),ISNUMBER(SEARCH("SGH08",$D382:$L382)),ISNUMBER(SEARCH("pas de pictogramme",$D382:$L382)),ISNUMBER(SEARCH("SGH09",$D382:$L382)),ISNUMBER(SEARCH("SGH03",$D382:$L382))),"OUI","NON")</f>
        <v>NON</v>
      </c>
      <c r="S382" s="13"/>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212"/>
      <c r="AX382" s="123" t="str" cm="1">
        <f t="array" ref="AX382">_xlfn.TEXTJOIN(",", TRUE, IF(D382:L382="","",VLOOKUP(D382:L382, ComboValue!$A$2:$C$11, 3, FALSE)))</f>
        <v/>
      </c>
      <c r="AY382" s="123" t="str">
        <f t="shared" si="309"/>
        <v>Tous_Fr</v>
      </c>
      <c r="AZ382" s="123" t="str">
        <f>IF(ISBLANK(M382),"",VLOOKUP(M382,ComboValue!$D$2:$F$18,3,FALSE))</f>
        <v/>
      </c>
      <c r="BA382" s="123" t="str">
        <f>IF(ISBLANK(N382),"",VLOOKUP(N382,ComboValue!$J$2:$L$5,3,FALSE))</f>
        <v/>
      </c>
      <c r="BB382" s="130" t="str" cm="1">
        <f t="array" ref="BB382">_xlfn.TEXTJOIN(",", TRUE, IF(S382:AV382="","",VLOOKUP(S382:AV382, ComboValue!$M$2:$O$100, 3, FALSE)))</f>
        <v/>
      </c>
      <c r="BC382" s="124" t="str">
        <f t="shared" si="310"/>
        <v/>
      </c>
      <c r="BD382" s="110"/>
      <c r="BE382" s="122" t="str">
        <f t="shared" si="287"/>
        <v/>
      </c>
      <c r="BF382" s="123" t="str">
        <f t="shared" si="288"/>
        <v/>
      </c>
      <c r="BG382" s="123" t="str">
        <f t="shared" si="289"/>
        <v/>
      </c>
      <c r="BH382" s="123" t="str">
        <f t="shared" si="290"/>
        <v/>
      </c>
      <c r="BI382" s="123" t="str">
        <f t="shared" si="291"/>
        <v/>
      </c>
      <c r="BJ382" s="123" t="str">
        <f t="shared" si="292"/>
        <v/>
      </c>
      <c r="BK382" s="123" t="str">
        <f t="shared" si="293"/>
        <v/>
      </c>
      <c r="BL382" s="123" t="str">
        <f t="shared" si="294"/>
        <v/>
      </c>
      <c r="BM382" s="123" t="str">
        <f t="shared" si="295"/>
        <v/>
      </c>
      <c r="BN382" s="123" t="str">
        <f t="shared" si="296"/>
        <v/>
      </c>
      <c r="BO382" s="123">
        <f t="shared" si="335"/>
        <v>0</v>
      </c>
      <c r="BP382" s="123">
        <f t="shared" si="297"/>
        <v>0</v>
      </c>
      <c r="BQ382" s="123">
        <f t="shared" si="336"/>
        <v>0</v>
      </c>
      <c r="BR382" s="123">
        <f t="shared" si="298"/>
        <v>0</v>
      </c>
      <c r="BS382" s="123">
        <f t="shared" si="299"/>
        <v>0</v>
      </c>
      <c r="BT382" s="123">
        <f t="shared" si="300"/>
        <v>0</v>
      </c>
      <c r="BU382" s="123" t="str">
        <f t="shared" si="313"/>
        <v/>
      </c>
      <c r="BV382" s="123" t="str">
        <f t="shared" si="314"/>
        <v/>
      </c>
      <c r="BW382" s="123" t="str">
        <f t="shared" si="315"/>
        <v/>
      </c>
      <c r="BX382" s="123" t="str">
        <f t="shared" si="301"/>
        <v/>
      </c>
      <c r="BY382" s="123" t="str">
        <f t="shared" si="302"/>
        <v/>
      </c>
      <c r="BZ382" s="123" t="str">
        <f t="shared" si="303"/>
        <v/>
      </c>
      <c r="CA382" s="123" t="str">
        <f t="shared" si="304"/>
        <v/>
      </c>
      <c r="CB382" s="123" t="str">
        <f t="shared" si="305"/>
        <v/>
      </c>
      <c r="CC382" s="123" t="str">
        <f t="shared" si="306"/>
        <v/>
      </c>
      <c r="CD382" s="123" t="str">
        <f t="shared" si="307"/>
        <v/>
      </c>
      <c r="CE382" s="123" t="str">
        <f t="shared" si="308"/>
        <v/>
      </c>
      <c r="CF382" s="123" t="str">
        <f t="shared" si="316"/>
        <v/>
      </c>
      <c r="CG382" s="123" t="str">
        <f t="shared" si="317"/>
        <v/>
      </c>
      <c r="CH382" s="123" t="str">
        <f t="shared" si="318"/>
        <v/>
      </c>
      <c r="CI382" s="123" t="str">
        <f t="shared" si="319"/>
        <v/>
      </c>
      <c r="CJ382" s="131" t="str">
        <f t="shared" si="320"/>
        <v/>
      </c>
      <c r="CK382" s="123" t="str" cm="1">
        <f t="array" ref="CK382">IF(AND(AZ382="C_16",
        SUMPRODUCT(--ISNUMBER(SEARCH({"14","34","38","40","41","42","43","46","48","56","64","65"},BB382)))&gt;0),
    O382-IF(ISNUMBER(CL382),CL382,0),
    "")</f>
        <v/>
      </c>
      <c r="CL382" s="123" t="str" cm="1">
        <f t="array" ref="CL382">IF(AND(AZ382="C_16",
        SUMPRODUCT(--ISNUMBER(SEARCH({"01";"02";"03";"04";"05";"06";"07";"08";"09";"10";"11";"12";"13";"15";"16";"17";"19";"20";"21";"22";"23";"24";"25";"26";"27";"28";"29";"30";"31";"32";"33";"35";"36";"37";"39";"44";"45";"47";"49";"50";"51";"52";"53";"54";"55";"57";"58";"59";"60";"61";"62";"63";"66";"67";"68";"69";"70";"71";"72";"73";"74";"75"}, BB382)))&gt;0),
    O382,
    "")</f>
        <v/>
      </c>
      <c r="CM382" s="131" t="str" cm="1">
        <f t="array" ref="CM382">IF(SUMPRODUCT(--ISNUMBER(SEARCH({"32";"35";"36";"44";"45";"47";"50";"51";"52";"53";"54";"55";"57";"58";"59";"60"}, BB382)))&gt;0,
    B382,
    "")</f>
        <v/>
      </c>
      <c r="CN382" s="123" t="str" cm="1">
        <f t="array" ref="CN382">IF(SUMPRODUCT(--ISNUMBER(SEARCH({"61";"62"}, BB382)))&gt;0,
    B382,
    "")</f>
        <v/>
      </c>
      <c r="CO382" s="226" t="str" cm="1">
        <f t="array" ref="CO382">IF(SUMPRODUCT(--ISNUMBER(SEARCH({"68";"69";"70";"71"}, BB382)))&gt;0,
    B382,
    "")</f>
        <v/>
      </c>
      <c r="CP382" s="123" t="str" cm="1">
        <f t="array" ref="CP382">IF(SUMPRODUCT(--ISNUMBER(SEARCH({"72";"73";"74";"75"}, BB382)))&gt;0,
    B382,
    "")</f>
        <v/>
      </c>
      <c r="CQ382" s="123" t="str">
        <f t="shared" si="311"/>
        <v/>
      </c>
      <c r="CR382" s="226" t="str">
        <f t="shared" si="312"/>
        <v>NO</v>
      </c>
      <c r="CS382" s="122" t="str">
        <f t="shared" si="321"/>
        <v/>
      </c>
      <c r="CT382" s="123" t="str">
        <f t="shared" si="322"/>
        <v/>
      </c>
      <c r="CU382" s="123" t="str">
        <f t="shared" si="323"/>
        <v/>
      </c>
      <c r="CV382" s="123" t="str">
        <f t="shared" si="324"/>
        <v/>
      </c>
      <c r="CW382" s="123" t="str">
        <f t="shared" si="325"/>
        <v/>
      </c>
      <c r="CX382" s="123" t="str">
        <f t="shared" si="326"/>
        <v/>
      </c>
      <c r="CY382" s="123" t="str">
        <f t="shared" si="327"/>
        <v/>
      </c>
      <c r="CZ382" s="123" t="str">
        <f t="shared" si="328"/>
        <v/>
      </c>
      <c r="DA382" s="123" t="str">
        <f t="shared" si="329"/>
        <v/>
      </c>
      <c r="DB382" s="124" t="str">
        <f t="shared" si="330"/>
        <v/>
      </c>
      <c r="DC382" s="122" t="str">
        <f t="shared" si="331"/>
        <v/>
      </c>
      <c r="DD382" s="123" t="str">
        <f t="shared" si="332"/>
        <v/>
      </c>
      <c r="DE382" s="123" t="str">
        <f t="shared" si="333"/>
        <v/>
      </c>
      <c r="DF382" s="124" t="str">
        <f t="shared" si="334"/>
        <v/>
      </c>
      <c r="DG382" s="110"/>
    </row>
    <row r="383" spans="2:111" ht="16.2" outlineLevel="2" x14ac:dyDescent="0.4">
      <c r="B383" s="7">
        <v>378</v>
      </c>
      <c r="C383" s="12"/>
      <c r="D383" s="13"/>
      <c r="E383" s="14"/>
      <c r="F383" s="14"/>
      <c r="G383" s="14"/>
      <c r="H383" s="14"/>
      <c r="I383" s="14"/>
      <c r="J383" s="14"/>
      <c r="K383" s="14"/>
      <c r="L383" s="15"/>
      <c r="M383" s="12"/>
      <c r="N383" s="12"/>
      <c r="O383" s="12"/>
      <c r="P383" s="98" t="str">
        <f xml:space="preserve"> IF(ISBLANK(M383),"",VLOOKUP(M383,ComboValue!$D$2:$H$18,5,FALSE))</f>
        <v/>
      </c>
      <c r="Q383" s="12"/>
      <c r="R383" s="252" t="str" cm="1">
        <f t="array" ref="R383">IF(OR(ISNUMBER(SEARCH("SGH05",$D383:$L383)),ISNUMBER(SEARCH("SGH06",$D383:$L383)),ISNUMBER(SEARCH("SGH07",$D383:$L383)),ISNUMBER(SEARCH("SGH08",$D383:$L383)),ISNUMBER(SEARCH("pas de pictogramme",$D383:$L383)),ISNUMBER(SEARCH("SGH09",$D383:$L383)),ISNUMBER(SEARCH("SGH03",$D383:$L383))),"OUI","NON")</f>
        <v>NON</v>
      </c>
      <c r="S383" s="13"/>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212"/>
      <c r="AX383" s="123" t="str" cm="1">
        <f t="array" ref="AX383">_xlfn.TEXTJOIN(",", TRUE, IF(D383:L383="","",VLOOKUP(D383:L383, ComboValue!$A$2:$C$11, 3, FALSE)))</f>
        <v/>
      </c>
      <c r="AY383" s="123" t="str">
        <f t="shared" si="309"/>
        <v>Tous_Fr</v>
      </c>
      <c r="AZ383" s="123" t="str">
        <f>IF(ISBLANK(M383),"",VLOOKUP(M383,ComboValue!$D$2:$F$18,3,FALSE))</f>
        <v/>
      </c>
      <c r="BA383" s="123" t="str">
        <f>IF(ISBLANK(N383),"",VLOOKUP(N383,ComboValue!$J$2:$L$5,3,FALSE))</f>
        <v/>
      </c>
      <c r="BB383" s="130" t="str" cm="1">
        <f t="array" ref="BB383">_xlfn.TEXTJOIN(",", TRUE, IF(S383:AV383="","",VLOOKUP(S383:AV383, ComboValue!$M$2:$O$100, 3, FALSE)))</f>
        <v/>
      </c>
      <c r="BC383" s="124" t="str">
        <f t="shared" si="310"/>
        <v/>
      </c>
      <c r="BD383" s="110"/>
      <c r="BE383" s="122" t="str">
        <f t="shared" si="287"/>
        <v/>
      </c>
      <c r="BF383" s="123" t="str">
        <f t="shared" si="288"/>
        <v/>
      </c>
      <c r="BG383" s="123" t="str">
        <f t="shared" si="289"/>
        <v/>
      </c>
      <c r="BH383" s="123" t="str">
        <f t="shared" si="290"/>
        <v/>
      </c>
      <c r="BI383" s="123" t="str">
        <f t="shared" si="291"/>
        <v/>
      </c>
      <c r="BJ383" s="123" t="str">
        <f t="shared" si="292"/>
        <v/>
      </c>
      <c r="BK383" s="123" t="str">
        <f t="shared" si="293"/>
        <v/>
      </c>
      <c r="BL383" s="123" t="str">
        <f t="shared" si="294"/>
        <v/>
      </c>
      <c r="BM383" s="123" t="str">
        <f t="shared" si="295"/>
        <v/>
      </c>
      <c r="BN383" s="123" t="str">
        <f t="shared" si="296"/>
        <v/>
      </c>
      <c r="BO383" s="123">
        <f t="shared" si="335"/>
        <v>0</v>
      </c>
      <c r="BP383" s="123">
        <f t="shared" si="297"/>
        <v>0</v>
      </c>
      <c r="BQ383" s="123">
        <f t="shared" si="336"/>
        <v>0</v>
      </c>
      <c r="BR383" s="123">
        <f t="shared" si="298"/>
        <v>0</v>
      </c>
      <c r="BS383" s="123">
        <f t="shared" si="299"/>
        <v>0</v>
      </c>
      <c r="BT383" s="123">
        <f t="shared" si="300"/>
        <v>0</v>
      </c>
      <c r="BU383" s="123" t="str">
        <f t="shared" si="313"/>
        <v/>
      </c>
      <c r="BV383" s="123" t="str">
        <f t="shared" si="314"/>
        <v/>
      </c>
      <c r="BW383" s="123" t="str">
        <f t="shared" si="315"/>
        <v/>
      </c>
      <c r="BX383" s="123" t="str">
        <f t="shared" si="301"/>
        <v/>
      </c>
      <c r="BY383" s="123" t="str">
        <f t="shared" si="302"/>
        <v/>
      </c>
      <c r="BZ383" s="123" t="str">
        <f t="shared" si="303"/>
        <v/>
      </c>
      <c r="CA383" s="123" t="str">
        <f t="shared" si="304"/>
        <v/>
      </c>
      <c r="CB383" s="123" t="str">
        <f t="shared" si="305"/>
        <v/>
      </c>
      <c r="CC383" s="123" t="str">
        <f t="shared" si="306"/>
        <v/>
      </c>
      <c r="CD383" s="123" t="str">
        <f t="shared" si="307"/>
        <v/>
      </c>
      <c r="CE383" s="123" t="str">
        <f t="shared" si="308"/>
        <v/>
      </c>
      <c r="CF383" s="123" t="str">
        <f t="shared" si="316"/>
        <v/>
      </c>
      <c r="CG383" s="123" t="str">
        <f t="shared" si="317"/>
        <v/>
      </c>
      <c r="CH383" s="123" t="str">
        <f t="shared" si="318"/>
        <v/>
      </c>
      <c r="CI383" s="123" t="str">
        <f t="shared" si="319"/>
        <v/>
      </c>
      <c r="CJ383" s="131" t="str">
        <f t="shared" si="320"/>
        <v/>
      </c>
      <c r="CK383" s="123" t="str" cm="1">
        <f t="array" ref="CK383">IF(AND(AZ383="C_16",
        SUMPRODUCT(--ISNUMBER(SEARCH({"14","34","38","40","41","42","43","46","48","56","64","65"},BB383)))&gt;0),
    O383-IF(ISNUMBER(CL383),CL383,0),
    "")</f>
        <v/>
      </c>
      <c r="CL383" s="123" t="str" cm="1">
        <f t="array" ref="CL383">IF(AND(AZ383="C_16",
        SUMPRODUCT(--ISNUMBER(SEARCH({"01";"02";"03";"04";"05";"06";"07";"08";"09";"10";"11";"12";"13";"15";"16";"17";"19";"20";"21";"22";"23";"24";"25";"26";"27";"28";"29";"30";"31";"32";"33";"35";"36";"37";"39";"44";"45";"47";"49";"50";"51";"52";"53";"54";"55";"57";"58";"59";"60";"61";"62";"63";"66";"67";"68";"69";"70";"71";"72";"73";"74";"75"}, BB383)))&gt;0),
    O383,
    "")</f>
        <v/>
      </c>
      <c r="CM383" s="131" t="str" cm="1">
        <f t="array" ref="CM383">IF(SUMPRODUCT(--ISNUMBER(SEARCH({"32";"35";"36";"44";"45";"47";"50";"51";"52";"53";"54";"55";"57";"58";"59";"60"}, BB383)))&gt;0,
    B383,
    "")</f>
        <v/>
      </c>
      <c r="CN383" s="123" t="str" cm="1">
        <f t="array" ref="CN383">IF(SUMPRODUCT(--ISNUMBER(SEARCH({"61";"62"}, BB383)))&gt;0,
    B383,
    "")</f>
        <v/>
      </c>
      <c r="CO383" s="226" t="str" cm="1">
        <f t="array" ref="CO383">IF(SUMPRODUCT(--ISNUMBER(SEARCH({"68";"69";"70";"71"}, BB383)))&gt;0,
    B383,
    "")</f>
        <v/>
      </c>
      <c r="CP383" s="123" t="str" cm="1">
        <f t="array" ref="CP383">IF(SUMPRODUCT(--ISNUMBER(SEARCH({"72";"73";"74";"75"}, BB383)))&gt;0,
    B383,
    "")</f>
        <v/>
      </c>
      <c r="CQ383" s="123" t="str">
        <f t="shared" si="311"/>
        <v/>
      </c>
      <c r="CR383" s="226" t="str">
        <f t="shared" si="312"/>
        <v>NO</v>
      </c>
      <c r="CS383" s="122" t="str">
        <f t="shared" si="321"/>
        <v/>
      </c>
      <c r="CT383" s="123" t="str">
        <f t="shared" si="322"/>
        <v/>
      </c>
      <c r="CU383" s="123" t="str">
        <f t="shared" si="323"/>
        <v/>
      </c>
      <c r="CV383" s="123" t="str">
        <f t="shared" si="324"/>
        <v/>
      </c>
      <c r="CW383" s="123" t="str">
        <f t="shared" si="325"/>
        <v/>
      </c>
      <c r="CX383" s="123" t="str">
        <f t="shared" si="326"/>
        <v/>
      </c>
      <c r="CY383" s="123" t="str">
        <f t="shared" si="327"/>
        <v/>
      </c>
      <c r="CZ383" s="123" t="str">
        <f t="shared" si="328"/>
        <v/>
      </c>
      <c r="DA383" s="123" t="str">
        <f t="shared" si="329"/>
        <v/>
      </c>
      <c r="DB383" s="124" t="str">
        <f t="shared" si="330"/>
        <v/>
      </c>
      <c r="DC383" s="122" t="str">
        <f t="shared" si="331"/>
        <v/>
      </c>
      <c r="DD383" s="123" t="str">
        <f t="shared" si="332"/>
        <v/>
      </c>
      <c r="DE383" s="123" t="str">
        <f t="shared" si="333"/>
        <v/>
      </c>
      <c r="DF383" s="124" t="str">
        <f t="shared" si="334"/>
        <v/>
      </c>
      <c r="DG383" s="110"/>
    </row>
    <row r="384" spans="2:111" ht="16.2" outlineLevel="2" x14ac:dyDescent="0.4">
      <c r="B384" s="7">
        <v>379</v>
      </c>
      <c r="C384" s="12"/>
      <c r="D384" s="13"/>
      <c r="E384" s="14"/>
      <c r="F384" s="14"/>
      <c r="G384" s="14"/>
      <c r="H384" s="14"/>
      <c r="I384" s="14"/>
      <c r="J384" s="14"/>
      <c r="K384" s="14"/>
      <c r="L384" s="15"/>
      <c r="M384" s="12"/>
      <c r="N384" s="12"/>
      <c r="O384" s="12"/>
      <c r="P384" s="98" t="str">
        <f xml:space="preserve"> IF(ISBLANK(M384),"",VLOOKUP(M384,ComboValue!$D$2:$H$18,5,FALSE))</f>
        <v/>
      </c>
      <c r="Q384" s="12"/>
      <c r="R384" s="252" t="str" cm="1">
        <f t="array" ref="R384">IF(OR(ISNUMBER(SEARCH("SGH05",$D384:$L384)),ISNUMBER(SEARCH("SGH06",$D384:$L384)),ISNUMBER(SEARCH("SGH07",$D384:$L384)),ISNUMBER(SEARCH("SGH08",$D384:$L384)),ISNUMBER(SEARCH("pas de pictogramme",$D384:$L384)),ISNUMBER(SEARCH("SGH09",$D384:$L384)),ISNUMBER(SEARCH("SGH03",$D384:$L384))),"OUI","NON")</f>
        <v>NON</v>
      </c>
      <c r="S384" s="13"/>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212"/>
      <c r="AX384" s="123" t="str" cm="1">
        <f t="array" ref="AX384">_xlfn.TEXTJOIN(",", TRUE, IF(D384:L384="","",VLOOKUP(D384:L384, ComboValue!$A$2:$C$11, 3, FALSE)))</f>
        <v/>
      </c>
      <c r="AY384" s="123" t="str">
        <f t="shared" si="309"/>
        <v>Tous_Fr</v>
      </c>
      <c r="AZ384" s="123" t="str">
        <f>IF(ISBLANK(M384),"",VLOOKUP(M384,ComboValue!$D$2:$F$18,3,FALSE))</f>
        <v/>
      </c>
      <c r="BA384" s="123" t="str">
        <f>IF(ISBLANK(N384),"",VLOOKUP(N384,ComboValue!$J$2:$L$5,3,FALSE))</f>
        <v/>
      </c>
      <c r="BB384" s="130" t="str" cm="1">
        <f t="array" ref="BB384">_xlfn.TEXTJOIN(",", TRUE, IF(S384:AV384="","",VLOOKUP(S384:AV384, ComboValue!$M$2:$O$100, 3, FALSE)))</f>
        <v/>
      </c>
      <c r="BC384" s="124" t="str">
        <f t="shared" si="310"/>
        <v/>
      </c>
      <c r="BD384" s="110"/>
      <c r="BE384" s="122" t="str">
        <f t="shared" si="287"/>
        <v/>
      </c>
      <c r="BF384" s="123" t="str">
        <f t="shared" si="288"/>
        <v/>
      </c>
      <c r="BG384" s="123" t="str">
        <f t="shared" si="289"/>
        <v/>
      </c>
      <c r="BH384" s="123" t="str">
        <f t="shared" si="290"/>
        <v/>
      </c>
      <c r="BI384" s="123" t="str">
        <f t="shared" si="291"/>
        <v/>
      </c>
      <c r="BJ384" s="123" t="str">
        <f t="shared" si="292"/>
        <v/>
      </c>
      <c r="BK384" s="123" t="str">
        <f t="shared" si="293"/>
        <v/>
      </c>
      <c r="BL384" s="123" t="str">
        <f t="shared" si="294"/>
        <v/>
      </c>
      <c r="BM384" s="123" t="str">
        <f t="shared" si="295"/>
        <v/>
      </c>
      <c r="BN384" s="123" t="str">
        <f t="shared" si="296"/>
        <v/>
      </c>
      <c r="BO384" s="123">
        <f t="shared" si="335"/>
        <v>0</v>
      </c>
      <c r="BP384" s="123">
        <f t="shared" si="297"/>
        <v>0</v>
      </c>
      <c r="BQ384" s="123">
        <f t="shared" si="336"/>
        <v>0</v>
      </c>
      <c r="BR384" s="123">
        <f t="shared" si="298"/>
        <v>0</v>
      </c>
      <c r="BS384" s="123">
        <f t="shared" si="299"/>
        <v>0</v>
      </c>
      <c r="BT384" s="123">
        <f t="shared" si="300"/>
        <v>0</v>
      </c>
      <c r="BU384" s="123" t="str">
        <f t="shared" si="313"/>
        <v/>
      </c>
      <c r="BV384" s="123" t="str">
        <f t="shared" si="314"/>
        <v/>
      </c>
      <c r="BW384" s="123" t="str">
        <f t="shared" si="315"/>
        <v/>
      </c>
      <c r="BX384" s="123" t="str">
        <f t="shared" si="301"/>
        <v/>
      </c>
      <c r="BY384" s="123" t="str">
        <f t="shared" si="302"/>
        <v/>
      </c>
      <c r="BZ384" s="123" t="str">
        <f t="shared" si="303"/>
        <v/>
      </c>
      <c r="CA384" s="123" t="str">
        <f t="shared" si="304"/>
        <v/>
      </c>
      <c r="CB384" s="123" t="str">
        <f t="shared" si="305"/>
        <v/>
      </c>
      <c r="CC384" s="123" t="str">
        <f t="shared" si="306"/>
        <v/>
      </c>
      <c r="CD384" s="123" t="str">
        <f t="shared" si="307"/>
        <v/>
      </c>
      <c r="CE384" s="123" t="str">
        <f t="shared" si="308"/>
        <v/>
      </c>
      <c r="CF384" s="123" t="str">
        <f t="shared" si="316"/>
        <v/>
      </c>
      <c r="CG384" s="123" t="str">
        <f t="shared" si="317"/>
        <v/>
      </c>
      <c r="CH384" s="123" t="str">
        <f t="shared" si="318"/>
        <v/>
      </c>
      <c r="CI384" s="123" t="str">
        <f t="shared" si="319"/>
        <v/>
      </c>
      <c r="CJ384" s="131" t="str">
        <f t="shared" si="320"/>
        <v/>
      </c>
      <c r="CK384" s="123" t="str" cm="1">
        <f t="array" ref="CK384">IF(AND(AZ384="C_16",
        SUMPRODUCT(--ISNUMBER(SEARCH({"14","34","38","40","41","42","43","46","48","56","64","65"},BB384)))&gt;0),
    O384-IF(ISNUMBER(CL384),CL384,0),
    "")</f>
        <v/>
      </c>
      <c r="CL384" s="123" t="str" cm="1">
        <f t="array" ref="CL384">IF(AND(AZ384="C_16",
        SUMPRODUCT(--ISNUMBER(SEARCH({"01";"02";"03";"04";"05";"06";"07";"08";"09";"10";"11";"12";"13";"15";"16";"17";"19";"20";"21";"22";"23";"24";"25";"26";"27";"28";"29";"30";"31";"32";"33";"35";"36";"37";"39";"44";"45";"47";"49";"50";"51";"52";"53";"54";"55";"57";"58";"59";"60";"61";"62";"63";"66";"67";"68";"69";"70";"71";"72";"73";"74";"75"}, BB384)))&gt;0),
    O384,
    "")</f>
        <v/>
      </c>
      <c r="CM384" s="131" t="str" cm="1">
        <f t="array" ref="CM384">IF(SUMPRODUCT(--ISNUMBER(SEARCH({"32";"35";"36";"44";"45";"47";"50";"51";"52";"53";"54";"55";"57";"58";"59";"60"}, BB384)))&gt;0,
    B384,
    "")</f>
        <v/>
      </c>
      <c r="CN384" s="123" t="str" cm="1">
        <f t="array" ref="CN384">IF(SUMPRODUCT(--ISNUMBER(SEARCH({"61";"62"}, BB384)))&gt;0,
    B384,
    "")</f>
        <v/>
      </c>
      <c r="CO384" s="226" t="str" cm="1">
        <f t="array" ref="CO384">IF(SUMPRODUCT(--ISNUMBER(SEARCH({"68";"69";"70";"71"}, BB384)))&gt;0,
    B384,
    "")</f>
        <v/>
      </c>
      <c r="CP384" s="123" t="str" cm="1">
        <f t="array" ref="CP384">IF(SUMPRODUCT(--ISNUMBER(SEARCH({"72";"73";"74";"75"}, BB384)))&gt;0,
    B384,
    "")</f>
        <v/>
      </c>
      <c r="CQ384" s="123" t="str">
        <f t="shared" si="311"/>
        <v/>
      </c>
      <c r="CR384" s="226" t="str">
        <f t="shared" si="312"/>
        <v>NO</v>
      </c>
      <c r="CS384" s="122" t="str">
        <f t="shared" si="321"/>
        <v/>
      </c>
      <c r="CT384" s="123" t="str">
        <f t="shared" si="322"/>
        <v/>
      </c>
      <c r="CU384" s="123" t="str">
        <f t="shared" si="323"/>
        <v/>
      </c>
      <c r="CV384" s="123" t="str">
        <f t="shared" si="324"/>
        <v/>
      </c>
      <c r="CW384" s="123" t="str">
        <f t="shared" si="325"/>
        <v/>
      </c>
      <c r="CX384" s="123" t="str">
        <f t="shared" si="326"/>
        <v/>
      </c>
      <c r="CY384" s="123" t="str">
        <f t="shared" si="327"/>
        <v/>
      </c>
      <c r="CZ384" s="123" t="str">
        <f t="shared" si="328"/>
        <v/>
      </c>
      <c r="DA384" s="123" t="str">
        <f t="shared" si="329"/>
        <v/>
      </c>
      <c r="DB384" s="124" t="str">
        <f t="shared" si="330"/>
        <v/>
      </c>
      <c r="DC384" s="122" t="str">
        <f t="shared" si="331"/>
        <v/>
      </c>
      <c r="DD384" s="123" t="str">
        <f t="shared" si="332"/>
        <v/>
      </c>
      <c r="DE384" s="123" t="str">
        <f t="shared" si="333"/>
        <v/>
      </c>
      <c r="DF384" s="124" t="str">
        <f t="shared" si="334"/>
        <v/>
      </c>
      <c r="DG384" s="110"/>
    </row>
    <row r="385" spans="2:111" ht="16.2" outlineLevel="2" x14ac:dyDescent="0.4">
      <c r="B385" s="7">
        <v>380</v>
      </c>
      <c r="C385" s="12"/>
      <c r="D385" s="13"/>
      <c r="E385" s="14"/>
      <c r="F385" s="14"/>
      <c r="G385" s="14"/>
      <c r="H385" s="14"/>
      <c r="I385" s="14"/>
      <c r="J385" s="14"/>
      <c r="K385" s="14"/>
      <c r="L385" s="15"/>
      <c r="M385" s="12"/>
      <c r="N385" s="12"/>
      <c r="O385" s="12"/>
      <c r="P385" s="98" t="str">
        <f xml:space="preserve"> IF(ISBLANK(M385),"",VLOOKUP(M385,ComboValue!$D$2:$H$18,5,FALSE))</f>
        <v/>
      </c>
      <c r="Q385" s="12"/>
      <c r="R385" s="252" t="str" cm="1">
        <f t="array" ref="R385">IF(OR(ISNUMBER(SEARCH("SGH05",$D385:$L385)),ISNUMBER(SEARCH("SGH06",$D385:$L385)),ISNUMBER(SEARCH("SGH07",$D385:$L385)),ISNUMBER(SEARCH("SGH08",$D385:$L385)),ISNUMBER(SEARCH("pas de pictogramme",$D385:$L385)),ISNUMBER(SEARCH("SGH09",$D385:$L385)),ISNUMBER(SEARCH("SGH03",$D385:$L385))),"OUI","NON")</f>
        <v>NON</v>
      </c>
      <c r="S385" s="13"/>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212"/>
      <c r="AX385" s="123" t="str" cm="1">
        <f t="array" ref="AX385">_xlfn.TEXTJOIN(",", TRUE, IF(D385:L385="","",VLOOKUP(D385:L385, ComboValue!$A$2:$C$11, 3, FALSE)))</f>
        <v/>
      </c>
      <c r="AY385" s="123" t="str">
        <f t="shared" si="309"/>
        <v>Tous_Fr</v>
      </c>
      <c r="AZ385" s="123" t="str">
        <f>IF(ISBLANK(M385),"",VLOOKUP(M385,ComboValue!$D$2:$F$18,3,FALSE))</f>
        <v/>
      </c>
      <c r="BA385" s="123" t="str">
        <f>IF(ISBLANK(N385),"",VLOOKUP(N385,ComboValue!$J$2:$L$5,3,FALSE))</f>
        <v/>
      </c>
      <c r="BB385" s="130" t="str" cm="1">
        <f t="array" ref="BB385">_xlfn.TEXTJOIN(",", TRUE, IF(S385:AV385="","",VLOOKUP(S385:AV385, ComboValue!$M$2:$O$100, 3, FALSE)))</f>
        <v/>
      </c>
      <c r="BC385" s="124" t="str">
        <f t="shared" si="310"/>
        <v/>
      </c>
      <c r="BD385" s="110"/>
      <c r="BE385" s="122" t="str">
        <f t="shared" si="287"/>
        <v/>
      </c>
      <c r="BF385" s="123" t="str">
        <f t="shared" si="288"/>
        <v/>
      </c>
      <c r="BG385" s="123" t="str">
        <f t="shared" si="289"/>
        <v/>
      </c>
      <c r="BH385" s="123" t="str">
        <f t="shared" si="290"/>
        <v/>
      </c>
      <c r="BI385" s="123" t="str">
        <f t="shared" si="291"/>
        <v/>
      </c>
      <c r="BJ385" s="123" t="str">
        <f t="shared" si="292"/>
        <v/>
      </c>
      <c r="BK385" s="123" t="str">
        <f t="shared" si="293"/>
        <v/>
      </c>
      <c r="BL385" s="123" t="str">
        <f t="shared" si="294"/>
        <v/>
      </c>
      <c r="BM385" s="123" t="str">
        <f t="shared" si="295"/>
        <v/>
      </c>
      <c r="BN385" s="123" t="str">
        <f t="shared" si="296"/>
        <v/>
      </c>
      <c r="BO385" s="123">
        <f t="shared" si="335"/>
        <v>0</v>
      </c>
      <c r="BP385" s="123">
        <f t="shared" si="297"/>
        <v>0</v>
      </c>
      <c r="BQ385" s="123">
        <f t="shared" si="336"/>
        <v>0</v>
      </c>
      <c r="BR385" s="123">
        <f t="shared" si="298"/>
        <v>0</v>
      </c>
      <c r="BS385" s="123">
        <f t="shared" si="299"/>
        <v>0</v>
      </c>
      <c r="BT385" s="123">
        <f t="shared" si="300"/>
        <v>0</v>
      </c>
      <c r="BU385" s="123" t="str">
        <f t="shared" si="313"/>
        <v/>
      </c>
      <c r="BV385" s="123" t="str">
        <f t="shared" si="314"/>
        <v/>
      </c>
      <c r="BW385" s="123" t="str">
        <f t="shared" si="315"/>
        <v/>
      </c>
      <c r="BX385" s="123" t="str">
        <f t="shared" si="301"/>
        <v/>
      </c>
      <c r="BY385" s="123" t="str">
        <f t="shared" si="302"/>
        <v/>
      </c>
      <c r="BZ385" s="123" t="str">
        <f t="shared" si="303"/>
        <v/>
      </c>
      <c r="CA385" s="123" t="str">
        <f t="shared" si="304"/>
        <v/>
      </c>
      <c r="CB385" s="123" t="str">
        <f t="shared" si="305"/>
        <v/>
      </c>
      <c r="CC385" s="123" t="str">
        <f t="shared" si="306"/>
        <v/>
      </c>
      <c r="CD385" s="123" t="str">
        <f t="shared" si="307"/>
        <v/>
      </c>
      <c r="CE385" s="123" t="str">
        <f t="shared" si="308"/>
        <v/>
      </c>
      <c r="CF385" s="123" t="str">
        <f t="shared" si="316"/>
        <v/>
      </c>
      <c r="CG385" s="123" t="str">
        <f t="shared" si="317"/>
        <v/>
      </c>
      <c r="CH385" s="123" t="str">
        <f t="shared" si="318"/>
        <v/>
      </c>
      <c r="CI385" s="123" t="str">
        <f t="shared" si="319"/>
        <v/>
      </c>
      <c r="CJ385" s="131" t="str">
        <f t="shared" si="320"/>
        <v/>
      </c>
      <c r="CK385" s="123" t="str" cm="1">
        <f t="array" ref="CK385">IF(AND(AZ385="C_16",
        SUMPRODUCT(--ISNUMBER(SEARCH({"14","34","38","40","41","42","43","46","48","56","64","65"},BB385)))&gt;0),
    O385-IF(ISNUMBER(CL385),CL385,0),
    "")</f>
        <v/>
      </c>
      <c r="CL385" s="123" t="str" cm="1">
        <f t="array" ref="CL385">IF(AND(AZ385="C_16",
        SUMPRODUCT(--ISNUMBER(SEARCH({"01";"02";"03";"04";"05";"06";"07";"08";"09";"10";"11";"12";"13";"15";"16";"17";"19";"20";"21";"22";"23";"24";"25";"26";"27";"28";"29";"30";"31";"32";"33";"35";"36";"37";"39";"44";"45";"47";"49";"50";"51";"52";"53";"54";"55";"57";"58";"59";"60";"61";"62";"63";"66";"67";"68";"69";"70";"71";"72";"73";"74";"75"}, BB385)))&gt;0),
    O385,
    "")</f>
        <v/>
      </c>
      <c r="CM385" s="131" t="str" cm="1">
        <f t="array" ref="CM385">IF(SUMPRODUCT(--ISNUMBER(SEARCH({"32";"35";"36";"44";"45";"47";"50";"51";"52";"53";"54";"55";"57";"58";"59";"60"}, BB385)))&gt;0,
    B385,
    "")</f>
        <v/>
      </c>
      <c r="CN385" s="123" t="str" cm="1">
        <f t="array" ref="CN385">IF(SUMPRODUCT(--ISNUMBER(SEARCH({"61";"62"}, BB385)))&gt;0,
    B385,
    "")</f>
        <v/>
      </c>
      <c r="CO385" s="226" t="str" cm="1">
        <f t="array" ref="CO385">IF(SUMPRODUCT(--ISNUMBER(SEARCH({"68";"69";"70";"71"}, BB385)))&gt;0,
    B385,
    "")</f>
        <v/>
      </c>
      <c r="CP385" s="123" t="str" cm="1">
        <f t="array" ref="CP385">IF(SUMPRODUCT(--ISNUMBER(SEARCH({"72";"73";"74";"75"}, BB385)))&gt;0,
    B385,
    "")</f>
        <v/>
      </c>
      <c r="CQ385" s="123" t="str">
        <f t="shared" si="311"/>
        <v/>
      </c>
      <c r="CR385" s="226" t="str">
        <f t="shared" si="312"/>
        <v>NO</v>
      </c>
      <c r="CS385" s="122" t="str">
        <f t="shared" si="321"/>
        <v/>
      </c>
      <c r="CT385" s="123" t="str">
        <f t="shared" si="322"/>
        <v/>
      </c>
      <c r="CU385" s="123" t="str">
        <f t="shared" si="323"/>
        <v/>
      </c>
      <c r="CV385" s="123" t="str">
        <f t="shared" si="324"/>
        <v/>
      </c>
      <c r="CW385" s="123" t="str">
        <f t="shared" si="325"/>
        <v/>
      </c>
      <c r="CX385" s="123" t="str">
        <f t="shared" si="326"/>
        <v/>
      </c>
      <c r="CY385" s="123" t="str">
        <f t="shared" si="327"/>
        <v/>
      </c>
      <c r="CZ385" s="123" t="str">
        <f t="shared" si="328"/>
        <v/>
      </c>
      <c r="DA385" s="123" t="str">
        <f t="shared" si="329"/>
        <v/>
      </c>
      <c r="DB385" s="124" t="str">
        <f t="shared" si="330"/>
        <v/>
      </c>
      <c r="DC385" s="122" t="str">
        <f t="shared" si="331"/>
        <v/>
      </c>
      <c r="DD385" s="123" t="str">
        <f t="shared" si="332"/>
        <v/>
      </c>
      <c r="DE385" s="123" t="str">
        <f t="shared" si="333"/>
        <v/>
      </c>
      <c r="DF385" s="124" t="str">
        <f t="shared" si="334"/>
        <v/>
      </c>
      <c r="DG385" s="110"/>
    </row>
    <row r="386" spans="2:111" ht="16.2" outlineLevel="2" x14ac:dyDescent="0.4">
      <c r="B386" s="7">
        <v>381</v>
      </c>
      <c r="C386" s="12"/>
      <c r="D386" s="13"/>
      <c r="E386" s="14"/>
      <c r="F386" s="14"/>
      <c r="G386" s="14"/>
      <c r="H386" s="14"/>
      <c r="I386" s="14"/>
      <c r="J386" s="14"/>
      <c r="K386" s="14"/>
      <c r="L386" s="15"/>
      <c r="M386" s="12"/>
      <c r="N386" s="12"/>
      <c r="O386" s="12"/>
      <c r="P386" s="98" t="str">
        <f xml:space="preserve"> IF(ISBLANK(M386),"",VLOOKUP(M386,ComboValue!$D$2:$H$18,5,FALSE))</f>
        <v/>
      </c>
      <c r="Q386" s="12"/>
      <c r="R386" s="252" t="str" cm="1">
        <f t="array" ref="R386">IF(OR(ISNUMBER(SEARCH("SGH05",$D386:$L386)),ISNUMBER(SEARCH("SGH06",$D386:$L386)),ISNUMBER(SEARCH("SGH07",$D386:$L386)),ISNUMBER(SEARCH("SGH08",$D386:$L386)),ISNUMBER(SEARCH("pas de pictogramme",$D386:$L386)),ISNUMBER(SEARCH("SGH09",$D386:$L386)),ISNUMBER(SEARCH("SGH03",$D386:$L386))),"OUI","NON")</f>
        <v>NON</v>
      </c>
      <c r="S386" s="13"/>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212"/>
      <c r="AX386" s="123" t="str" cm="1">
        <f t="array" ref="AX386">_xlfn.TEXTJOIN(",", TRUE, IF(D386:L386="","",VLOOKUP(D386:L386, ComboValue!$A$2:$C$11, 3, FALSE)))</f>
        <v/>
      </c>
      <c r="AY386" s="123" t="str">
        <f t="shared" si="309"/>
        <v>Tous_Fr</v>
      </c>
      <c r="AZ386" s="123" t="str">
        <f>IF(ISBLANK(M386),"",VLOOKUP(M386,ComboValue!$D$2:$F$18,3,FALSE))</f>
        <v/>
      </c>
      <c r="BA386" s="123" t="str">
        <f>IF(ISBLANK(N386),"",VLOOKUP(N386,ComboValue!$J$2:$L$5,3,FALSE))</f>
        <v/>
      </c>
      <c r="BB386" s="130" t="str" cm="1">
        <f t="array" ref="BB386">_xlfn.TEXTJOIN(",", TRUE, IF(S386:AV386="","",VLOOKUP(S386:AV386, ComboValue!$M$2:$O$100, 3, FALSE)))</f>
        <v/>
      </c>
      <c r="BC386" s="124" t="str">
        <f t="shared" si="310"/>
        <v/>
      </c>
      <c r="BD386" s="110"/>
      <c r="BE386" s="122" t="str">
        <f t="shared" si="287"/>
        <v/>
      </c>
      <c r="BF386" s="123" t="str">
        <f t="shared" si="288"/>
        <v/>
      </c>
      <c r="BG386" s="123" t="str">
        <f t="shared" si="289"/>
        <v/>
      </c>
      <c r="BH386" s="123" t="str">
        <f t="shared" si="290"/>
        <v/>
      </c>
      <c r="BI386" s="123" t="str">
        <f t="shared" si="291"/>
        <v/>
      </c>
      <c r="BJ386" s="123" t="str">
        <f t="shared" si="292"/>
        <v/>
      </c>
      <c r="BK386" s="123" t="str">
        <f t="shared" si="293"/>
        <v/>
      </c>
      <c r="BL386" s="123" t="str">
        <f t="shared" si="294"/>
        <v/>
      </c>
      <c r="BM386" s="123" t="str">
        <f t="shared" si="295"/>
        <v/>
      </c>
      <c r="BN386" s="123" t="str">
        <f t="shared" si="296"/>
        <v/>
      </c>
      <c r="BO386" s="123">
        <f t="shared" si="335"/>
        <v>0</v>
      </c>
      <c r="BP386" s="123">
        <f t="shared" si="297"/>
        <v>0</v>
      </c>
      <c r="BQ386" s="123">
        <f t="shared" si="336"/>
        <v>0</v>
      </c>
      <c r="BR386" s="123">
        <f t="shared" si="298"/>
        <v>0</v>
      </c>
      <c r="BS386" s="123">
        <f t="shared" si="299"/>
        <v>0</v>
      </c>
      <c r="BT386" s="123">
        <f t="shared" si="300"/>
        <v>0</v>
      </c>
      <c r="BU386" s="123" t="str">
        <f t="shared" si="313"/>
        <v/>
      </c>
      <c r="BV386" s="123" t="str">
        <f t="shared" si="314"/>
        <v/>
      </c>
      <c r="BW386" s="123" t="str">
        <f t="shared" si="315"/>
        <v/>
      </c>
      <c r="BX386" s="123" t="str">
        <f t="shared" si="301"/>
        <v/>
      </c>
      <c r="BY386" s="123" t="str">
        <f t="shared" si="302"/>
        <v/>
      </c>
      <c r="BZ386" s="123" t="str">
        <f t="shared" si="303"/>
        <v/>
      </c>
      <c r="CA386" s="123" t="str">
        <f t="shared" si="304"/>
        <v/>
      </c>
      <c r="CB386" s="123" t="str">
        <f t="shared" si="305"/>
        <v/>
      </c>
      <c r="CC386" s="123" t="str">
        <f t="shared" si="306"/>
        <v/>
      </c>
      <c r="CD386" s="123" t="str">
        <f t="shared" si="307"/>
        <v/>
      </c>
      <c r="CE386" s="123" t="str">
        <f t="shared" si="308"/>
        <v/>
      </c>
      <c r="CF386" s="123" t="str">
        <f t="shared" si="316"/>
        <v/>
      </c>
      <c r="CG386" s="123" t="str">
        <f t="shared" si="317"/>
        <v/>
      </c>
      <c r="CH386" s="123" t="str">
        <f t="shared" si="318"/>
        <v/>
      </c>
      <c r="CI386" s="123" t="str">
        <f t="shared" si="319"/>
        <v/>
      </c>
      <c r="CJ386" s="131" t="str">
        <f t="shared" si="320"/>
        <v/>
      </c>
      <c r="CK386" s="123" t="str" cm="1">
        <f t="array" ref="CK386">IF(AND(AZ386="C_16",
        SUMPRODUCT(--ISNUMBER(SEARCH({"14","34","38","40","41","42","43","46","48","56","64","65"},BB386)))&gt;0),
    O386-IF(ISNUMBER(CL386),CL386,0),
    "")</f>
        <v/>
      </c>
      <c r="CL386" s="123" t="str" cm="1">
        <f t="array" ref="CL386">IF(AND(AZ386="C_16",
        SUMPRODUCT(--ISNUMBER(SEARCH({"01";"02";"03";"04";"05";"06";"07";"08";"09";"10";"11";"12";"13";"15";"16";"17";"19";"20";"21";"22";"23";"24";"25";"26";"27";"28";"29";"30";"31";"32";"33";"35";"36";"37";"39";"44";"45";"47";"49";"50";"51";"52";"53";"54";"55";"57";"58";"59";"60";"61";"62";"63";"66";"67";"68";"69";"70";"71";"72";"73";"74";"75"}, BB386)))&gt;0),
    O386,
    "")</f>
        <v/>
      </c>
      <c r="CM386" s="131" t="str" cm="1">
        <f t="array" ref="CM386">IF(SUMPRODUCT(--ISNUMBER(SEARCH({"32";"35";"36";"44";"45";"47";"50";"51";"52";"53";"54";"55";"57";"58";"59";"60"}, BB386)))&gt;0,
    B386,
    "")</f>
        <v/>
      </c>
      <c r="CN386" s="123" t="str" cm="1">
        <f t="array" ref="CN386">IF(SUMPRODUCT(--ISNUMBER(SEARCH({"61";"62"}, BB386)))&gt;0,
    B386,
    "")</f>
        <v/>
      </c>
      <c r="CO386" s="226" t="str" cm="1">
        <f t="array" ref="CO386">IF(SUMPRODUCT(--ISNUMBER(SEARCH({"68";"69";"70";"71"}, BB386)))&gt;0,
    B386,
    "")</f>
        <v/>
      </c>
      <c r="CP386" s="123" t="str" cm="1">
        <f t="array" ref="CP386">IF(SUMPRODUCT(--ISNUMBER(SEARCH({"72";"73";"74";"75"}, BB386)))&gt;0,
    B386,
    "")</f>
        <v/>
      </c>
      <c r="CQ386" s="123" t="str">
        <f t="shared" si="311"/>
        <v/>
      </c>
      <c r="CR386" s="226" t="str">
        <f t="shared" si="312"/>
        <v>NO</v>
      </c>
      <c r="CS386" s="122" t="str">
        <f t="shared" si="321"/>
        <v/>
      </c>
      <c r="CT386" s="123" t="str">
        <f t="shared" si="322"/>
        <v/>
      </c>
      <c r="CU386" s="123" t="str">
        <f t="shared" si="323"/>
        <v/>
      </c>
      <c r="CV386" s="123" t="str">
        <f t="shared" si="324"/>
        <v/>
      </c>
      <c r="CW386" s="123" t="str">
        <f t="shared" si="325"/>
        <v/>
      </c>
      <c r="CX386" s="123" t="str">
        <f t="shared" si="326"/>
        <v/>
      </c>
      <c r="CY386" s="123" t="str">
        <f t="shared" si="327"/>
        <v/>
      </c>
      <c r="CZ386" s="123" t="str">
        <f t="shared" si="328"/>
        <v/>
      </c>
      <c r="DA386" s="123" t="str">
        <f t="shared" si="329"/>
        <v/>
      </c>
      <c r="DB386" s="124" t="str">
        <f t="shared" si="330"/>
        <v/>
      </c>
      <c r="DC386" s="122" t="str">
        <f t="shared" si="331"/>
        <v/>
      </c>
      <c r="DD386" s="123" t="str">
        <f t="shared" si="332"/>
        <v/>
      </c>
      <c r="DE386" s="123" t="str">
        <f t="shared" si="333"/>
        <v/>
      </c>
      <c r="DF386" s="124" t="str">
        <f t="shared" si="334"/>
        <v/>
      </c>
      <c r="DG386" s="110"/>
    </row>
    <row r="387" spans="2:111" ht="16.2" outlineLevel="2" x14ac:dyDescent="0.4">
      <c r="B387" s="7">
        <v>382</v>
      </c>
      <c r="C387" s="12"/>
      <c r="D387" s="13"/>
      <c r="E387" s="14"/>
      <c r="F387" s="14"/>
      <c r="G387" s="14"/>
      <c r="H387" s="14"/>
      <c r="I387" s="14"/>
      <c r="J387" s="14"/>
      <c r="K387" s="14"/>
      <c r="L387" s="15"/>
      <c r="M387" s="12"/>
      <c r="N387" s="12"/>
      <c r="O387" s="12"/>
      <c r="P387" s="98" t="str">
        <f xml:space="preserve"> IF(ISBLANK(M387),"",VLOOKUP(M387,ComboValue!$D$2:$H$18,5,FALSE))</f>
        <v/>
      </c>
      <c r="Q387" s="12"/>
      <c r="R387" s="252" t="str" cm="1">
        <f t="array" ref="R387">IF(OR(ISNUMBER(SEARCH("SGH05",$D387:$L387)),ISNUMBER(SEARCH("SGH06",$D387:$L387)),ISNUMBER(SEARCH("SGH07",$D387:$L387)),ISNUMBER(SEARCH("SGH08",$D387:$L387)),ISNUMBER(SEARCH("pas de pictogramme",$D387:$L387)),ISNUMBER(SEARCH("SGH09",$D387:$L387)),ISNUMBER(SEARCH("SGH03",$D387:$L387))),"OUI","NON")</f>
        <v>NON</v>
      </c>
      <c r="S387" s="13"/>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212"/>
      <c r="AX387" s="123" t="str" cm="1">
        <f t="array" ref="AX387">_xlfn.TEXTJOIN(",", TRUE, IF(D387:L387="","",VLOOKUP(D387:L387, ComboValue!$A$2:$C$11, 3, FALSE)))</f>
        <v/>
      </c>
      <c r="AY387" s="123" t="str">
        <f t="shared" si="309"/>
        <v>Tous_Fr</v>
      </c>
      <c r="AZ387" s="123" t="str">
        <f>IF(ISBLANK(M387),"",VLOOKUP(M387,ComboValue!$D$2:$F$18,3,FALSE))</f>
        <v/>
      </c>
      <c r="BA387" s="123" t="str">
        <f>IF(ISBLANK(N387),"",VLOOKUP(N387,ComboValue!$J$2:$L$5,3,FALSE))</f>
        <v/>
      </c>
      <c r="BB387" s="130" t="str" cm="1">
        <f t="array" ref="BB387">_xlfn.TEXTJOIN(",", TRUE, IF(S387:AV387="","",VLOOKUP(S387:AV387, ComboValue!$M$2:$O$100, 3, FALSE)))</f>
        <v/>
      </c>
      <c r="BC387" s="124" t="str">
        <f t="shared" si="310"/>
        <v/>
      </c>
      <c r="BD387" s="110"/>
      <c r="BE387" s="122" t="str">
        <f t="shared" si="287"/>
        <v/>
      </c>
      <c r="BF387" s="123" t="str">
        <f t="shared" si="288"/>
        <v/>
      </c>
      <c r="BG387" s="123" t="str">
        <f t="shared" si="289"/>
        <v/>
      </c>
      <c r="BH387" s="123" t="str">
        <f t="shared" si="290"/>
        <v/>
      </c>
      <c r="BI387" s="123" t="str">
        <f t="shared" si="291"/>
        <v/>
      </c>
      <c r="BJ387" s="123" t="str">
        <f t="shared" si="292"/>
        <v/>
      </c>
      <c r="BK387" s="123" t="str">
        <f t="shared" si="293"/>
        <v/>
      </c>
      <c r="BL387" s="123" t="str">
        <f t="shared" si="294"/>
        <v/>
      </c>
      <c r="BM387" s="123" t="str">
        <f t="shared" si="295"/>
        <v/>
      </c>
      <c r="BN387" s="123" t="str">
        <f t="shared" si="296"/>
        <v/>
      </c>
      <c r="BO387" s="123">
        <f t="shared" si="335"/>
        <v>0</v>
      </c>
      <c r="BP387" s="123">
        <f t="shared" si="297"/>
        <v>0</v>
      </c>
      <c r="BQ387" s="123">
        <f t="shared" si="336"/>
        <v>0</v>
      </c>
      <c r="BR387" s="123">
        <f t="shared" si="298"/>
        <v>0</v>
      </c>
      <c r="BS387" s="123">
        <f t="shared" si="299"/>
        <v>0</v>
      </c>
      <c r="BT387" s="123">
        <f t="shared" si="300"/>
        <v>0</v>
      </c>
      <c r="BU387" s="123" t="str">
        <f t="shared" si="313"/>
        <v/>
      </c>
      <c r="BV387" s="123" t="str">
        <f t="shared" si="314"/>
        <v/>
      </c>
      <c r="BW387" s="123" t="str">
        <f t="shared" si="315"/>
        <v/>
      </c>
      <c r="BX387" s="123" t="str">
        <f t="shared" si="301"/>
        <v/>
      </c>
      <c r="BY387" s="123" t="str">
        <f t="shared" si="302"/>
        <v/>
      </c>
      <c r="BZ387" s="123" t="str">
        <f t="shared" si="303"/>
        <v/>
      </c>
      <c r="CA387" s="123" t="str">
        <f t="shared" si="304"/>
        <v/>
      </c>
      <c r="CB387" s="123" t="str">
        <f t="shared" si="305"/>
        <v/>
      </c>
      <c r="CC387" s="123" t="str">
        <f t="shared" si="306"/>
        <v/>
      </c>
      <c r="CD387" s="123" t="str">
        <f t="shared" si="307"/>
        <v/>
      </c>
      <c r="CE387" s="123" t="str">
        <f t="shared" si="308"/>
        <v/>
      </c>
      <c r="CF387" s="123" t="str">
        <f t="shared" si="316"/>
        <v/>
      </c>
      <c r="CG387" s="123" t="str">
        <f t="shared" si="317"/>
        <v/>
      </c>
      <c r="CH387" s="123" t="str">
        <f t="shared" si="318"/>
        <v/>
      </c>
      <c r="CI387" s="123" t="str">
        <f t="shared" si="319"/>
        <v/>
      </c>
      <c r="CJ387" s="131" t="str">
        <f t="shared" si="320"/>
        <v/>
      </c>
      <c r="CK387" s="123" t="str" cm="1">
        <f t="array" ref="CK387">IF(AND(AZ387="C_16",
        SUMPRODUCT(--ISNUMBER(SEARCH({"14","34","38","40","41","42","43","46","48","56","64","65"},BB387)))&gt;0),
    O387-IF(ISNUMBER(CL387),CL387,0),
    "")</f>
        <v/>
      </c>
      <c r="CL387" s="123" t="str" cm="1">
        <f t="array" ref="CL387">IF(AND(AZ387="C_16",
        SUMPRODUCT(--ISNUMBER(SEARCH({"01";"02";"03";"04";"05";"06";"07";"08";"09";"10";"11";"12";"13";"15";"16";"17";"19";"20";"21";"22";"23";"24";"25";"26";"27";"28";"29";"30";"31";"32";"33";"35";"36";"37";"39";"44";"45";"47";"49";"50";"51";"52";"53";"54";"55";"57";"58";"59";"60";"61";"62";"63";"66";"67";"68";"69";"70";"71";"72";"73";"74";"75"}, BB387)))&gt;0),
    O387,
    "")</f>
        <v/>
      </c>
      <c r="CM387" s="131" t="str" cm="1">
        <f t="array" ref="CM387">IF(SUMPRODUCT(--ISNUMBER(SEARCH({"32";"35";"36";"44";"45";"47";"50";"51";"52";"53";"54";"55";"57";"58";"59";"60"}, BB387)))&gt;0,
    B387,
    "")</f>
        <v/>
      </c>
      <c r="CN387" s="123" t="str" cm="1">
        <f t="array" ref="CN387">IF(SUMPRODUCT(--ISNUMBER(SEARCH({"61";"62"}, BB387)))&gt;0,
    B387,
    "")</f>
        <v/>
      </c>
      <c r="CO387" s="226" t="str" cm="1">
        <f t="array" ref="CO387">IF(SUMPRODUCT(--ISNUMBER(SEARCH({"68";"69";"70";"71"}, BB387)))&gt;0,
    B387,
    "")</f>
        <v/>
      </c>
      <c r="CP387" s="123" t="str" cm="1">
        <f t="array" ref="CP387">IF(SUMPRODUCT(--ISNUMBER(SEARCH({"72";"73";"74";"75"}, BB387)))&gt;0,
    B387,
    "")</f>
        <v/>
      </c>
      <c r="CQ387" s="123" t="str">
        <f t="shared" si="311"/>
        <v/>
      </c>
      <c r="CR387" s="226" t="str">
        <f t="shared" si="312"/>
        <v>NO</v>
      </c>
      <c r="CS387" s="122" t="str">
        <f t="shared" si="321"/>
        <v/>
      </c>
      <c r="CT387" s="123" t="str">
        <f t="shared" si="322"/>
        <v/>
      </c>
      <c r="CU387" s="123" t="str">
        <f t="shared" si="323"/>
        <v/>
      </c>
      <c r="CV387" s="123" t="str">
        <f t="shared" si="324"/>
        <v/>
      </c>
      <c r="CW387" s="123" t="str">
        <f t="shared" si="325"/>
        <v/>
      </c>
      <c r="CX387" s="123" t="str">
        <f t="shared" si="326"/>
        <v/>
      </c>
      <c r="CY387" s="123" t="str">
        <f t="shared" si="327"/>
        <v/>
      </c>
      <c r="CZ387" s="123" t="str">
        <f t="shared" si="328"/>
        <v/>
      </c>
      <c r="DA387" s="123" t="str">
        <f t="shared" si="329"/>
        <v/>
      </c>
      <c r="DB387" s="124" t="str">
        <f t="shared" si="330"/>
        <v/>
      </c>
      <c r="DC387" s="122" t="str">
        <f t="shared" si="331"/>
        <v/>
      </c>
      <c r="DD387" s="123" t="str">
        <f t="shared" si="332"/>
        <v/>
      </c>
      <c r="DE387" s="123" t="str">
        <f t="shared" si="333"/>
        <v/>
      </c>
      <c r="DF387" s="124" t="str">
        <f t="shared" si="334"/>
        <v/>
      </c>
      <c r="DG387" s="110"/>
    </row>
    <row r="388" spans="2:111" ht="16.2" outlineLevel="2" x14ac:dyDescent="0.4">
      <c r="B388" s="7">
        <v>383</v>
      </c>
      <c r="C388" s="12"/>
      <c r="D388" s="13"/>
      <c r="E388" s="14"/>
      <c r="F388" s="14"/>
      <c r="G388" s="14"/>
      <c r="H388" s="14"/>
      <c r="I388" s="14"/>
      <c r="J388" s="14"/>
      <c r="K388" s="14"/>
      <c r="L388" s="15"/>
      <c r="M388" s="12"/>
      <c r="N388" s="12"/>
      <c r="O388" s="12"/>
      <c r="P388" s="98" t="str">
        <f xml:space="preserve"> IF(ISBLANK(M388),"",VLOOKUP(M388,ComboValue!$D$2:$H$18,5,FALSE))</f>
        <v/>
      </c>
      <c r="Q388" s="12"/>
      <c r="R388" s="252" t="str" cm="1">
        <f t="array" ref="R388">IF(OR(ISNUMBER(SEARCH("SGH05",$D388:$L388)),ISNUMBER(SEARCH("SGH06",$D388:$L388)),ISNUMBER(SEARCH("SGH07",$D388:$L388)),ISNUMBER(SEARCH("SGH08",$D388:$L388)),ISNUMBER(SEARCH("pas de pictogramme",$D388:$L388)),ISNUMBER(SEARCH("SGH09",$D388:$L388)),ISNUMBER(SEARCH("SGH03",$D388:$L388))),"OUI","NON")</f>
        <v>NON</v>
      </c>
      <c r="S388" s="13"/>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212"/>
      <c r="AX388" s="123" t="str" cm="1">
        <f t="array" ref="AX388">_xlfn.TEXTJOIN(",", TRUE, IF(D388:L388="","",VLOOKUP(D388:L388, ComboValue!$A$2:$C$11, 3, FALSE)))</f>
        <v/>
      </c>
      <c r="AY388" s="123" t="str">
        <f t="shared" si="309"/>
        <v>Tous_Fr</v>
      </c>
      <c r="AZ388" s="123" t="str">
        <f>IF(ISBLANK(M388),"",VLOOKUP(M388,ComboValue!$D$2:$F$18,3,FALSE))</f>
        <v/>
      </c>
      <c r="BA388" s="123" t="str">
        <f>IF(ISBLANK(N388),"",VLOOKUP(N388,ComboValue!$J$2:$L$5,3,FALSE))</f>
        <v/>
      </c>
      <c r="BB388" s="130" t="str" cm="1">
        <f t="array" ref="BB388">_xlfn.TEXTJOIN(",", TRUE, IF(S388:AV388="","",VLOOKUP(S388:AV388, ComboValue!$M$2:$O$100, 3, FALSE)))</f>
        <v/>
      </c>
      <c r="BC388" s="124" t="str">
        <f t="shared" si="310"/>
        <v/>
      </c>
      <c r="BD388" s="110"/>
      <c r="BE388" s="122" t="str">
        <f t="shared" si="287"/>
        <v/>
      </c>
      <c r="BF388" s="123" t="str">
        <f t="shared" si="288"/>
        <v/>
      </c>
      <c r="BG388" s="123" t="str">
        <f t="shared" si="289"/>
        <v/>
      </c>
      <c r="BH388" s="123" t="str">
        <f t="shared" si="290"/>
        <v/>
      </c>
      <c r="BI388" s="123" t="str">
        <f t="shared" si="291"/>
        <v/>
      </c>
      <c r="BJ388" s="123" t="str">
        <f t="shared" si="292"/>
        <v/>
      </c>
      <c r="BK388" s="123" t="str">
        <f t="shared" si="293"/>
        <v/>
      </c>
      <c r="BL388" s="123" t="str">
        <f t="shared" si="294"/>
        <v/>
      </c>
      <c r="BM388" s="123" t="str">
        <f t="shared" si="295"/>
        <v/>
      </c>
      <c r="BN388" s="123" t="str">
        <f t="shared" si="296"/>
        <v/>
      </c>
      <c r="BO388" s="123">
        <f t="shared" si="335"/>
        <v>0</v>
      </c>
      <c r="BP388" s="123">
        <f t="shared" si="297"/>
        <v>0</v>
      </c>
      <c r="BQ388" s="123">
        <f t="shared" si="336"/>
        <v>0</v>
      </c>
      <c r="BR388" s="123">
        <f t="shared" si="298"/>
        <v>0</v>
      </c>
      <c r="BS388" s="123">
        <f t="shared" si="299"/>
        <v>0</v>
      </c>
      <c r="BT388" s="123">
        <f t="shared" si="300"/>
        <v>0</v>
      </c>
      <c r="BU388" s="123" t="str">
        <f t="shared" si="313"/>
        <v/>
      </c>
      <c r="BV388" s="123" t="str">
        <f t="shared" si="314"/>
        <v/>
      </c>
      <c r="BW388" s="123" t="str">
        <f t="shared" si="315"/>
        <v/>
      </c>
      <c r="BX388" s="123" t="str">
        <f t="shared" si="301"/>
        <v/>
      </c>
      <c r="BY388" s="123" t="str">
        <f t="shared" si="302"/>
        <v/>
      </c>
      <c r="BZ388" s="123" t="str">
        <f t="shared" si="303"/>
        <v/>
      </c>
      <c r="CA388" s="123" t="str">
        <f t="shared" si="304"/>
        <v/>
      </c>
      <c r="CB388" s="123" t="str">
        <f t="shared" si="305"/>
        <v/>
      </c>
      <c r="CC388" s="123" t="str">
        <f t="shared" si="306"/>
        <v/>
      </c>
      <c r="CD388" s="123" t="str">
        <f t="shared" si="307"/>
        <v/>
      </c>
      <c r="CE388" s="123" t="str">
        <f t="shared" si="308"/>
        <v/>
      </c>
      <c r="CF388" s="123" t="str">
        <f t="shared" si="316"/>
        <v/>
      </c>
      <c r="CG388" s="123" t="str">
        <f t="shared" si="317"/>
        <v/>
      </c>
      <c r="CH388" s="123" t="str">
        <f t="shared" si="318"/>
        <v/>
      </c>
      <c r="CI388" s="123" t="str">
        <f t="shared" si="319"/>
        <v/>
      </c>
      <c r="CJ388" s="131" t="str">
        <f t="shared" si="320"/>
        <v/>
      </c>
      <c r="CK388" s="123" t="str" cm="1">
        <f t="array" ref="CK388">IF(AND(AZ388="C_16",
        SUMPRODUCT(--ISNUMBER(SEARCH({"14","34","38","40","41","42","43","46","48","56","64","65"},BB388)))&gt;0),
    O388-IF(ISNUMBER(CL388),CL388,0),
    "")</f>
        <v/>
      </c>
      <c r="CL388" s="123" t="str" cm="1">
        <f t="array" ref="CL388">IF(AND(AZ388="C_16",
        SUMPRODUCT(--ISNUMBER(SEARCH({"01";"02";"03";"04";"05";"06";"07";"08";"09";"10";"11";"12";"13";"15";"16";"17";"19";"20";"21";"22";"23";"24";"25";"26";"27";"28";"29";"30";"31";"32";"33";"35";"36";"37";"39";"44";"45";"47";"49";"50";"51";"52";"53";"54";"55";"57";"58";"59";"60";"61";"62";"63";"66";"67";"68";"69";"70";"71";"72";"73";"74";"75"}, BB388)))&gt;0),
    O388,
    "")</f>
        <v/>
      </c>
      <c r="CM388" s="131" t="str" cm="1">
        <f t="array" ref="CM388">IF(SUMPRODUCT(--ISNUMBER(SEARCH({"32";"35";"36";"44";"45";"47";"50";"51";"52";"53";"54";"55";"57";"58";"59";"60"}, BB388)))&gt;0,
    B388,
    "")</f>
        <v/>
      </c>
      <c r="CN388" s="123" t="str" cm="1">
        <f t="array" ref="CN388">IF(SUMPRODUCT(--ISNUMBER(SEARCH({"61";"62"}, BB388)))&gt;0,
    B388,
    "")</f>
        <v/>
      </c>
      <c r="CO388" s="226" t="str" cm="1">
        <f t="array" ref="CO388">IF(SUMPRODUCT(--ISNUMBER(SEARCH({"68";"69";"70";"71"}, BB388)))&gt;0,
    B388,
    "")</f>
        <v/>
      </c>
      <c r="CP388" s="123" t="str" cm="1">
        <f t="array" ref="CP388">IF(SUMPRODUCT(--ISNUMBER(SEARCH({"72";"73";"74";"75"}, BB388)))&gt;0,
    B388,
    "")</f>
        <v/>
      </c>
      <c r="CQ388" s="123" t="str">
        <f t="shared" si="311"/>
        <v/>
      </c>
      <c r="CR388" s="226" t="str">
        <f t="shared" si="312"/>
        <v>NO</v>
      </c>
      <c r="CS388" s="122" t="str">
        <f t="shared" si="321"/>
        <v/>
      </c>
      <c r="CT388" s="123" t="str">
        <f t="shared" si="322"/>
        <v/>
      </c>
      <c r="CU388" s="123" t="str">
        <f t="shared" si="323"/>
        <v/>
      </c>
      <c r="CV388" s="123" t="str">
        <f t="shared" si="324"/>
        <v/>
      </c>
      <c r="CW388" s="123" t="str">
        <f t="shared" si="325"/>
        <v/>
      </c>
      <c r="CX388" s="123" t="str">
        <f t="shared" si="326"/>
        <v/>
      </c>
      <c r="CY388" s="123" t="str">
        <f t="shared" si="327"/>
        <v/>
      </c>
      <c r="CZ388" s="123" t="str">
        <f t="shared" si="328"/>
        <v/>
      </c>
      <c r="DA388" s="123" t="str">
        <f t="shared" si="329"/>
        <v/>
      </c>
      <c r="DB388" s="124" t="str">
        <f t="shared" si="330"/>
        <v/>
      </c>
      <c r="DC388" s="122" t="str">
        <f t="shared" si="331"/>
        <v/>
      </c>
      <c r="DD388" s="123" t="str">
        <f t="shared" si="332"/>
        <v/>
      </c>
      <c r="DE388" s="123" t="str">
        <f t="shared" si="333"/>
        <v/>
      </c>
      <c r="DF388" s="124" t="str">
        <f t="shared" si="334"/>
        <v/>
      </c>
      <c r="DG388" s="110"/>
    </row>
    <row r="389" spans="2:111" ht="16.2" outlineLevel="2" x14ac:dyDescent="0.4">
      <c r="B389" s="7">
        <v>384</v>
      </c>
      <c r="C389" s="12"/>
      <c r="D389" s="13"/>
      <c r="E389" s="14"/>
      <c r="F389" s="14"/>
      <c r="G389" s="14"/>
      <c r="H389" s="14"/>
      <c r="I389" s="14"/>
      <c r="J389" s="14"/>
      <c r="K389" s="14"/>
      <c r="L389" s="15"/>
      <c r="M389" s="12"/>
      <c r="N389" s="12"/>
      <c r="O389" s="12"/>
      <c r="P389" s="98" t="str">
        <f xml:space="preserve"> IF(ISBLANK(M389),"",VLOOKUP(M389,ComboValue!$D$2:$H$18,5,FALSE))</f>
        <v/>
      </c>
      <c r="Q389" s="12"/>
      <c r="R389" s="252" t="str" cm="1">
        <f t="array" ref="R389">IF(OR(ISNUMBER(SEARCH("SGH05",$D389:$L389)),ISNUMBER(SEARCH("SGH06",$D389:$L389)),ISNUMBER(SEARCH("SGH07",$D389:$L389)),ISNUMBER(SEARCH("SGH08",$D389:$L389)),ISNUMBER(SEARCH("pas de pictogramme",$D389:$L389)),ISNUMBER(SEARCH("SGH09",$D389:$L389)),ISNUMBER(SEARCH("SGH03",$D389:$L389))),"OUI","NON")</f>
        <v>NON</v>
      </c>
      <c r="S389" s="13"/>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212"/>
      <c r="AX389" s="123" t="str" cm="1">
        <f t="array" ref="AX389">_xlfn.TEXTJOIN(",", TRUE, IF(D389:L389="","",VLOOKUP(D389:L389, ComboValue!$A$2:$C$11, 3, FALSE)))</f>
        <v/>
      </c>
      <c r="AY389" s="123" t="str">
        <f t="shared" si="309"/>
        <v>Tous_Fr</v>
      </c>
      <c r="AZ389" s="123" t="str">
        <f>IF(ISBLANK(M389),"",VLOOKUP(M389,ComboValue!$D$2:$F$18,3,FALSE))</f>
        <v/>
      </c>
      <c r="BA389" s="123" t="str">
        <f>IF(ISBLANK(N389),"",VLOOKUP(N389,ComboValue!$J$2:$L$5,3,FALSE))</f>
        <v/>
      </c>
      <c r="BB389" s="130" t="str" cm="1">
        <f t="array" ref="BB389">_xlfn.TEXTJOIN(",", TRUE, IF(S389:AV389="","",VLOOKUP(S389:AV389, ComboValue!$M$2:$O$100, 3, FALSE)))</f>
        <v/>
      </c>
      <c r="BC389" s="124" t="str">
        <f t="shared" si="310"/>
        <v/>
      </c>
      <c r="BD389" s="110"/>
      <c r="BE389" s="122" t="str">
        <f t="shared" si="287"/>
        <v/>
      </c>
      <c r="BF389" s="123" t="str">
        <f t="shared" si="288"/>
        <v/>
      </c>
      <c r="BG389" s="123" t="str">
        <f t="shared" si="289"/>
        <v/>
      </c>
      <c r="BH389" s="123" t="str">
        <f t="shared" si="290"/>
        <v/>
      </c>
      <c r="BI389" s="123" t="str">
        <f t="shared" si="291"/>
        <v/>
      </c>
      <c r="BJ389" s="123" t="str">
        <f t="shared" si="292"/>
        <v/>
      </c>
      <c r="BK389" s="123" t="str">
        <f t="shared" si="293"/>
        <v/>
      </c>
      <c r="BL389" s="123" t="str">
        <f t="shared" si="294"/>
        <v/>
      </c>
      <c r="BM389" s="123" t="str">
        <f t="shared" si="295"/>
        <v/>
      </c>
      <c r="BN389" s="123" t="str">
        <f t="shared" si="296"/>
        <v/>
      </c>
      <c r="BO389" s="123">
        <f t="shared" si="335"/>
        <v>0</v>
      </c>
      <c r="BP389" s="123">
        <f t="shared" si="297"/>
        <v>0</v>
      </c>
      <c r="BQ389" s="123">
        <f t="shared" si="336"/>
        <v>0</v>
      </c>
      <c r="BR389" s="123">
        <f t="shared" si="298"/>
        <v>0</v>
      </c>
      <c r="BS389" s="123">
        <f t="shared" si="299"/>
        <v>0</v>
      </c>
      <c r="BT389" s="123">
        <f t="shared" si="300"/>
        <v>0</v>
      </c>
      <c r="BU389" s="123" t="str">
        <f t="shared" si="313"/>
        <v/>
      </c>
      <c r="BV389" s="123" t="str">
        <f t="shared" si="314"/>
        <v/>
      </c>
      <c r="BW389" s="123" t="str">
        <f t="shared" si="315"/>
        <v/>
      </c>
      <c r="BX389" s="123" t="str">
        <f t="shared" si="301"/>
        <v/>
      </c>
      <c r="BY389" s="123" t="str">
        <f t="shared" si="302"/>
        <v/>
      </c>
      <c r="BZ389" s="123" t="str">
        <f t="shared" si="303"/>
        <v/>
      </c>
      <c r="CA389" s="123" t="str">
        <f t="shared" si="304"/>
        <v/>
      </c>
      <c r="CB389" s="123" t="str">
        <f t="shared" si="305"/>
        <v/>
      </c>
      <c r="CC389" s="123" t="str">
        <f t="shared" si="306"/>
        <v/>
      </c>
      <c r="CD389" s="123" t="str">
        <f t="shared" si="307"/>
        <v/>
      </c>
      <c r="CE389" s="123" t="str">
        <f t="shared" si="308"/>
        <v/>
      </c>
      <c r="CF389" s="123" t="str">
        <f t="shared" si="316"/>
        <v/>
      </c>
      <c r="CG389" s="123" t="str">
        <f t="shared" si="317"/>
        <v/>
      </c>
      <c r="CH389" s="123" t="str">
        <f t="shared" si="318"/>
        <v/>
      </c>
      <c r="CI389" s="123" t="str">
        <f t="shared" si="319"/>
        <v/>
      </c>
      <c r="CJ389" s="131" t="str">
        <f t="shared" si="320"/>
        <v/>
      </c>
      <c r="CK389" s="123" t="str" cm="1">
        <f t="array" ref="CK389">IF(AND(AZ389="C_16",
        SUMPRODUCT(--ISNUMBER(SEARCH({"14","34","38","40","41","42","43","46","48","56","64","65"},BB389)))&gt;0),
    O389-IF(ISNUMBER(CL389),CL389,0),
    "")</f>
        <v/>
      </c>
      <c r="CL389" s="123" t="str" cm="1">
        <f t="array" ref="CL389">IF(AND(AZ389="C_16",
        SUMPRODUCT(--ISNUMBER(SEARCH({"01";"02";"03";"04";"05";"06";"07";"08";"09";"10";"11";"12";"13";"15";"16";"17";"19";"20";"21";"22";"23";"24";"25";"26";"27";"28";"29";"30";"31";"32";"33";"35";"36";"37";"39";"44";"45";"47";"49";"50";"51";"52";"53";"54";"55";"57";"58";"59";"60";"61";"62";"63";"66";"67";"68";"69";"70";"71";"72";"73";"74";"75"}, BB389)))&gt;0),
    O389,
    "")</f>
        <v/>
      </c>
      <c r="CM389" s="131" t="str" cm="1">
        <f t="array" ref="CM389">IF(SUMPRODUCT(--ISNUMBER(SEARCH({"32";"35";"36";"44";"45";"47";"50";"51";"52";"53";"54";"55";"57";"58";"59";"60"}, BB389)))&gt;0,
    B389,
    "")</f>
        <v/>
      </c>
      <c r="CN389" s="123" t="str" cm="1">
        <f t="array" ref="CN389">IF(SUMPRODUCT(--ISNUMBER(SEARCH({"61";"62"}, BB389)))&gt;0,
    B389,
    "")</f>
        <v/>
      </c>
      <c r="CO389" s="226" t="str" cm="1">
        <f t="array" ref="CO389">IF(SUMPRODUCT(--ISNUMBER(SEARCH({"68";"69";"70";"71"}, BB389)))&gt;0,
    B389,
    "")</f>
        <v/>
      </c>
      <c r="CP389" s="123" t="str" cm="1">
        <f t="array" ref="CP389">IF(SUMPRODUCT(--ISNUMBER(SEARCH({"72";"73";"74";"75"}, BB389)))&gt;0,
    B389,
    "")</f>
        <v/>
      </c>
      <c r="CQ389" s="123" t="str">
        <f t="shared" si="311"/>
        <v/>
      </c>
      <c r="CR389" s="226" t="str">
        <f t="shared" si="312"/>
        <v>NO</v>
      </c>
      <c r="CS389" s="122" t="str">
        <f t="shared" si="321"/>
        <v/>
      </c>
      <c r="CT389" s="123" t="str">
        <f t="shared" si="322"/>
        <v/>
      </c>
      <c r="CU389" s="123" t="str">
        <f t="shared" si="323"/>
        <v/>
      </c>
      <c r="CV389" s="123" t="str">
        <f t="shared" si="324"/>
        <v/>
      </c>
      <c r="CW389" s="123" t="str">
        <f t="shared" si="325"/>
        <v/>
      </c>
      <c r="CX389" s="123" t="str">
        <f t="shared" si="326"/>
        <v/>
      </c>
      <c r="CY389" s="123" t="str">
        <f t="shared" si="327"/>
        <v/>
      </c>
      <c r="CZ389" s="123" t="str">
        <f t="shared" si="328"/>
        <v/>
      </c>
      <c r="DA389" s="123" t="str">
        <f t="shared" si="329"/>
        <v/>
      </c>
      <c r="DB389" s="124" t="str">
        <f t="shared" si="330"/>
        <v/>
      </c>
      <c r="DC389" s="122" t="str">
        <f t="shared" si="331"/>
        <v/>
      </c>
      <c r="DD389" s="123" t="str">
        <f t="shared" si="332"/>
        <v/>
      </c>
      <c r="DE389" s="123" t="str">
        <f t="shared" si="333"/>
        <v/>
      </c>
      <c r="DF389" s="124" t="str">
        <f t="shared" si="334"/>
        <v/>
      </c>
      <c r="DG389" s="110"/>
    </row>
    <row r="390" spans="2:111" ht="16.2" outlineLevel="2" x14ac:dyDescent="0.4">
      <c r="B390" s="7">
        <v>385</v>
      </c>
      <c r="C390" s="12"/>
      <c r="D390" s="13"/>
      <c r="E390" s="14"/>
      <c r="F390" s="14"/>
      <c r="G390" s="14"/>
      <c r="H390" s="14"/>
      <c r="I390" s="14"/>
      <c r="J390" s="14"/>
      <c r="K390" s="14"/>
      <c r="L390" s="15"/>
      <c r="M390" s="12"/>
      <c r="N390" s="12"/>
      <c r="O390" s="12"/>
      <c r="P390" s="98" t="str">
        <f xml:space="preserve"> IF(ISBLANK(M390),"",VLOOKUP(M390,ComboValue!$D$2:$H$18,5,FALSE))</f>
        <v/>
      </c>
      <c r="Q390" s="12"/>
      <c r="R390" s="252" t="str" cm="1">
        <f t="array" ref="R390">IF(OR(ISNUMBER(SEARCH("SGH05",$D390:$L390)),ISNUMBER(SEARCH("SGH06",$D390:$L390)),ISNUMBER(SEARCH("SGH07",$D390:$L390)),ISNUMBER(SEARCH("SGH08",$D390:$L390)),ISNUMBER(SEARCH("pas de pictogramme",$D390:$L390)),ISNUMBER(SEARCH("SGH09",$D390:$L390)),ISNUMBER(SEARCH("SGH03",$D390:$L390))),"OUI","NON")</f>
        <v>NON</v>
      </c>
      <c r="S390" s="13"/>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212"/>
      <c r="AX390" s="123" t="str" cm="1">
        <f t="array" ref="AX390">_xlfn.TEXTJOIN(",", TRUE, IF(D390:L390="","",VLOOKUP(D390:L390, ComboValue!$A$2:$C$11, 3, FALSE)))</f>
        <v/>
      </c>
      <c r="AY390" s="123" t="str">
        <f t="shared" si="309"/>
        <v>Tous_Fr</v>
      </c>
      <c r="AZ390" s="123" t="str">
        <f>IF(ISBLANK(M390),"",VLOOKUP(M390,ComboValue!$D$2:$F$18,3,FALSE))</f>
        <v/>
      </c>
      <c r="BA390" s="123" t="str">
        <f>IF(ISBLANK(N390),"",VLOOKUP(N390,ComboValue!$J$2:$L$5,3,FALSE))</f>
        <v/>
      </c>
      <c r="BB390" s="130" t="str" cm="1">
        <f t="array" ref="BB390">_xlfn.TEXTJOIN(",", TRUE, IF(S390:AV390="","",VLOOKUP(S390:AV390, ComboValue!$M$2:$O$100, 3, FALSE)))</f>
        <v/>
      </c>
      <c r="BC390" s="124" t="str">
        <f t="shared" si="310"/>
        <v/>
      </c>
      <c r="BD390" s="110"/>
      <c r="BE390" s="122" t="str">
        <f t="shared" ref="BE390:BE453" si="337">IF(ISNUMBER(SEARCH("01",AX390)),O390,"")</f>
        <v/>
      </c>
      <c r="BF390" s="123" t="str">
        <f t="shared" ref="BF390:BF453" si="338">IF(ISNUMBER(SEARCH("02",AX390)),O390,"")</f>
        <v/>
      </c>
      <c r="BG390" s="123" t="str">
        <f t="shared" ref="BG390:BG453" si="339">IF(ISNUMBER(SEARCH("03",AX390)),O390,"")</f>
        <v/>
      </c>
      <c r="BH390" s="123" t="str">
        <f t="shared" ref="BH390:BH453" si="340">IF(ISNUMBER(SEARCH("04",AX390)),O390,"")</f>
        <v/>
      </c>
      <c r="BI390" s="123" t="str">
        <f t="shared" ref="BI390:BI453" si="341">IF(ISNUMBER(SEARCH("05",AX390)),O390,"")</f>
        <v/>
      </c>
      <c r="BJ390" s="123" t="str">
        <f t="shared" ref="BJ390:BJ453" si="342">IF(ISNUMBER(SEARCH("06",AX390)),O390,"")</f>
        <v/>
      </c>
      <c r="BK390" s="123" t="str">
        <f t="shared" ref="BK390:BK453" si="343">IF(ISNUMBER(SEARCH("07",AX390)),O390,"")</f>
        <v/>
      </c>
      <c r="BL390" s="123" t="str">
        <f t="shared" ref="BL390:BL453" si="344">IF(ISNUMBER(SEARCH("08",AX390)),O390,"")</f>
        <v/>
      </c>
      <c r="BM390" s="123" t="str">
        <f t="shared" ref="BM390:BM453" si="345">IF(ISNUMBER(SEARCH("09",AX390)),O390,"")</f>
        <v/>
      </c>
      <c r="BN390" s="123" t="str">
        <f t="shared" ref="BN390:BN453" si="346">IF(ISNUMBER(SEARCH("10",AX390)),O390,"")</f>
        <v/>
      </c>
      <c r="BO390" s="123">
        <f t="shared" si="335"/>
        <v>0</v>
      </c>
      <c r="BP390" s="123">
        <f t="shared" ref="BP390:BP453" si="347">IF(BI390="",0,BI390-BQ390-BO390)</f>
        <v>0</v>
      </c>
      <c r="BQ390" s="123">
        <f t="shared" si="336"/>
        <v>0</v>
      </c>
      <c r="BR390" s="123">
        <f t="shared" ref="BR390:BR453" si="348">IF(BK390="",0,BK390-BS390-BP390-BQ390-BO390)</f>
        <v>0</v>
      </c>
      <c r="BS390" s="123">
        <f t="shared" ref="BS390:BS453" si="349">IF(BK390="",0,BK390-BP390-BQ390-BO390)</f>
        <v>0</v>
      </c>
      <c r="BT390" s="123">
        <f t="shared" ref="BT390:BT453" si="350">IF(BL390="",0,BL390-BR390-BS390-BP390-BQ390-BO390)</f>
        <v>0</v>
      </c>
      <c r="BU390" s="123" t="str">
        <f t="shared" si="313"/>
        <v/>
      </c>
      <c r="BV390" s="123" t="str">
        <f t="shared" si="314"/>
        <v/>
      </c>
      <c r="BW390" s="123" t="str">
        <f t="shared" si="315"/>
        <v/>
      </c>
      <c r="BX390" s="123" t="str">
        <f t="shared" ref="BX390:BX453" si="351">IF(AZ390="C_03",O390,"")</f>
        <v/>
      </c>
      <c r="BY390" s="123" t="str">
        <f t="shared" ref="BY390:BY453" si="352">IF(AND(OR(AZ390="C_04",AZ390="C_06"),BA390="01"),O390,"")</f>
        <v/>
      </c>
      <c r="BZ390" s="123" t="str">
        <f t="shared" ref="BZ390:BZ453" si="353">IF(AND(OR(AZ390="C_05",AZ390="C_07"),BA390="01"),O390,"")</f>
        <v/>
      </c>
      <c r="CA390" s="123" t="str">
        <f t="shared" ref="CA390:CA453" si="354">IF(AND(AZ390="C_06",BA390="02"),O390,"")</f>
        <v/>
      </c>
      <c r="CB390" s="123" t="str">
        <f t="shared" ref="CB390:CB453" si="355">IF(AND(AZ390="C_07",BA390="02"),O390,"")</f>
        <v/>
      </c>
      <c r="CC390" s="123" t="str">
        <f t="shared" ref="CC390:CC453" si="356">IF(AND(OR(AZ390="C_06",AZ390="C_08"),BA390="03"),O390,"")</f>
        <v/>
      </c>
      <c r="CD390" s="123" t="str">
        <f t="shared" ref="CD390:CD453" si="357">IF(AND(OR(AZ390="C_07",AZ390="C_09"),BA390="03"),O390,"")</f>
        <v/>
      </c>
      <c r="CE390" s="123" t="str">
        <f t="shared" ref="CE390:CE453" si="358">IF(AZ390="C_10",O390,"")</f>
        <v/>
      </c>
      <c r="CF390" s="123" t="str">
        <f t="shared" si="316"/>
        <v/>
      </c>
      <c r="CG390" s="123" t="str">
        <f t="shared" si="317"/>
        <v/>
      </c>
      <c r="CH390" s="123" t="str">
        <f t="shared" si="318"/>
        <v/>
      </c>
      <c r="CI390" s="123" t="str">
        <f t="shared" si="319"/>
        <v/>
      </c>
      <c r="CJ390" s="131" t="str">
        <f t="shared" si="320"/>
        <v/>
      </c>
      <c r="CK390" s="123" t="str" cm="1">
        <f t="array" ref="CK390">IF(AND(AZ390="C_16",
        SUMPRODUCT(--ISNUMBER(SEARCH({"14","34","38","40","41","42","43","46","48","56","64","65"},BB390)))&gt;0),
    O390-IF(ISNUMBER(CL390),CL390,0),
    "")</f>
        <v/>
      </c>
      <c r="CL390" s="123" t="str" cm="1">
        <f t="array" ref="CL390">IF(AND(AZ390="C_16",
        SUMPRODUCT(--ISNUMBER(SEARCH({"01";"02";"03";"04";"05";"06";"07";"08";"09";"10";"11";"12";"13";"15";"16";"17";"19";"20";"21";"22";"23";"24";"25";"26";"27";"28";"29";"30";"31";"32";"33";"35";"36";"37";"39";"44";"45";"47";"49";"50";"51";"52";"53";"54";"55";"57";"58";"59";"60";"61";"62";"63";"66";"67";"68";"69";"70";"71";"72";"73";"74";"75"}, BB390)))&gt;0),
    O390,
    "")</f>
        <v/>
      </c>
      <c r="CM390" s="131" t="str" cm="1">
        <f t="array" ref="CM390">IF(SUMPRODUCT(--ISNUMBER(SEARCH({"32";"35";"36";"44";"45";"47";"50";"51";"52";"53";"54";"55";"57";"58";"59";"60"}, BB390)))&gt;0,
    B390,
    "")</f>
        <v/>
      </c>
      <c r="CN390" s="123" t="str" cm="1">
        <f t="array" ref="CN390">IF(SUMPRODUCT(--ISNUMBER(SEARCH({"61";"62"}, BB390)))&gt;0,
    B390,
    "")</f>
        <v/>
      </c>
      <c r="CO390" s="226" t="str" cm="1">
        <f t="array" ref="CO390">IF(SUMPRODUCT(--ISNUMBER(SEARCH({"68";"69";"70";"71"}, BB390)))&gt;0,
    B390,
    "")</f>
        <v/>
      </c>
      <c r="CP390" s="123" t="str" cm="1">
        <f t="array" ref="CP390">IF(SUMPRODUCT(--ISNUMBER(SEARCH({"72";"73";"74";"75"}, BB390)))&gt;0,
    B390,
    "")</f>
        <v/>
      </c>
      <c r="CQ390" s="123" t="str">
        <f t="shared" si="311"/>
        <v/>
      </c>
      <c r="CR390" s="226" t="str">
        <f t="shared" si="312"/>
        <v>NO</v>
      </c>
      <c r="CS390" s="122" t="str">
        <f t="shared" si="321"/>
        <v/>
      </c>
      <c r="CT390" s="123" t="str">
        <f t="shared" si="322"/>
        <v/>
      </c>
      <c r="CU390" s="123" t="str">
        <f t="shared" si="323"/>
        <v/>
      </c>
      <c r="CV390" s="123" t="str">
        <f t="shared" si="324"/>
        <v/>
      </c>
      <c r="CW390" s="123" t="str">
        <f t="shared" si="325"/>
        <v/>
      </c>
      <c r="CX390" s="123" t="str">
        <f t="shared" si="326"/>
        <v/>
      </c>
      <c r="CY390" s="123" t="str">
        <f t="shared" si="327"/>
        <v/>
      </c>
      <c r="CZ390" s="123" t="str">
        <f t="shared" si="328"/>
        <v/>
      </c>
      <c r="DA390" s="123" t="str">
        <f t="shared" si="329"/>
        <v/>
      </c>
      <c r="DB390" s="124" t="str">
        <f t="shared" si="330"/>
        <v/>
      </c>
      <c r="DC390" s="122" t="str">
        <f t="shared" si="331"/>
        <v/>
      </c>
      <c r="DD390" s="123" t="str">
        <f t="shared" si="332"/>
        <v/>
      </c>
      <c r="DE390" s="123" t="str">
        <f t="shared" si="333"/>
        <v/>
      </c>
      <c r="DF390" s="124" t="str">
        <f t="shared" si="334"/>
        <v/>
      </c>
      <c r="DG390" s="110"/>
    </row>
    <row r="391" spans="2:111" ht="16.2" outlineLevel="2" x14ac:dyDescent="0.4">
      <c r="B391" s="7">
        <v>386</v>
      </c>
      <c r="C391" s="12"/>
      <c r="D391" s="13"/>
      <c r="E391" s="14"/>
      <c r="F391" s="14"/>
      <c r="G391" s="14"/>
      <c r="H391" s="14"/>
      <c r="I391" s="14"/>
      <c r="J391" s="14"/>
      <c r="K391" s="14"/>
      <c r="L391" s="15"/>
      <c r="M391" s="12"/>
      <c r="N391" s="12"/>
      <c r="O391" s="12"/>
      <c r="P391" s="98" t="str">
        <f xml:space="preserve"> IF(ISBLANK(M391),"",VLOOKUP(M391,ComboValue!$D$2:$H$18,5,FALSE))</f>
        <v/>
      </c>
      <c r="Q391" s="12"/>
      <c r="R391" s="252" t="str" cm="1">
        <f t="array" ref="R391">IF(OR(ISNUMBER(SEARCH("SGH05",$D391:$L391)),ISNUMBER(SEARCH("SGH06",$D391:$L391)),ISNUMBER(SEARCH("SGH07",$D391:$L391)),ISNUMBER(SEARCH("SGH08",$D391:$L391)),ISNUMBER(SEARCH("pas de pictogramme",$D391:$L391)),ISNUMBER(SEARCH("SGH09",$D391:$L391)),ISNUMBER(SEARCH("SGH03",$D391:$L391))),"OUI","NON")</f>
        <v>NON</v>
      </c>
      <c r="S391" s="13"/>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212"/>
      <c r="AX391" s="123" t="str" cm="1">
        <f t="array" ref="AX391">_xlfn.TEXTJOIN(",", TRUE, IF(D391:L391="","",VLOOKUP(D391:L391, ComboValue!$A$2:$C$11, 3, FALSE)))</f>
        <v/>
      </c>
      <c r="AY391" s="123" t="str">
        <f t="shared" ref="AY391:AY454" si="359">IF(ISNUMBER(SEARCH("04",AX391)),"Gaz_Fr","Tous_Fr")</f>
        <v>Tous_Fr</v>
      </c>
      <c r="AZ391" s="123" t="str">
        <f>IF(ISBLANK(M391),"",VLOOKUP(M391,ComboValue!$D$2:$F$18,3,FALSE))</f>
        <v/>
      </c>
      <c r="BA391" s="123" t="str">
        <f>IF(ISBLANK(N391),"",VLOOKUP(N391,ComboValue!$J$2:$L$5,3,FALSE))</f>
        <v/>
      </c>
      <c r="BB391" s="130" t="str" cm="1">
        <f t="array" ref="BB391">_xlfn.TEXTJOIN(",", TRUE, IF(S391:AV391="","",VLOOKUP(S391:AV391, ComboValue!$M$2:$O$100, 3, FALSE)))</f>
        <v/>
      </c>
      <c r="BC391" s="124" t="str">
        <f t="shared" ref="BC391:BC454" si="360">IF(AND(ISNUMBER(SEARCH("04",AX391)),NOT(OR("C_01"=AZ391,"C_01b"=AZ391,"C_02"=AZ391,"C_03"=AZ391))),"01,","") &amp; IF(OR(AND("C_01"=AZ391,NOT("04"=BA391)),AND("C_02"=AZ391,NOT("04"=BA391)),AND("C_03"=AZ391,NOT("04"=BA391)),AND("C_04"=AZ391,NOT("01"=BA391)),AND("C_05"=AZ391,NOT("01"=BA391)),AND("C_06"=AZ391,OR("04"=BA391,BA391="")),AND("C_07"=AZ391,OR("04"=BA391,BA391="")),AND("C_08"=AZ391,NOT("03"=BA391)),AND("C_09"=AZ391,NOT("03"=BA391)),AND("C_10"=AZ391,NOT("04"=BA391)),AND("C_11"=AZ391,NOT("04"=BA391)),AND("C_12"=AZ391,NOT("04"=BA391)),AND("C_13"=AZ391,NOT("04"=BA391)),AND("C_14"=AZ391,NOT("04"=BA391))),"02,","") &amp; IF(AND(OR(ISNUMBER(SEARCH("11",BB391)),ISNUMBER(SEARCH("12",BB391))),NOT("01"=BA391)),"03,","") &amp; IF(AND(ISNUMBER(SEARCH("13",BB391)),NOT("02"=BA391)),"04,","")</f>
        <v/>
      </c>
      <c r="BD391" s="110"/>
      <c r="BE391" s="122" t="str">
        <f t="shared" si="337"/>
        <v/>
      </c>
      <c r="BF391" s="123" t="str">
        <f t="shared" si="338"/>
        <v/>
      </c>
      <c r="BG391" s="123" t="str">
        <f t="shared" si="339"/>
        <v/>
      </c>
      <c r="BH391" s="123" t="str">
        <f t="shared" si="340"/>
        <v/>
      </c>
      <c r="BI391" s="123" t="str">
        <f t="shared" si="341"/>
        <v/>
      </c>
      <c r="BJ391" s="123" t="str">
        <f t="shared" si="342"/>
        <v/>
      </c>
      <c r="BK391" s="123" t="str">
        <f t="shared" si="343"/>
        <v/>
      </c>
      <c r="BL391" s="123" t="str">
        <f t="shared" si="344"/>
        <v/>
      </c>
      <c r="BM391" s="123" t="str">
        <f t="shared" si="345"/>
        <v/>
      </c>
      <c r="BN391" s="123" t="str">
        <f t="shared" si="346"/>
        <v/>
      </c>
      <c r="BO391" s="123">
        <f t="shared" si="335"/>
        <v>0</v>
      </c>
      <c r="BP391" s="123">
        <f t="shared" si="347"/>
        <v>0</v>
      </c>
      <c r="BQ391" s="123">
        <f t="shared" si="336"/>
        <v>0</v>
      </c>
      <c r="BR391" s="123">
        <f t="shared" si="348"/>
        <v>0</v>
      </c>
      <c r="BS391" s="123">
        <f t="shared" si="349"/>
        <v>0</v>
      </c>
      <c r="BT391" s="123">
        <f t="shared" si="350"/>
        <v>0</v>
      </c>
      <c r="BU391" s="123" t="str">
        <f t="shared" si="313"/>
        <v/>
      </c>
      <c r="BV391" s="123" t="str">
        <f t="shared" si="314"/>
        <v/>
      </c>
      <c r="BW391" s="123" t="str">
        <f t="shared" si="315"/>
        <v/>
      </c>
      <c r="BX391" s="123" t="str">
        <f t="shared" si="351"/>
        <v/>
      </c>
      <c r="BY391" s="123" t="str">
        <f t="shared" si="352"/>
        <v/>
      </c>
      <c r="BZ391" s="123" t="str">
        <f t="shared" si="353"/>
        <v/>
      </c>
      <c r="CA391" s="123" t="str">
        <f t="shared" si="354"/>
        <v/>
      </c>
      <c r="CB391" s="123" t="str">
        <f t="shared" si="355"/>
        <v/>
      </c>
      <c r="CC391" s="123" t="str">
        <f t="shared" si="356"/>
        <v/>
      </c>
      <c r="CD391" s="123" t="str">
        <f t="shared" si="357"/>
        <v/>
      </c>
      <c r="CE391" s="123" t="str">
        <f t="shared" si="358"/>
        <v/>
      </c>
      <c r="CF391" s="123" t="str">
        <f t="shared" si="316"/>
        <v/>
      </c>
      <c r="CG391" s="123" t="str">
        <f t="shared" si="317"/>
        <v/>
      </c>
      <c r="CH391" s="123" t="str">
        <f t="shared" si="318"/>
        <v/>
      </c>
      <c r="CI391" s="123" t="str">
        <f t="shared" si="319"/>
        <v/>
      </c>
      <c r="CJ391" s="131" t="str">
        <f t="shared" si="320"/>
        <v/>
      </c>
      <c r="CK391" s="123" t="str" cm="1">
        <f t="array" ref="CK391">IF(AND(AZ391="C_16",
        SUMPRODUCT(--ISNUMBER(SEARCH({"14","34","38","40","41","42","43","46","48","56","64","65"},BB391)))&gt;0),
    O391-IF(ISNUMBER(CL391),CL391,0),
    "")</f>
        <v/>
      </c>
      <c r="CL391" s="123" t="str" cm="1">
        <f t="array" ref="CL391">IF(AND(AZ391="C_16",
        SUMPRODUCT(--ISNUMBER(SEARCH({"01";"02";"03";"04";"05";"06";"07";"08";"09";"10";"11";"12";"13";"15";"16";"17";"19";"20";"21";"22";"23";"24";"25";"26";"27";"28";"29";"30";"31";"32";"33";"35";"36";"37";"39";"44";"45";"47";"49";"50";"51";"52";"53";"54";"55";"57";"58";"59";"60";"61";"62";"63";"66";"67";"68";"69";"70";"71";"72";"73";"74";"75"}, BB391)))&gt;0),
    O391,
    "")</f>
        <v/>
      </c>
      <c r="CM391" s="131" t="str" cm="1">
        <f t="array" ref="CM391">IF(SUMPRODUCT(--ISNUMBER(SEARCH({"32";"35";"36";"44";"45";"47";"50";"51";"52";"53";"54";"55";"57";"58";"59";"60"}, BB391)))&gt;0,
    B391,
    "")</f>
        <v/>
      </c>
      <c r="CN391" s="123" t="str" cm="1">
        <f t="array" ref="CN391">IF(SUMPRODUCT(--ISNUMBER(SEARCH({"61";"62"}, BB391)))&gt;0,
    B391,
    "")</f>
        <v/>
      </c>
      <c r="CO391" s="226" t="str" cm="1">
        <f t="array" ref="CO391">IF(SUMPRODUCT(--ISNUMBER(SEARCH({"68";"69";"70";"71"}, BB391)))&gt;0,
    B391,
    "")</f>
        <v/>
      </c>
      <c r="CP391" s="123" t="str" cm="1">
        <f t="array" ref="CP391">IF(SUMPRODUCT(--ISNUMBER(SEARCH({"72";"73";"74";"75"}, BB391)))&gt;0,
    B391,
    "")</f>
        <v/>
      </c>
      <c r="CQ391" s="123" t="str">
        <f t="shared" ref="CQ391:CQ454" si="361">IF(ISNUMBER(SEARCH("REACH",M391)),B391,"")</f>
        <v/>
      </c>
      <c r="CR391" s="226" t="str">
        <f t="shared" ref="CR391:CR454" si="362">IF(OR(AZ391="C_15", CM391&lt;&gt;"",CN391&lt;&gt;"",CO391&lt;&gt;"",CP391&lt;&gt;""), "YES", "NO")</f>
        <v>NO</v>
      </c>
      <c r="CS391" s="122" t="str">
        <f t="shared" si="321"/>
        <v/>
      </c>
      <c r="CT391" s="123" t="str">
        <f t="shared" si="322"/>
        <v/>
      </c>
      <c r="CU391" s="123" t="str">
        <f t="shared" si="323"/>
        <v/>
      </c>
      <c r="CV391" s="123" t="str">
        <f t="shared" si="324"/>
        <v/>
      </c>
      <c r="CW391" s="123" t="str">
        <f t="shared" si="325"/>
        <v/>
      </c>
      <c r="CX391" s="123" t="str">
        <f t="shared" si="326"/>
        <v/>
      </c>
      <c r="CY391" s="123" t="str">
        <f t="shared" si="327"/>
        <v/>
      </c>
      <c r="CZ391" s="123" t="str">
        <f t="shared" si="328"/>
        <v/>
      </c>
      <c r="DA391" s="123" t="str">
        <f t="shared" si="329"/>
        <v/>
      </c>
      <c r="DB391" s="124" t="str">
        <f t="shared" si="330"/>
        <v/>
      </c>
      <c r="DC391" s="122" t="str">
        <f t="shared" si="331"/>
        <v/>
      </c>
      <c r="DD391" s="123" t="str">
        <f t="shared" si="332"/>
        <v/>
      </c>
      <c r="DE391" s="123" t="str">
        <f t="shared" si="333"/>
        <v/>
      </c>
      <c r="DF391" s="124" t="str">
        <f t="shared" si="334"/>
        <v/>
      </c>
      <c r="DG391" s="110"/>
    </row>
    <row r="392" spans="2:111" ht="16.2" outlineLevel="2" x14ac:dyDescent="0.4">
      <c r="B392" s="7">
        <v>387</v>
      </c>
      <c r="C392" s="12"/>
      <c r="D392" s="13"/>
      <c r="E392" s="14"/>
      <c r="F392" s="14"/>
      <c r="G392" s="14"/>
      <c r="H392" s="14"/>
      <c r="I392" s="14"/>
      <c r="J392" s="14"/>
      <c r="K392" s="14"/>
      <c r="L392" s="15"/>
      <c r="M392" s="12"/>
      <c r="N392" s="12"/>
      <c r="O392" s="12"/>
      <c r="P392" s="98" t="str">
        <f xml:space="preserve"> IF(ISBLANK(M392),"",VLOOKUP(M392,ComboValue!$D$2:$H$18,5,FALSE))</f>
        <v/>
      </c>
      <c r="Q392" s="12"/>
      <c r="R392" s="252" t="str" cm="1">
        <f t="array" ref="R392">IF(OR(ISNUMBER(SEARCH("SGH05",$D392:$L392)),ISNUMBER(SEARCH("SGH06",$D392:$L392)),ISNUMBER(SEARCH("SGH07",$D392:$L392)),ISNUMBER(SEARCH("SGH08",$D392:$L392)),ISNUMBER(SEARCH("pas de pictogramme",$D392:$L392)),ISNUMBER(SEARCH("SGH09",$D392:$L392)),ISNUMBER(SEARCH("SGH03",$D392:$L392))),"OUI","NON")</f>
        <v>NON</v>
      </c>
      <c r="S392" s="13"/>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212"/>
      <c r="AX392" s="123" t="str" cm="1">
        <f t="array" ref="AX392">_xlfn.TEXTJOIN(",", TRUE, IF(D392:L392="","",VLOOKUP(D392:L392, ComboValue!$A$2:$C$11, 3, FALSE)))</f>
        <v/>
      </c>
      <c r="AY392" s="123" t="str">
        <f t="shared" si="359"/>
        <v>Tous_Fr</v>
      </c>
      <c r="AZ392" s="123" t="str">
        <f>IF(ISBLANK(M392),"",VLOOKUP(M392,ComboValue!$D$2:$F$18,3,FALSE))</f>
        <v/>
      </c>
      <c r="BA392" s="123" t="str">
        <f>IF(ISBLANK(N392),"",VLOOKUP(N392,ComboValue!$J$2:$L$5,3,FALSE))</f>
        <v/>
      </c>
      <c r="BB392" s="130" t="str" cm="1">
        <f t="array" ref="BB392">_xlfn.TEXTJOIN(",", TRUE, IF(S392:AV392="","",VLOOKUP(S392:AV392, ComboValue!$M$2:$O$100, 3, FALSE)))</f>
        <v/>
      </c>
      <c r="BC392" s="124" t="str">
        <f t="shared" si="360"/>
        <v/>
      </c>
      <c r="BD392" s="110"/>
      <c r="BE392" s="122" t="str">
        <f t="shared" si="337"/>
        <v/>
      </c>
      <c r="BF392" s="123" t="str">
        <f t="shared" si="338"/>
        <v/>
      </c>
      <c r="BG392" s="123" t="str">
        <f t="shared" si="339"/>
        <v/>
      </c>
      <c r="BH392" s="123" t="str">
        <f t="shared" si="340"/>
        <v/>
      </c>
      <c r="BI392" s="123" t="str">
        <f t="shared" si="341"/>
        <v/>
      </c>
      <c r="BJ392" s="123" t="str">
        <f t="shared" si="342"/>
        <v/>
      </c>
      <c r="BK392" s="123" t="str">
        <f t="shared" si="343"/>
        <v/>
      </c>
      <c r="BL392" s="123" t="str">
        <f t="shared" si="344"/>
        <v/>
      </c>
      <c r="BM392" s="123" t="str">
        <f t="shared" si="345"/>
        <v/>
      </c>
      <c r="BN392" s="123" t="str">
        <f t="shared" si="346"/>
        <v/>
      </c>
      <c r="BO392" s="123">
        <f t="shared" si="335"/>
        <v>0</v>
      </c>
      <c r="BP392" s="123">
        <f t="shared" si="347"/>
        <v>0</v>
      </c>
      <c r="BQ392" s="123">
        <f t="shared" si="336"/>
        <v>0</v>
      </c>
      <c r="BR392" s="123">
        <f t="shared" si="348"/>
        <v>0</v>
      </c>
      <c r="BS392" s="123">
        <f t="shared" si="349"/>
        <v>0</v>
      </c>
      <c r="BT392" s="123">
        <f t="shared" si="350"/>
        <v>0</v>
      </c>
      <c r="BU392" s="123" t="str">
        <f t="shared" ref="BU392:BU455" si="363">IF(AZ392="C_01",O392,"")</f>
        <v/>
      </c>
      <c r="BV392" s="123" t="str">
        <f t="shared" ref="BV392:BV455" si="364">IF(AZ392="C_01b",O392,"")</f>
        <v/>
      </c>
      <c r="BW392" s="123" t="str">
        <f t="shared" ref="BW392:BW455" si="365">IF(AZ392="C_02",O392,"")</f>
        <v/>
      </c>
      <c r="BX392" s="123" t="str">
        <f t="shared" si="351"/>
        <v/>
      </c>
      <c r="BY392" s="123" t="str">
        <f t="shared" si="352"/>
        <v/>
      </c>
      <c r="BZ392" s="123" t="str">
        <f t="shared" si="353"/>
        <v/>
      </c>
      <c r="CA392" s="123" t="str">
        <f t="shared" si="354"/>
        <v/>
      </c>
      <c r="CB392" s="123" t="str">
        <f t="shared" si="355"/>
        <v/>
      </c>
      <c r="CC392" s="123" t="str">
        <f t="shared" si="356"/>
        <v/>
      </c>
      <c r="CD392" s="123" t="str">
        <f t="shared" si="357"/>
        <v/>
      </c>
      <c r="CE392" s="123" t="str">
        <f t="shared" si="358"/>
        <v/>
      </c>
      <c r="CF392" s="123" t="str">
        <f t="shared" ref="CF392:CF455" si="366">IF(AZ392="C_11",O392,"")</f>
        <v/>
      </c>
      <c r="CG392" s="123" t="str">
        <f t="shared" ref="CG392:CG455" si="367">IF(AZ392="C_12",O392,"")</f>
        <v/>
      </c>
      <c r="CH392" s="123" t="str">
        <f t="shared" ref="CH392:CH455" si="368">IF(AZ392="C_13",O392,"")</f>
        <v/>
      </c>
      <c r="CI392" s="123" t="str">
        <f t="shared" ref="CI392:CI455" si="369">IF(AZ392="C_14",O392,"")</f>
        <v/>
      </c>
      <c r="CJ392" s="131" t="str">
        <f t="shared" ref="CJ392:CJ455" si="370">IF(AZ392="C_15",O392,"")</f>
        <v/>
      </c>
      <c r="CK392" s="123" t="str" cm="1">
        <f t="array" ref="CK392">IF(AND(AZ392="C_16",
        SUMPRODUCT(--ISNUMBER(SEARCH({"14","34","38","40","41","42","43","46","48","56","64","65"},BB392)))&gt;0),
    O392-IF(ISNUMBER(CL392),CL392,0),
    "")</f>
        <v/>
      </c>
      <c r="CL392" s="123" t="str" cm="1">
        <f t="array" ref="CL392">IF(AND(AZ392="C_16",
        SUMPRODUCT(--ISNUMBER(SEARCH({"01";"02";"03";"04";"05";"06";"07";"08";"09";"10";"11";"12";"13";"15";"16";"17";"19";"20";"21";"22";"23";"24";"25";"26";"27";"28";"29";"30";"31";"32";"33";"35";"36";"37";"39";"44";"45";"47";"49";"50";"51";"52";"53";"54";"55";"57";"58";"59";"60";"61";"62";"63";"66";"67";"68";"69";"70";"71";"72";"73";"74";"75"}, BB392)))&gt;0),
    O392,
    "")</f>
        <v/>
      </c>
      <c r="CM392" s="131" t="str" cm="1">
        <f t="array" ref="CM392">IF(SUMPRODUCT(--ISNUMBER(SEARCH({"32";"35";"36";"44";"45";"47";"50";"51";"52";"53";"54";"55";"57";"58";"59";"60"}, BB392)))&gt;0,
    B392,
    "")</f>
        <v/>
      </c>
      <c r="CN392" s="123" t="str" cm="1">
        <f t="array" ref="CN392">IF(SUMPRODUCT(--ISNUMBER(SEARCH({"61";"62"}, BB392)))&gt;0,
    B392,
    "")</f>
        <v/>
      </c>
      <c r="CO392" s="226" t="str" cm="1">
        <f t="array" ref="CO392">IF(SUMPRODUCT(--ISNUMBER(SEARCH({"68";"69";"70";"71"}, BB392)))&gt;0,
    B392,
    "")</f>
        <v/>
      </c>
      <c r="CP392" s="123" t="str" cm="1">
        <f t="array" ref="CP392">IF(SUMPRODUCT(--ISNUMBER(SEARCH({"72";"73";"74";"75"}, BB392)))&gt;0,
    B392,
    "")</f>
        <v/>
      </c>
      <c r="CQ392" s="123" t="str">
        <f t="shared" si="361"/>
        <v/>
      </c>
      <c r="CR392" s="226" t="str">
        <f t="shared" si="362"/>
        <v>NO</v>
      </c>
      <c r="CS392" s="122" t="str">
        <f t="shared" ref="CS392:CS455" si="371">IF(ISNUMBER(SEARCH("01",AX392)),B392,"")</f>
        <v/>
      </c>
      <c r="CT392" s="123" t="str">
        <f t="shared" ref="CT392:CT455" si="372">IF(ISNUMBER(SEARCH("02",AX392)),B392,"")</f>
        <v/>
      </c>
      <c r="CU392" s="123" t="str">
        <f t="shared" ref="CU392:CU455" si="373">IF(ISNUMBER(SEARCH("03",AX392)),B392,"")</f>
        <v/>
      </c>
      <c r="CV392" s="123" t="str">
        <f t="shared" ref="CV392:CV455" si="374">IF(ISNUMBER(SEARCH("04",AX392)),B392,"")</f>
        <v/>
      </c>
      <c r="CW392" s="123" t="str">
        <f t="shared" ref="CW392:CW455" si="375">IF(ISNUMBER(SEARCH("05",AX392)),B392,"")</f>
        <v/>
      </c>
      <c r="CX392" s="123" t="str">
        <f t="shared" ref="CX392:CX455" si="376">IF(ISNUMBER(SEARCH("06",AX392)),B392,"")</f>
        <v/>
      </c>
      <c r="CY392" s="123" t="str">
        <f t="shared" ref="CY392:CY455" si="377">IF(ISNUMBER(SEARCH("07",AX392)),B392,"")</f>
        <v/>
      </c>
      <c r="CZ392" s="123" t="str">
        <f t="shared" ref="CZ392:CZ455" si="378">IF(ISNUMBER(SEARCH("08",AX392)),B392,"")</f>
        <v/>
      </c>
      <c r="DA392" s="123" t="str">
        <f t="shared" ref="DA392:DA455" si="379">IF(ISNUMBER(SEARCH("09",AX392)),B392,"")</f>
        <v/>
      </c>
      <c r="DB392" s="124" t="str">
        <f t="shared" ref="DB392:DB455" si="380">IF(ISNUMBER(SEARCH("10",AX392)),B392,"")</f>
        <v/>
      </c>
      <c r="DC392" s="122" t="str">
        <f t="shared" ref="DC392:DC455" si="381">IF(ISNUMBER(SEARCH("01",BC392)),B392,"")</f>
        <v/>
      </c>
      <c r="DD392" s="123" t="str">
        <f t="shared" ref="DD392:DD455" si="382">IF(ISNUMBER(SEARCH("02",BC392)),B392,"")</f>
        <v/>
      </c>
      <c r="DE392" s="123" t="str">
        <f t="shared" ref="DE392:DE455" si="383">IF(ISNUMBER(SEARCH("03",BC392)),B392,"")</f>
        <v/>
      </c>
      <c r="DF392" s="124" t="str">
        <f t="shared" ref="DF392:DF455" si="384">IF(ISNUMBER(SEARCH("04",BC392)),B392,"")</f>
        <v/>
      </c>
      <c r="DG392" s="110"/>
    </row>
    <row r="393" spans="2:111" ht="16.2" outlineLevel="2" x14ac:dyDescent="0.4">
      <c r="B393" s="7">
        <v>388</v>
      </c>
      <c r="C393" s="12"/>
      <c r="D393" s="13"/>
      <c r="E393" s="14"/>
      <c r="F393" s="14"/>
      <c r="G393" s="14"/>
      <c r="H393" s="14"/>
      <c r="I393" s="14"/>
      <c r="J393" s="14"/>
      <c r="K393" s="14"/>
      <c r="L393" s="15"/>
      <c r="M393" s="12"/>
      <c r="N393" s="12"/>
      <c r="O393" s="12"/>
      <c r="P393" s="98" t="str">
        <f xml:space="preserve"> IF(ISBLANK(M393),"",VLOOKUP(M393,ComboValue!$D$2:$H$18,5,FALSE))</f>
        <v/>
      </c>
      <c r="Q393" s="12"/>
      <c r="R393" s="252" t="str" cm="1">
        <f t="array" ref="R393">IF(OR(ISNUMBER(SEARCH("SGH05",$D393:$L393)),ISNUMBER(SEARCH("SGH06",$D393:$L393)),ISNUMBER(SEARCH("SGH07",$D393:$L393)),ISNUMBER(SEARCH("SGH08",$D393:$L393)),ISNUMBER(SEARCH("pas de pictogramme",$D393:$L393)),ISNUMBER(SEARCH("SGH09",$D393:$L393)),ISNUMBER(SEARCH("SGH03",$D393:$L393))),"OUI","NON")</f>
        <v>NON</v>
      </c>
      <c r="S393" s="13"/>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212"/>
      <c r="AX393" s="123" t="str" cm="1">
        <f t="array" ref="AX393">_xlfn.TEXTJOIN(",", TRUE, IF(D393:L393="","",VLOOKUP(D393:L393, ComboValue!$A$2:$C$11, 3, FALSE)))</f>
        <v/>
      </c>
      <c r="AY393" s="123" t="str">
        <f t="shared" si="359"/>
        <v>Tous_Fr</v>
      </c>
      <c r="AZ393" s="123" t="str">
        <f>IF(ISBLANK(M393),"",VLOOKUP(M393,ComboValue!$D$2:$F$18,3,FALSE))</f>
        <v/>
      </c>
      <c r="BA393" s="123" t="str">
        <f>IF(ISBLANK(N393),"",VLOOKUP(N393,ComboValue!$J$2:$L$5,3,FALSE))</f>
        <v/>
      </c>
      <c r="BB393" s="130" t="str" cm="1">
        <f t="array" ref="BB393">_xlfn.TEXTJOIN(",", TRUE, IF(S393:AV393="","",VLOOKUP(S393:AV393, ComboValue!$M$2:$O$100, 3, FALSE)))</f>
        <v/>
      </c>
      <c r="BC393" s="124" t="str">
        <f t="shared" si="360"/>
        <v/>
      </c>
      <c r="BD393" s="110"/>
      <c r="BE393" s="122" t="str">
        <f t="shared" si="337"/>
        <v/>
      </c>
      <c r="BF393" s="123" t="str">
        <f t="shared" si="338"/>
        <v/>
      </c>
      <c r="BG393" s="123" t="str">
        <f t="shared" si="339"/>
        <v/>
      </c>
      <c r="BH393" s="123" t="str">
        <f t="shared" si="340"/>
        <v/>
      </c>
      <c r="BI393" s="123" t="str">
        <f t="shared" si="341"/>
        <v/>
      </c>
      <c r="BJ393" s="123" t="str">
        <f t="shared" si="342"/>
        <v/>
      </c>
      <c r="BK393" s="123" t="str">
        <f t="shared" si="343"/>
        <v/>
      </c>
      <c r="BL393" s="123" t="str">
        <f t="shared" si="344"/>
        <v/>
      </c>
      <c r="BM393" s="123" t="str">
        <f t="shared" si="345"/>
        <v/>
      </c>
      <c r="BN393" s="123" t="str">
        <f t="shared" si="346"/>
        <v/>
      </c>
      <c r="BO393" s="123">
        <f t="shared" si="335"/>
        <v>0</v>
      </c>
      <c r="BP393" s="123">
        <f t="shared" si="347"/>
        <v>0</v>
      </c>
      <c r="BQ393" s="123">
        <f t="shared" si="336"/>
        <v>0</v>
      </c>
      <c r="BR393" s="123">
        <f t="shared" si="348"/>
        <v>0</v>
      </c>
      <c r="BS393" s="123">
        <f t="shared" si="349"/>
        <v>0</v>
      </c>
      <c r="BT393" s="123">
        <f t="shared" si="350"/>
        <v>0</v>
      </c>
      <c r="BU393" s="123" t="str">
        <f t="shared" si="363"/>
        <v/>
      </c>
      <c r="BV393" s="123" t="str">
        <f t="shared" si="364"/>
        <v/>
      </c>
      <c r="BW393" s="123" t="str">
        <f t="shared" si="365"/>
        <v/>
      </c>
      <c r="BX393" s="123" t="str">
        <f t="shared" si="351"/>
        <v/>
      </c>
      <c r="BY393" s="123" t="str">
        <f t="shared" si="352"/>
        <v/>
      </c>
      <c r="BZ393" s="123" t="str">
        <f t="shared" si="353"/>
        <v/>
      </c>
      <c r="CA393" s="123" t="str">
        <f t="shared" si="354"/>
        <v/>
      </c>
      <c r="CB393" s="123" t="str">
        <f t="shared" si="355"/>
        <v/>
      </c>
      <c r="CC393" s="123" t="str">
        <f t="shared" si="356"/>
        <v/>
      </c>
      <c r="CD393" s="123" t="str">
        <f t="shared" si="357"/>
        <v/>
      </c>
      <c r="CE393" s="123" t="str">
        <f t="shared" si="358"/>
        <v/>
      </c>
      <c r="CF393" s="123" t="str">
        <f t="shared" si="366"/>
        <v/>
      </c>
      <c r="CG393" s="123" t="str">
        <f t="shared" si="367"/>
        <v/>
      </c>
      <c r="CH393" s="123" t="str">
        <f t="shared" si="368"/>
        <v/>
      </c>
      <c r="CI393" s="123" t="str">
        <f t="shared" si="369"/>
        <v/>
      </c>
      <c r="CJ393" s="131" t="str">
        <f t="shared" si="370"/>
        <v/>
      </c>
      <c r="CK393" s="123" t="str" cm="1">
        <f t="array" ref="CK393">IF(AND(AZ393="C_16",
        SUMPRODUCT(--ISNUMBER(SEARCH({"14","34","38","40","41","42","43","46","48","56","64","65"},BB393)))&gt;0),
    O393-IF(ISNUMBER(CL393),CL393,0),
    "")</f>
        <v/>
      </c>
      <c r="CL393" s="123" t="str" cm="1">
        <f t="array" ref="CL393">IF(AND(AZ393="C_16",
        SUMPRODUCT(--ISNUMBER(SEARCH({"01";"02";"03";"04";"05";"06";"07";"08";"09";"10";"11";"12";"13";"15";"16";"17";"19";"20";"21";"22";"23";"24";"25";"26";"27";"28";"29";"30";"31";"32";"33";"35";"36";"37";"39";"44";"45";"47";"49";"50";"51";"52";"53";"54";"55";"57";"58";"59";"60";"61";"62";"63";"66";"67";"68";"69";"70";"71";"72";"73";"74";"75"}, BB393)))&gt;0),
    O393,
    "")</f>
        <v/>
      </c>
      <c r="CM393" s="131" t="str" cm="1">
        <f t="array" ref="CM393">IF(SUMPRODUCT(--ISNUMBER(SEARCH({"32";"35";"36";"44";"45";"47";"50";"51";"52";"53";"54";"55";"57";"58";"59";"60"}, BB393)))&gt;0,
    B393,
    "")</f>
        <v/>
      </c>
      <c r="CN393" s="123" t="str" cm="1">
        <f t="array" ref="CN393">IF(SUMPRODUCT(--ISNUMBER(SEARCH({"61";"62"}, BB393)))&gt;0,
    B393,
    "")</f>
        <v/>
      </c>
      <c r="CO393" s="226" t="str" cm="1">
        <f t="array" ref="CO393">IF(SUMPRODUCT(--ISNUMBER(SEARCH({"68";"69";"70";"71"}, BB393)))&gt;0,
    B393,
    "")</f>
        <v/>
      </c>
      <c r="CP393" s="123" t="str" cm="1">
        <f t="array" ref="CP393">IF(SUMPRODUCT(--ISNUMBER(SEARCH({"72";"73";"74";"75"}, BB393)))&gt;0,
    B393,
    "")</f>
        <v/>
      </c>
      <c r="CQ393" s="123" t="str">
        <f t="shared" si="361"/>
        <v/>
      </c>
      <c r="CR393" s="226" t="str">
        <f t="shared" si="362"/>
        <v>NO</v>
      </c>
      <c r="CS393" s="122" t="str">
        <f t="shared" si="371"/>
        <v/>
      </c>
      <c r="CT393" s="123" t="str">
        <f t="shared" si="372"/>
        <v/>
      </c>
      <c r="CU393" s="123" t="str">
        <f t="shared" si="373"/>
        <v/>
      </c>
      <c r="CV393" s="123" t="str">
        <f t="shared" si="374"/>
        <v/>
      </c>
      <c r="CW393" s="123" t="str">
        <f t="shared" si="375"/>
        <v/>
      </c>
      <c r="CX393" s="123" t="str">
        <f t="shared" si="376"/>
        <v/>
      </c>
      <c r="CY393" s="123" t="str">
        <f t="shared" si="377"/>
        <v/>
      </c>
      <c r="CZ393" s="123" t="str">
        <f t="shared" si="378"/>
        <v/>
      </c>
      <c r="DA393" s="123" t="str">
        <f t="shared" si="379"/>
        <v/>
      </c>
      <c r="DB393" s="124" t="str">
        <f t="shared" si="380"/>
        <v/>
      </c>
      <c r="DC393" s="122" t="str">
        <f t="shared" si="381"/>
        <v/>
      </c>
      <c r="DD393" s="123" t="str">
        <f t="shared" si="382"/>
        <v/>
      </c>
      <c r="DE393" s="123" t="str">
        <f t="shared" si="383"/>
        <v/>
      </c>
      <c r="DF393" s="124" t="str">
        <f t="shared" si="384"/>
        <v/>
      </c>
      <c r="DG393" s="110"/>
    </row>
    <row r="394" spans="2:111" ht="16.2" outlineLevel="2" x14ac:dyDescent="0.4">
      <c r="B394" s="7">
        <v>389</v>
      </c>
      <c r="C394" s="12"/>
      <c r="D394" s="13"/>
      <c r="E394" s="14"/>
      <c r="F394" s="14"/>
      <c r="G394" s="14"/>
      <c r="H394" s="14"/>
      <c r="I394" s="14"/>
      <c r="J394" s="14"/>
      <c r="K394" s="14"/>
      <c r="L394" s="15"/>
      <c r="M394" s="12"/>
      <c r="N394" s="12"/>
      <c r="O394" s="12"/>
      <c r="P394" s="98" t="str">
        <f xml:space="preserve"> IF(ISBLANK(M394),"",VLOOKUP(M394,ComboValue!$D$2:$H$18,5,FALSE))</f>
        <v/>
      </c>
      <c r="Q394" s="12"/>
      <c r="R394" s="252" t="str" cm="1">
        <f t="array" ref="R394">IF(OR(ISNUMBER(SEARCH("SGH05",$D394:$L394)),ISNUMBER(SEARCH("SGH06",$D394:$L394)),ISNUMBER(SEARCH("SGH07",$D394:$L394)),ISNUMBER(SEARCH("SGH08",$D394:$L394)),ISNUMBER(SEARCH("pas de pictogramme",$D394:$L394)),ISNUMBER(SEARCH("SGH09",$D394:$L394)),ISNUMBER(SEARCH("SGH03",$D394:$L394))),"OUI","NON")</f>
        <v>NON</v>
      </c>
      <c r="S394" s="13"/>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212"/>
      <c r="AX394" s="123" t="str" cm="1">
        <f t="array" ref="AX394">_xlfn.TEXTJOIN(",", TRUE, IF(D394:L394="","",VLOOKUP(D394:L394, ComboValue!$A$2:$C$11, 3, FALSE)))</f>
        <v/>
      </c>
      <c r="AY394" s="123" t="str">
        <f t="shared" si="359"/>
        <v>Tous_Fr</v>
      </c>
      <c r="AZ394" s="123" t="str">
        <f>IF(ISBLANK(M394),"",VLOOKUP(M394,ComboValue!$D$2:$F$18,3,FALSE))</f>
        <v/>
      </c>
      <c r="BA394" s="123" t="str">
        <f>IF(ISBLANK(N394),"",VLOOKUP(N394,ComboValue!$J$2:$L$5,3,FALSE))</f>
        <v/>
      </c>
      <c r="BB394" s="130" t="str" cm="1">
        <f t="array" ref="BB394">_xlfn.TEXTJOIN(",", TRUE, IF(S394:AV394="","",VLOOKUP(S394:AV394, ComboValue!$M$2:$O$100, 3, FALSE)))</f>
        <v/>
      </c>
      <c r="BC394" s="124" t="str">
        <f t="shared" si="360"/>
        <v/>
      </c>
      <c r="BD394" s="110"/>
      <c r="BE394" s="122" t="str">
        <f t="shared" si="337"/>
        <v/>
      </c>
      <c r="BF394" s="123" t="str">
        <f t="shared" si="338"/>
        <v/>
      </c>
      <c r="BG394" s="123" t="str">
        <f t="shared" si="339"/>
        <v/>
      </c>
      <c r="BH394" s="123" t="str">
        <f t="shared" si="340"/>
        <v/>
      </c>
      <c r="BI394" s="123" t="str">
        <f t="shared" si="341"/>
        <v/>
      </c>
      <c r="BJ394" s="123" t="str">
        <f t="shared" si="342"/>
        <v/>
      </c>
      <c r="BK394" s="123" t="str">
        <f t="shared" si="343"/>
        <v/>
      </c>
      <c r="BL394" s="123" t="str">
        <f t="shared" si="344"/>
        <v/>
      </c>
      <c r="BM394" s="123" t="str">
        <f t="shared" si="345"/>
        <v/>
      </c>
      <c r="BN394" s="123" t="str">
        <f t="shared" si="346"/>
        <v/>
      </c>
      <c r="BO394" s="123">
        <f t="shared" si="335"/>
        <v>0</v>
      </c>
      <c r="BP394" s="123">
        <f t="shared" si="347"/>
        <v>0</v>
      </c>
      <c r="BQ394" s="123">
        <f t="shared" si="336"/>
        <v>0</v>
      </c>
      <c r="BR394" s="123">
        <f t="shared" si="348"/>
        <v>0</v>
      </c>
      <c r="BS394" s="123">
        <f t="shared" si="349"/>
        <v>0</v>
      </c>
      <c r="BT394" s="123">
        <f t="shared" si="350"/>
        <v>0</v>
      </c>
      <c r="BU394" s="123" t="str">
        <f t="shared" si="363"/>
        <v/>
      </c>
      <c r="BV394" s="123" t="str">
        <f t="shared" si="364"/>
        <v/>
      </c>
      <c r="BW394" s="123" t="str">
        <f t="shared" si="365"/>
        <v/>
      </c>
      <c r="BX394" s="123" t="str">
        <f t="shared" si="351"/>
        <v/>
      </c>
      <c r="BY394" s="123" t="str">
        <f t="shared" si="352"/>
        <v/>
      </c>
      <c r="BZ394" s="123" t="str">
        <f t="shared" si="353"/>
        <v/>
      </c>
      <c r="CA394" s="123" t="str">
        <f t="shared" si="354"/>
        <v/>
      </c>
      <c r="CB394" s="123" t="str">
        <f t="shared" si="355"/>
        <v/>
      </c>
      <c r="CC394" s="123" t="str">
        <f t="shared" si="356"/>
        <v/>
      </c>
      <c r="CD394" s="123" t="str">
        <f t="shared" si="357"/>
        <v/>
      </c>
      <c r="CE394" s="123" t="str">
        <f t="shared" si="358"/>
        <v/>
      </c>
      <c r="CF394" s="123" t="str">
        <f t="shared" si="366"/>
        <v/>
      </c>
      <c r="CG394" s="123" t="str">
        <f t="shared" si="367"/>
        <v/>
      </c>
      <c r="CH394" s="123" t="str">
        <f t="shared" si="368"/>
        <v/>
      </c>
      <c r="CI394" s="123" t="str">
        <f t="shared" si="369"/>
        <v/>
      </c>
      <c r="CJ394" s="131" t="str">
        <f t="shared" si="370"/>
        <v/>
      </c>
      <c r="CK394" s="123" t="str" cm="1">
        <f t="array" ref="CK394">IF(AND(AZ394="C_16",
        SUMPRODUCT(--ISNUMBER(SEARCH({"14","34","38","40","41","42","43","46","48","56","64","65"},BB394)))&gt;0),
    O394-IF(ISNUMBER(CL394),CL394,0),
    "")</f>
        <v/>
      </c>
      <c r="CL394" s="123" t="str" cm="1">
        <f t="array" ref="CL394">IF(AND(AZ394="C_16",
        SUMPRODUCT(--ISNUMBER(SEARCH({"01";"02";"03";"04";"05";"06";"07";"08";"09";"10";"11";"12";"13";"15";"16";"17";"19";"20";"21";"22";"23";"24";"25";"26";"27";"28";"29";"30";"31";"32";"33";"35";"36";"37";"39";"44";"45";"47";"49";"50";"51";"52";"53";"54";"55";"57";"58";"59";"60";"61";"62";"63";"66";"67";"68";"69";"70";"71";"72";"73";"74";"75"}, BB394)))&gt;0),
    O394,
    "")</f>
        <v/>
      </c>
      <c r="CM394" s="131" t="str" cm="1">
        <f t="array" ref="CM394">IF(SUMPRODUCT(--ISNUMBER(SEARCH({"32";"35";"36";"44";"45";"47";"50";"51";"52";"53";"54";"55";"57";"58";"59";"60"}, BB394)))&gt;0,
    B394,
    "")</f>
        <v/>
      </c>
      <c r="CN394" s="123" t="str" cm="1">
        <f t="array" ref="CN394">IF(SUMPRODUCT(--ISNUMBER(SEARCH({"61";"62"}, BB394)))&gt;0,
    B394,
    "")</f>
        <v/>
      </c>
      <c r="CO394" s="226" t="str" cm="1">
        <f t="array" ref="CO394">IF(SUMPRODUCT(--ISNUMBER(SEARCH({"68";"69";"70";"71"}, BB394)))&gt;0,
    B394,
    "")</f>
        <v/>
      </c>
      <c r="CP394" s="123" t="str" cm="1">
        <f t="array" ref="CP394">IF(SUMPRODUCT(--ISNUMBER(SEARCH({"72";"73";"74";"75"}, BB394)))&gt;0,
    B394,
    "")</f>
        <v/>
      </c>
      <c r="CQ394" s="123" t="str">
        <f t="shared" si="361"/>
        <v/>
      </c>
      <c r="CR394" s="226" t="str">
        <f t="shared" si="362"/>
        <v>NO</v>
      </c>
      <c r="CS394" s="122" t="str">
        <f t="shared" si="371"/>
        <v/>
      </c>
      <c r="CT394" s="123" t="str">
        <f t="shared" si="372"/>
        <v/>
      </c>
      <c r="CU394" s="123" t="str">
        <f t="shared" si="373"/>
        <v/>
      </c>
      <c r="CV394" s="123" t="str">
        <f t="shared" si="374"/>
        <v/>
      </c>
      <c r="CW394" s="123" t="str">
        <f t="shared" si="375"/>
        <v/>
      </c>
      <c r="CX394" s="123" t="str">
        <f t="shared" si="376"/>
        <v/>
      </c>
      <c r="CY394" s="123" t="str">
        <f t="shared" si="377"/>
        <v/>
      </c>
      <c r="CZ394" s="123" t="str">
        <f t="shared" si="378"/>
        <v/>
      </c>
      <c r="DA394" s="123" t="str">
        <f t="shared" si="379"/>
        <v/>
      </c>
      <c r="DB394" s="124" t="str">
        <f t="shared" si="380"/>
        <v/>
      </c>
      <c r="DC394" s="122" t="str">
        <f t="shared" si="381"/>
        <v/>
      </c>
      <c r="DD394" s="123" t="str">
        <f t="shared" si="382"/>
        <v/>
      </c>
      <c r="DE394" s="123" t="str">
        <f t="shared" si="383"/>
        <v/>
      </c>
      <c r="DF394" s="124" t="str">
        <f t="shared" si="384"/>
        <v/>
      </c>
      <c r="DG394" s="110"/>
    </row>
    <row r="395" spans="2:111" ht="16.2" outlineLevel="2" x14ac:dyDescent="0.4">
      <c r="B395" s="7">
        <v>390</v>
      </c>
      <c r="C395" s="12"/>
      <c r="D395" s="13"/>
      <c r="E395" s="14"/>
      <c r="F395" s="14"/>
      <c r="G395" s="14"/>
      <c r="H395" s="14"/>
      <c r="I395" s="14"/>
      <c r="J395" s="14"/>
      <c r="K395" s="14"/>
      <c r="L395" s="15"/>
      <c r="M395" s="12"/>
      <c r="N395" s="12"/>
      <c r="O395" s="12"/>
      <c r="P395" s="98" t="str">
        <f xml:space="preserve"> IF(ISBLANK(M395),"",VLOOKUP(M395,ComboValue!$D$2:$H$18,5,FALSE))</f>
        <v/>
      </c>
      <c r="Q395" s="12"/>
      <c r="R395" s="252" t="str" cm="1">
        <f t="array" ref="R395">IF(OR(ISNUMBER(SEARCH("SGH05",$D395:$L395)),ISNUMBER(SEARCH("SGH06",$D395:$L395)),ISNUMBER(SEARCH("SGH07",$D395:$L395)),ISNUMBER(SEARCH("SGH08",$D395:$L395)),ISNUMBER(SEARCH("pas de pictogramme",$D395:$L395)),ISNUMBER(SEARCH("SGH09",$D395:$L395)),ISNUMBER(SEARCH("SGH03",$D395:$L395))),"OUI","NON")</f>
        <v>NON</v>
      </c>
      <c r="S395" s="13"/>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212"/>
      <c r="AX395" s="123" t="str" cm="1">
        <f t="array" ref="AX395">_xlfn.TEXTJOIN(",", TRUE, IF(D395:L395="","",VLOOKUP(D395:L395, ComboValue!$A$2:$C$11, 3, FALSE)))</f>
        <v/>
      </c>
      <c r="AY395" s="123" t="str">
        <f t="shared" si="359"/>
        <v>Tous_Fr</v>
      </c>
      <c r="AZ395" s="123" t="str">
        <f>IF(ISBLANK(M395),"",VLOOKUP(M395,ComboValue!$D$2:$F$18,3,FALSE))</f>
        <v/>
      </c>
      <c r="BA395" s="123" t="str">
        <f>IF(ISBLANK(N395),"",VLOOKUP(N395,ComboValue!$J$2:$L$5,3,FALSE))</f>
        <v/>
      </c>
      <c r="BB395" s="130" t="str" cm="1">
        <f t="array" ref="BB395">_xlfn.TEXTJOIN(",", TRUE, IF(S395:AV395="","",VLOOKUP(S395:AV395, ComboValue!$M$2:$O$100, 3, FALSE)))</f>
        <v/>
      </c>
      <c r="BC395" s="124" t="str">
        <f t="shared" si="360"/>
        <v/>
      </c>
      <c r="BD395" s="110"/>
      <c r="BE395" s="122" t="str">
        <f t="shared" si="337"/>
        <v/>
      </c>
      <c r="BF395" s="123" t="str">
        <f t="shared" si="338"/>
        <v/>
      </c>
      <c r="BG395" s="123" t="str">
        <f t="shared" si="339"/>
        <v/>
      </c>
      <c r="BH395" s="123" t="str">
        <f t="shared" si="340"/>
        <v/>
      </c>
      <c r="BI395" s="123" t="str">
        <f t="shared" si="341"/>
        <v/>
      </c>
      <c r="BJ395" s="123" t="str">
        <f t="shared" si="342"/>
        <v/>
      </c>
      <c r="BK395" s="123" t="str">
        <f t="shared" si="343"/>
        <v/>
      </c>
      <c r="BL395" s="123" t="str">
        <f t="shared" si="344"/>
        <v/>
      </c>
      <c r="BM395" s="123" t="str">
        <f t="shared" si="345"/>
        <v/>
      </c>
      <c r="BN395" s="123" t="str">
        <f t="shared" si="346"/>
        <v/>
      </c>
      <c r="BO395" s="123">
        <f t="shared" si="335"/>
        <v>0</v>
      </c>
      <c r="BP395" s="123">
        <f t="shared" si="347"/>
        <v>0</v>
      </c>
      <c r="BQ395" s="123">
        <f t="shared" si="336"/>
        <v>0</v>
      </c>
      <c r="BR395" s="123">
        <f t="shared" si="348"/>
        <v>0</v>
      </c>
      <c r="BS395" s="123">
        <f t="shared" si="349"/>
        <v>0</v>
      </c>
      <c r="BT395" s="123">
        <f t="shared" si="350"/>
        <v>0</v>
      </c>
      <c r="BU395" s="123" t="str">
        <f t="shared" si="363"/>
        <v/>
      </c>
      <c r="BV395" s="123" t="str">
        <f t="shared" si="364"/>
        <v/>
      </c>
      <c r="BW395" s="123" t="str">
        <f t="shared" si="365"/>
        <v/>
      </c>
      <c r="BX395" s="123" t="str">
        <f t="shared" si="351"/>
        <v/>
      </c>
      <c r="BY395" s="123" t="str">
        <f t="shared" si="352"/>
        <v/>
      </c>
      <c r="BZ395" s="123" t="str">
        <f t="shared" si="353"/>
        <v/>
      </c>
      <c r="CA395" s="123" t="str">
        <f t="shared" si="354"/>
        <v/>
      </c>
      <c r="CB395" s="123" t="str">
        <f t="shared" si="355"/>
        <v/>
      </c>
      <c r="CC395" s="123" t="str">
        <f t="shared" si="356"/>
        <v/>
      </c>
      <c r="CD395" s="123" t="str">
        <f t="shared" si="357"/>
        <v/>
      </c>
      <c r="CE395" s="123" t="str">
        <f t="shared" si="358"/>
        <v/>
      </c>
      <c r="CF395" s="123" t="str">
        <f t="shared" si="366"/>
        <v/>
      </c>
      <c r="CG395" s="123" t="str">
        <f t="shared" si="367"/>
        <v/>
      </c>
      <c r="CH395" s="123" t="str">
        <f t="shared" si="368"/>
        <v/>
      </c>
      <c r="CI395" s="123" t="str">
        <f t="shared" si="369"/>
        <v/>
      </c>
      <c r="CJ395" s="131" t="str">
        <f t="shared" si="370"/>
        <v/>
      </c>
      <c r="CK395" s="123" t="str" cm="1">
        <f t="array" ref="CK395">IF(AND(AZ395="C_16",
        SUMPRODUCT(--ISNUMBER(SEARCH({"14","34","38","40","41","42","43","46","48","56","64","65"},BB395)))&gt;0),
    O395-IF(ISNUMBER(CL395),CL395,0),
    "")</f>
        <v/>
      </c>
      <c r="CL395" s="123" t="str" cm="1">
        <f t="array" ref="CL395">IF(AND(AZ395="C_16",
        SUMPRODUCT(--ISNUMBER(SEARCH({"01";"02";"03";"04";"05";"06";"07";"08";"09";"10";"11";"12";"13";"15";"16";"17";"19";"20";"21";"22";"23";"24";"25";"26";"27";"28";"29";"30";"31";"32";"33";"35";"36";"37";"39";"44";"45";"47";"49";"50";"51";"52";"53";"54";"55";"57";"58";"59";"60";"61";"62";"63";"66";"67";"68";"69";"70";"71";"72";"73";"74";"75"}, BB395)))&gt;0),
    O395,
    "")</f>
        <v/>
      </c>
      <c r="CM395" s="131" t="str" cm="1">
        <f t="array" ref="CM395">IF(SUMPRODUCT(--ISNUMBER(SEARCH({"32";"35";"36";"44";"45";"47";"50";"51";"52";"53";"54";"55";"57";"58";"59";"60"}, BB395)))&gt;0,
    B395,
    "")</f>
        <v/>
      </c>
      <c r="CN395" s="123" t="str" cm="1">
        <f t="array" ref="CN395">IF(SUMPRODUCT(--ISNUMBER(SEARCH({"61";"62"}, BB395)))&gt;0,
    B395,
    "")</f>
        <v/>
      </c>
      <c r="CO395" s="226" t="str" cm="1">
        <f t="array" ref="CO395">IF(SUMPRODUCT(--ISNUMBER(SEARCH({"68";"69";"70";"71"}, BB395)))&gt;0,
    B395,
    "")</f>
        <v/>
      </c>
      <c r="CP395" s="123" t="str" cm="1">
        <f t="array" ref="CP395">IF(SUMPRODUCT(--ISNUMBER(SEARCH({"72";"73";"74";"75"}, BB395)))&gt;0,
    B395,
    "")</f>
        <v/>
      </c>
      <c r="CQ395" s="123" t="str">
        <f t="shared" si="361"/>
        <v/>
      </c>
      <c r="CR395" s="226" t="str">
        <f t="shared" si="362"/>
        <v>NO</v>
      </c>
      <c r="CS395" s="122" t="str">
        <f t="shared" si="371"/>
        <v/>
      </c>
      <c r="CT395" s="123" t="str">
        <f t="shared" si="372"/>
        <v/>
      </c>
      <c r="CU395" s="123" t="str">
        <f t="shared" si="373"/>
        <v/>
      </c>
      <c r="CV395" s="123" t="str">
        <f t="shared" si="374"/>
        <v/>
      </c>
      <c r="CW395" s="123" t="str">
        <f t="shared" si="375"/>
        <v/>
      </c>
      <c r="CX395" s="123" t="str">
        <f t="shared" si="376"/>
        <v/>
      </c>
      <c r="CY395" s="123" t="str">
        <f t="shared" si="377"/>
        <v/>
      </c>
      <c r="CZ395" s="123" t="str">
        <f t="shared" si="378"/>
        <v/>
      </c>
      <c r="DA395" s="123" t="str">
        <f t="shared" si="379"/>
        <v/>
      </c>
      <c r="DB395" s="124" t="str">
        <f t="shared" si="380"/>
        <v/>
      </c>
      <c r="DC395" s="122" t="str">
        <f t="shared" si="381"/>
        <v/>
      </c>
      <c r="DD395" s="123" t="str">
        <f t="shared" si="382"/>
        <v/>
      </c>
      <c r="DE395" s="123" t="str">
        <f t="shared" si="383"/>
        <v/>
      </c>
      <c r="DF395" s="124" t="str">
        <f t="shared" si="384"/>
        <v/>
      </c>
      <c r="DG395" s="110"/>
    </row>
    <row r="396" spans="2:111" ht="16.2" outlineLevel="2" x14ac:dyDescent="0.4">
      <c r="B396" s="7">
        <v>391</v>
      </c>
      <c r="C396" s="12"/>
      <c r="D396" s="13"/>
      <c r="E396" s="14"/>
      <c r="F396" s="14"/>
      <c r="G396" s="14"/>
      <c r="H396" s="14"/>
      <c r="I396" s="14"/>
      <c r="J396" s="14"/>
      <c r="K396" s="14"/>
      <c r="L396" s="15"/>
      <c r="M396" s="12"/>
      <c r="N396" s="12"/>
      <c r="O396" s="12"/>
      <c r="P396" s="98" t="str">
        <f xml:space="preserve"> IF(ISBLANK(M396),"",VLOOKUP(M396,ComboValue!$D$2:$H$18,5,FALSE))</f>
        <v/>
      </c>
      <c r="Q396" s="12"/>
      <c r="R396" s="252" t="str" cm="1">
        <f t="array" ref="R396">IF(OR(ISNUMBER(SEARCH("SGH05",$D396:$L396)),ISNUMBER(SEARCH("SGH06",$D396:$L396)),ISNUMBER(SEARCH("SGH07",$D396:$L396)),ISNUMBER(SEARCH("SGH08",$D396:$L396)),ISNUMBER(SEARCH("pas de pictogramme",$D396:$L396)),ISNUMBER(SEARCH("SGH09",$D396:$L396)),ISNUMBER(SEARCH("SGH03",$D396:$L396))),"OUI","NON")</f>
        <v>NON</v>
      </c>
      <c r="S396" s="13"/>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212"/>
      <c r="AX396" s="123" t="str" cm="1">
        <f t="array" ref="AX396">_xlfn.TEXTJOIN(",", TRUE, IF(D396:L396="","",VLOOKUP(D396:L396, ComboValue!$A$2:$C$11, 3, FALSE)))</f>
        <v/>
      </c>
      <c r="AY396" s="123" t="str">
        <f t="shared" si="359"/>
        <v>Tous_Fr</v>
      </c>
      <c r="AZ396" s="123" t="str">
        <f>IF(ISBLANK(M396),"",VLOOKUP(M396,ComboValue!$D$2:$F$18,3,FALSE))</f>
        <v/>
      </c>
      <c r="BA396" s="123" t="str">
        <f>IF(ISBLANK(N396),"",VLOOKUP(N396,ComboValue!$J$2:$L$5,3,FALSE))</f>
        <v/>
      </c>
      <c r="BB396" s="130" t="str" cm="1">
        <f t="array" ref="BB396">_xlfn.TEXTJOIN(",", TRUE, IF(S396:AV396="","",VLOOKUP(S396:AV396, ComboValue!$M$2:$O$100, 3, FALSE)))</f>
        <v/>
      </c>
      <c r="BC396" s="124" t="str">
        <f t="shared" si="360"/>
        <v/>
      </c>
      <c r="BD396" s="110"/>
      <c r="BE396" s="122" t="str">
        <f t="shared" si="337"/>
        <v/>
      </c>
      <c r="BF396" s="123" t="str">
        <f t="shared" si="338"/>
        <v/>
      </c>
      <c r="BG396" s="123" t="str">
        <f t="shared" si="339"/>
        <v/>
      </c>
      <c r="BH396" s="123" t="str">
        <f t="shared" si="340"/>
        <v/>
      </c>
      <c r="BI396" s="123" t="str">
        <f t="shared" si="341"/>
        <v/>
      </c>
      <c r="BJ396" s="123" t="str">
        <f t="shared" si="342"/>
        <v/>
      </c>
      <c r="BK396" s="123" t="str">
        <f t="shared" si="343"/>
        <v/>
      </c>
      <c r="BL396" s="123" t="str">
        <f t="shared" si="344"/>
        <v/>
      </c>
      <c r="BM396" s="123" t="str">
        <f t="shared" si="345"/>
        <v/>
      </c>
      <c r="BN396" s="123" t="str">
        <f t="shared" si="346"/>
        <v/>
      </c>
      <c r="BO396" s="123">
        <f t="shared" si="335"/>
        <v>0</v>
      </c>
      <c r="BP396" s="123">
        <f t="shared" si="347"/>
        <v>0</v>
      </c>
      <c r="BQ396" s="123">
        <f t="shared" si="336"/>
        <v>0</v>
      </c>
      <c r="BR396" s="123">
        <f t="shared" si="348"/>
        <v>0</v>
      </c>
      <c r="BS396" s="123">
        <f t="shared" si="349"/>
        <v>0</v>
      </c>
      <c r="BT396" s="123">
        <f t="shared" si="350"/>
        <v>0</v>
      </c>
      <c r="BU396" s="123" t="str">
        <f t="shared" si="363"/>
        <v/>
      </c>
      <c r="BV396" s="123" t="str">
        <f t="shared" si="364"/>
        <v/>
      </c>
      <c r="BW396" s="123" t="str">
        <f t="shared" si="365"/>
        <v/>
      </c>
      <c r="BX396" s="123" t="str">
        <f t="shared" si="351"/>
        <v/>
      </c>
      <c r="BY396" s="123" t="str">
        <f t="shared" si="352"/>
        <v/>
      </c>
      <c r="BZ396" s="123" t="str">
        <f t="shared" si="353"/>
        <v/>
      </c>
      <c r="CA396" s="123" t="str">
        <f t="shared" si="354"/>
        <v/>
      </c>
      <c r="CB396" s="123" t="str">
        <f t="shared" si="355"/>
        <v/>
      </c>
      <c r="CC396" s="123" t="str">
        <f t="shared" si="356"/>
        <v/>
      </c>
      <c r="CD396" s="123" t="str">
        <f t="shared" si="357"/>
        <v/>
      </c>
      <c r="CE396" s="123" t="str">
        <f t="shared" si="358"/>
        <v/>
      </c>
      <c r="CF396" s="123" t="str">
        <f t="shared" si="366"/>
        <v/>
      </c>
      <c r="CG396" s="123" t="str">
        <f t="shared" si="367"/>
        <v/>
      </c>
      <c r="CH396" s="123" t="str">
        <f t="shared" si="368"/>
        <v/>
      </c>
      <c r="CI396" s="123" t="str">
        <f t="shared" si="369"/>
        <v/>
      </c>
      <c r="CJ396" s="131" t="str">
        <f t="shared" si="370"/>
        <v/>
      </c>
      <c r="CK396" s="123" t="str" cm="1">
        <f t="array" ref="CK396">IF(AND(AZ396="C_16",
        SUMPRODUCT(--ISNUMBER(SEARCH({"14","34","38","40","41","42","43","46","48","56","64","65"},BB396)))&gt;0),
    O396-IF(ISNUMBER(CL396),CL396,0),
    "")</f>
        <v/>
      </c>
      <c r="CL396" s="123" t="str" cm="1">
        <f t="array" ref="CL396">IF(AND(AZ396="C_16",
        SUMPRODUCT(--ISNUMBER(SEARCH({"01";"02";"03";"04";"05";"06";"07";"08";"09";"10";"11";"12";"13";"15";"16";"17";"19";"20";"21";"22";"23";"24";"25";"26";"27";"28";"29";"30";"31";"32";"33";"35";"36";"37";"39";"44";"45";"47";"49";"50";"51";"52";"53";"54";"55";"57";"58";"59";"60";"61";"62";"63";"66";"67";"68";"69";"70";"71";"72";"73";"74";"75"}, BB396)))&gt;0),
    O396,
    "")</f>
        <v/>
      </c>
      <c r="CM396" s="131" t="str" cm="1">
        <f t="array" ref="CM396">IF(SUMPRODUCT(--ISNUMBER(SEARCH({"32";"35";"36";"44";"45";"47";"50";"51";"52";"53";"54";"55";"57";"58";"59";"60"}, BB396)))&gt;0,
    B396,
    "")</f>
        <v/>
      </c>
      <c r="CN396" s="123" t="str" cm="1">
        <f t="array" ref="CN396">IF(SUMPRODUCT(--ISNUMBER(SEARCH({"61";"62"}, BB396)))&gt;0,
    B396,
    "")</f>
        <v/>
      </c>
      <c r="CO396" s="226" t="str" cm="1">
        <f t="array" ref="CO396">IF(SUMPRODUCT(--ISNUMBER(SEARCH({"68";"69";"70";"71"}, BB396)))&gt;0,
    B396,
    "")</f>
        <v/>
      </c>
      <c r="CP396" s="123" t="str" cm="1">
        <f t="array" ref="CP396">IF(SUMPRODUCT(--ISNUMBER(SEARCH({"72";"73";"74";"75"}, BB396)))&gt;0,
    B396,
    "")</f>
        <v/>
      </c>
      <c r="CQ396" s="123" t="str">
        <f t="shared" si="361"/>
        <v/>
      </c>
      <c r="CR396" s="226" t="str">
        <f t="shared" si="362"/>
        <v>NO</v>
      </c>
      <c r="CS396" s="122" t="str">
        <f t="shared" si="371"/>
        <v/>
      </c>
      <c r="CT396" s="123" t="str">
        <f t="shared" si="372"/>
        <v/>
      </c>
      <c r="CU396" s="123" t="str">
        <f t="shared" si="373"/>
        <v/>
      </c>
      <c r="CV396" s="123" t="str">
        <f t="shared" si="374"/>
        <v/>
      </c>
      <c r="CW396" s="123" t="str">
        <f t="shared" si="375"/>
        <v/>
      </c>
      <c r="CX396" s="123" t="str">
        <f t="shared" si="376"/>
        <v/>
      </c>
      <c r="CY396" s="123" t="str">
        <f t="shared" si="377"/>
        <v/>
      </c>
      <c r="CZ396" s="123" t="str">
        <f t="shared" si="378"/>
        <v/>
      </c>
      <c r="DA396" s="123" t="str">
        <f t="shared" si="379"/>
        <v/>
      </c>
      <c r="DB396" s="124" t="str">
        <f t="shared" si="380"/>
        <v/>
      </c>
      <c r="DC396" s="122" t="str">
        <f t="shared" si="381"/>
        <v/>
      </c>
      <c r="DD396" s="123" t="str">
        <f t="shared" si="382"/>
        <v/>
      </c>
      <c r="DE396" s="123" t="str">
        <f t="shared" si="383"/>
        <v/>
      </c>
      <c r="DF396" s="124" t="str">
        <f t="shared" si="384"/>
        <v/>
      </c>
      <c r="DG396" s="110"/>
    </row>
    <row r="397" spans="2:111" ht="16.2" outlineLevel="2" x14ac:dyDescent="0.4">
      <c r="B397" s="7">
        <v>392</v>
      </c>
      <c r="C397" s="12"/>
      <c r="D397" s="13"/>
      <c r="E397" s="14"/>
      <c r="F397" s="14"/>
      <c r="G397" s="14"/>
      <c r="H397" s="14"/>
      <c r="I397" s="14"/>
      <c r="J397" s="14"/>
      <c r="K397" s="14"/>
      <c r="L397" s="15"/>
      <c r="M397" s="12"/>
      <c r="N397" s="12"/>
      <c r="O397" s="12"/>
      <c r="P397" s="98" t="str">
        <f xml:space="preserve"> IF(ISBLANK(M397),"",VLOOKUP(M397,ComboValue!$D$2:$H$18,5,FALSE))</f>
        <v/>
      </c>
      <c r="Q397" s="12"/>
      <c r="R397" s="252" t="str" cm="1">
        <f t="array" ref="R397">IF(OR(ISNUMBER(SEARCH("SGH05",$D397:$L397)),ISNUMBER(SEARCH("SGH06",$D397:$L397)),ISNUMBER(SEARCH("SGH07",$D397:$L397)),ISNUMBER(SEARCH("SGH08",$D397:$L397)),ISNUMBER(SEARCH("pas de pictogramme",$D397:$L397)),ISNUMBER(SEARCH("SGH09",$D397:$L397)),ISNUMBER(SEARCH("SGH03",$D397:$L397))),"OUI","NON")</f>
        <v>NON</v>
      </c>
      <c r="S397" s="13"/>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212"/>
      <c r="AX397" s="123" t="str" cm="1">
        <f t="array" ref="AX397">_xlfn.TEXTJOIN(",", TRUE, IF(D397:L397="","",VLOOKUP(D397:L397, ComboValue!$A$2:$C$11, 3, FALSE)))</f>
        <v/>
      </c>
      <c r="AY397" s="123" t="str">
        <f t="shared" si="359"/>
        <v>Tous_Fr</v>
      </c>
      <c r="AZ397" s="123" t="str">
        <f>IF(ISBLANK(M397),"",VLOOKUP(M397,ComboValue!$D$2:$F$18,3,FALSE))</f>
        <v/>
      </c>
      <c r="BA397" s="123" t="str">
        <f>IF(ISBLANK(N397),"",VLOOKUP(N397,ComboValue!$J$2:$L$5,3,FALSE))</f>
        <v/>
      </c>
      <c r="BB397" s="130" t="str" cm="1">
        <f t="array" ref="BB397">_xlfn.TEXTJOIN(",", TRUE, IF(S397:AV397="","",VLOOKUP(S397:AV397, ComboValue!$M$2:$O$100, 3, FALSE)))</f>
        <v/>
      </c>
      <c r="BC397" s="124" t="str">
        <f t="shared" si="360"/>
        <v/>
      </c>
      <c r="BD397" s="110"/>
      <c r="BE397" s="122" t="str">
        <f t="shared" si="337"/>
        <v/>
      </c>
      <c r="BF397" s="123" t="str">
        <f t="shared" si="338"/>
        <v/>
      </c>
      <c r="BG397" s="123" t="str">
        <f t="shared" si="339"/>
        <v/>
      </c>
      <c r="BH397" s="123" t="str">
        <f t="shared" si="340"/>
        <v/>
      </c>
      <c r="BI397" s="123" t="str">
        <f t="shared" si="341"/>
        <v/>
      </c>
      <c r="BJ397" s="123" t="str">
        <f t="shared" si="342"/>
        <v/>
      </c>
      <c r="BK397" s="123" t="str">
        <f t="shared" si="343"/>
        <v/>
      </c>
      <c r="BL397" s="123" t="str">
        <f t="shared" si="344"/>
        <v/>
      </c>
      <c r="BM397" s="123" t="str">
        <f t="shared" si="345"/>
        <v/>
      </c>
      <c r="BN397" s="123" t="str">
        <f t="shared" si="346"/>
        <v/>
      </c>
      <c r="BO397" s="123">
        <f t="shared" si="335"/>
        <v>0</v>
      </c>
      <c r="BP397" s="123">
        <f t="shared" si="347"/>
        <v>0</v>
      </c>
      <c r="BQ397" s="123">
        <f t="shared" si="336"/>
        <v>0</v>
      </c>
      <c r="BR397" s="123">
        <f t="shared" si="348"/>
        <v>0</v>
      </c>
      <c r="BS397" s="123">
        <f t="shared" si="349"/>
        <v>0</v>
      </c>
      <c r="BT397" s="123">
        <f t="shared" si="350"/>
        <v>0</v>
      </c>
      <c r="BU397" s="123" t="str">
        <f t="shared" si="363"/>
        <v/>
      </c>
      <c r="BV397" s="123" t="str">
        <f t="shared" si="364"/>
        <v/>
      </c>
      <c r="BW397" s="123" t="str">
        <f t="shared" si="365"/>
        <v/>
      </c>
      <c r="BX397" s="123" t="str">
        <f t="shared" si="351"/>
        <v/>
      </c>
      <c r="BY397" s="123" t="str">
        <f t="shared" si="352"/>
        <v/>
      </c>
      <c r="BZ397" s="123" t="str">
        <f t="shared" si="353"/>
        <v/>
      </c>
      <c r="CA397" s="123" t="str">
        <f t="shared" si="354"/>
        <v/>
      </c>
      <c r="CB397" s="123" t="str">
        <f t="shared" si="355"/>
        <v/>
      </c>
      <c r="CC397" s="123" t="str">
        <f t="shared" si="356"/>
        <v/>
      </c>
      <c r="CD397" s="123" t="str">
        <f t="shared" si="357"/>
        <v/>
      </c>
      <c r="CE397" s="123" t="str">
        <f t="shared" si="358"/>
        <v/>
      </c>
      <c r="CF397" s="123" t="str">
        <f t="shared" si="366"/>
        <v/>
      </c>
      <c r="CG397" s="123" t="str">
        <f t="shared" si="367"/>
        <v/>
      </c>
      <c r="CH397" s="123" t="str">
        <f t="shared" si="368"/>
        <v/>
      </c>
      <c r="CI397" s="123" t="str">
        <f t="shared" si="369"/>
        <v/>
      </c>
      <c r="CJ397" s="131" t="str">
        <f t="shared" si="370"/>
        <v/>
      </c>
      <c r="CK397" s="123" t="str" cm="1">
        <f t="array" ref="CK397">IF(AND(AZ397="C_16",
        SUMPRODUCT(--ISNUMBER(SEARCH({"14","34","38","40","41","42","43","46","48","56","64","65"},BB397)))&gt;0),
    O397-IF(ISNUMBER(CL397),CL397,0),
    "")</f>
        <v/>
      </c>
      <c r="CL397" s="123" t="str" cm="1">
        <f t="array" ref="CL397">IF(AND(AZ397="C_16",
        SUMPRODUCT(--ISNUMBER(SEARCH({"01";"02";"03";"04";"05";"06";"07";"08";"09";"10";"11";"12";"13";"15";"16";"17";"19";"20";"21";"22";"23";"24";"25";"26";"27";"28";"29";"30";"31";"32";"33";"35";"36";"37";"39";"44";"45";"47";"49";"50";"51";"52";"53";"54";"55";"57";"58";"59";"60";"61";"62";"63";"66";"67";"68";"69";"70";"71";"72";"73";"74";"75"}, BB397)))&gt;0),
    O397,
    "")</f>
        <v/>
      </c>
      <c r="CM397" s="131" t="str" cm="1">
        <f t="array" ref="CM397">IF(SUMPRODUCT(--ISNUMBER(SEARCH({"32";"35";"36";"44";"45";"47";"50";"51";"52";"53";"54";"55";"57";"58";"59";"60"}, BB397)))&gt;0,
    B397,
    "")</f>
        <v/>
      </c>
      <c r="CN397" s="123" t="str" cm="1">
        <f t="array" ref="CN397">IF(SUMPRODUCT(--ISNUMBER(SEARCH({"61";"62"}, BB397)))&gt;0,
    B397,
    "")</f>
        <v/>
      </c>
      <c r="CO397" s="226" t="str" cm="1">
        <f t="array" ref="CO397">IF(SUMPRODUCT(--ISNUMBER(SEARCH({"68";"69";"70";"71"}, BB397)))&gt;0,
    B397,
    "")</f>
        <v/>
      </c>
      <c r="CP397" s="123" t="str" cm="1">
        <f t="array" ref="CP397">IF(SUMPRODUCT(--ISNUMBER(SEARCH({"72";"73";"74";"75"}, BB397)))&gt;0,
    B397,
    "")</f>
        <v/>
      </c>
      <c r="CQ397" s="123" t="str">
        <f t="shared" si="361"/>
        <v/>
      </c>
      <c r="CR397" s="226" t="str">
        <f t="shared" si="362"/>
        <v>NO</v>
      </c>
      <c r="CS397" s="122" t="str">
        <f t="shared" si="371"/>
        <v/>
      </c>
      <c r="CT397" s="123" t="str">
        <f t="shared" si="372"/>
        <v/>
      </c>
      <c r="CU397" s="123" t="str">
        <f t="shared" si="373"/>
        <v/>
      </c>
      <c r="CV397" s="123" t="str">
        <f t="shared" si="374"/>
        <v/>
      </c>
      <c r="CW397" s="123" t="str">
        <f t="shared" si="375"/>
        <v/>
      </c>
      <c r="CX397" s="123" t="str">
        <f t="shared" si="376"/>
        <v/>
      </c>
      <c r="CY397" s="123" t="str">
        <f t="shared" si="377"/>
        <v/>
      </c>
      <c r="CZ397" s="123" t="str">
        <f t="shared" si="378"/>
        <v/>
      </c>
      <c r="DA397" s="123" t="str">
        <f t="shared" si="379"/>
        <v/>
      </c>
      <c r="DB397" s="124" t="str">
        <f t="shared" si="380"/>
        <v/>
      </c>
      <c r="DC397" s="122" t="str">
        <f t="shared" si="381"/>
        <v/>
      </c>
      <c r="DD397" s="123" t="str">
        <f t="shared" si="382"/>
        <v/>
      </c>
      <c r="DE397" s="123" t="str">
        <f t="shared" si="383"/>
        <v/>
      </c>
      <c r="DF397" s="124" t="str">
        <f t="shared" si="384"/>
        <v/>
      </c>
      <c r="DG397" s="110"/>
    </row>
    <row r="398" spans="2:111" ht="16.2" outlineLevel="2" x14ac:dyDescent="0.4">
      <c r="B398" s="7">
        <v>393</v>
      </c>
      <c r="C398" s="12"/>
      <c r="D398" s="13"/>
      <c r="E398" s="14"/>
      <c r="F398" s="14"/>
      <c r="G398" s="14"/>
      <c r="H398" s="14"/>
      <c r="I398" s="14"/>
      <c r="J398" s="14"/>
      <c r="K398" s="14"/>
      <c r="L398" s="15"/>
      <c r="M398" s="12"/>
      <c r="N398" s="12"/>
      <c r="O398" s="12"/>
      <c r="P398" s="98" t="str">
        <f xml:space="preserve"> IF(ISBLANK(M398),"",VLOOKUP(M398,ComboValue!$D$2:$H$18,5,FALSE))</f>
        <v/>
      </c>
      <c r="Q398" s="12"/>
      <c r="R398" s="252" t="str" cm="1">
        <f t="array" ref="R398">IF(OR(ISNUMBER(SEARCH("SGH05",$D398:$L398)),ISNUMBER(SEARCH("SGH06",$D398:$L398)),ISNUMBER(SEARCH("SGH07",$D398:$L398)),ISNUMBER(SEARCH("SGH08",$D398:$L398)),ISNUMBER(SEARCH("pas de pictogramme",$D398:$L398)),ISNUMBER(SEARCH("SGH09",$D398:$L398)),ISNUMBER(SEARCH("SGH03",$D398:$L398))),"OUI","NON")</f>
        <v>NON</v>
      </c>
      <c r="S398" s="13"/>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212"/>
      <c r="AX398" s="123" t="str" cm="1">
        <f t="array" ref="AX398">_xlfn.TEXTJOIN(",", TRUE, IF(D398:L398="","",VLOOKUP(D398:L398, ComboValue!$A$2:$C$11, 3, FALSE)))</f>
        <v/>
      </c>
      <c r="AY398" s="123" t="str">
        <f t="shared" si="359"/>
        <v>Tous_Fr</v>
      </c>
      <c r="AZ398" s="123" t="str">
        <f>IF(ISBLANK(M398),"",VLOOKUP(M398,ComboValue!$D$2:$F$18,3,FALSE))</f>
        <v/>
      </c>
      <c r="BA398" s="123" t="str">
        <f>IF(ISBLANK(N398),"",VLOOKUP(N398,ComboValue!$J$2:$L$5,3,FALSE))</f>
        <v/>
      </c>
      <c r="BB398" s="130" t="str" cm="1">
        <f t="array" ref="BB398">_xlfn.TEXTJOIN(",", TRUE, IF(S398:AV398="","",VLOOKUP(S398:AV398, ComboValue!$M$2:$O$100, 3, FALSE)))</f>
        <v/>
      </c>
      <c r="BC398" s="124" t="str">
        <f t="shared" si="360"/>
        <v/>
      </c>
      <c r="BD398" s="110"/>
      <c r="BE398" s="122" t="str">
        <f t="shared" si="337"/>
        <v/>
      </c>
      <c r="BF398" s="123" t="str">
        <f t="shared" si="338"/>
        <v/>
      </c>
      <c r="BG398" s="123" t="str">
        <f t="shared" si="339"/>
        <v/>
      </c>
      <c r="BH398" s="123" t="str">
        <f t="shared" si="340"/>
        <v/>
      </c>
      <c r="BI398" s="123" t="str">
        <f t="shared" si="341"/>
        <v/>
      </c>
      <c r="BJ398" s="123" t="str">
        <f t="shared" si="342"/>
        <v/>
      </c>
      <c r="BK398" s="123" t="str">
        <f t="shared" si="343"/>
        <v/>
      </c>
      <c r="BL398" s="123" t="str">
        <f t="shared" si="344"/>
        <v/>
      </c>
      <c r="BM398" s="123" t="str">
        <f t="shared" si="345"/>
        <v/>
      </c>
      <c r="BN398" s="123" t="str">
        <f t="shared" si="346"/>
        <v/>
      </c>
      <c r="BO398" s="123">
        <f t="shared" si="335"/>
        <v>0</v>
      </c>
      <c r="BP398" s="123">
        <f t="shared" si="347"/>
        <v>0</v>
      </c>
      <c r="BQ398" s="123">
        <f t="shared" si="336"/>
        <v>0</v>
      </c>
      <c r="BR398" s="123">
        <f t="shared" si="348"/>
        <v>0</v>
      </c>
      <c r="BS398" s="123">
        <f t="shared" si="349"/>
        <v>0</v>
      </c>
      <c r="BT398" s="123">
        <f t="shared" si="350"/>
        <v>0</v>
      </c>
      <c r="BU398" s="123" t="str">
        <f t="shared" si="363"/>
        <v/>
      </c>
      <c r="BV398" s="123" t="str">
        <f t="shared" si="364"/>
        <v/>
      </c>
      <c r="BW398" s="123" t="str">
        <f t="shared" si="365"/>
        <v/>
      </c>
      <c r="BX398" s="123" t="str">
        <f t="shared" si="351"/>
        <v/>
      </c>
      <c r="BY398" s="123" t="str">
        <f t="shared" si="352"/>
        <v/>
      </c>
      <c r="BZ398" s="123" t="str">
        <f t="shared" si="353"/>
        <v/>
      </c>
      <c r="CA398" s="123" t="str">
        <f t="shared" si="354"/>
        <v/>
      </c>
      <c r="CB398" s="123" t="str">
        <f t="shared" si="355"/>
        <v/>
      </c>
      <c r="CC398" s="123" t="str">
        <f t="shared" si="356"/>
        <v/>
      </c>
      <c r="CD398" s="123" t="str">
        <f t="shared" si="357"/>
        <v/>
      </c>
      <c r="CE398" s="123" t="str">
        <f t="shared" si="358"/>
        <v/>
      </c>
      <c r="CF398" s="123" t="str">
        <f t="shared" si="366"/>
        <v/>
      </c>
      <c r="CG398" s="123" t="str">
        <f t="shared" si="367"/>
        <v/>
      </c>
      <c r="CH398" s="123" t="str">
        <f t="shared" si="368"/>
        <v/>
      </c>
      <c r="CI398" s="123" t="str">
        <f t="shared" si="369"/>
        <v/>
      </c>
      <c r="CJ398" s="131" t="str">
        <f t="shared" si="370"/>
        <v/>
      </c>
      <c r="CK398" s="123" t="str" cm="1">
        <f t="array" ref="CK398">IF(AND(AZ398="C_16",
        SUMPRODUCT(--ISNUMBER(SEARCH({"14","34","38","40","41","42","43","46","48","56","64","65"},BB398)))&gt;0),
    O398-IF(ISNUMBER(CL398),CL398,0),
    "")</f>
        <v/>
      </c>
      <c r="CL398" s="123" t="str" cm="1">
        <f t="array" ref="CL398">IF(AND(AZ398="C_16",
        SUMPRODUCT(--ISNUMBER(SEARCH({"01";"02";"03";"04";"05";"06";"07";"08";"09";"10";"11";"12";"13";"15";"16";"17";"19";"20";"21";"22";"23";"24";"25";"26";"27";"28";"29";"30";"31";"32";"33";"35";"36";"37";"39";"44";"45";"47";"49";"50";"51";"52";"53";"54";"55";"57";"58";"59";"60";"61";"62";"63";"66";"67";"68";"69";"70";"71";"72";"73";"74";"75"}, BB398)))&gt;0),
    O398,
    "")</f>
        <v/>
      </c>
      <c r="CM398" s="131" t="str" cm="1">
        <f t="array" ref="CM398">IF(SUMPRODUCT(--ISNUMBER(SEARCH({"32";"35";"36";"44";"45";"47";"50";"51";"52";"53";"54";"55";"57";"58";"59";"60"}, BB398)))&gt;0,
    B398,
    "")</f>
        <v/>
      </c>
      <c r="CN398" s="123" t="str" cm="1">
        <f t="array" ref="CN398">IF(SUMPRODUCT(--ISNUMBER(SEARCH({"61";"62"}, BB398)))&gt;0,
    B398,
    "")</f>
        <v/>
      </c>
      <c r="CO398" s="226" t="str" cm="1">
        <f t="array" ref="CO398">IF(SUMPRODUCT(--ISNUMBER(SEARCH({"68";"69";"70";"71"}, BB398)))&gt;0,
    B398,
    "")</f>
        <v/>
      </c>
      <c r="CP398" s="123" t="str" cm="1">
        <f t="array" ref="CP398">IF(SUMPRODUCT(--ISNUMBER(SEARCH({"72";"73";"74";"75"}, BB398)))&gt;0,
    B398,
    "")</f>
        <v/>
      </c>
      <c r="CQ398" s="123" t="str">
        <f t="shared" si="361"/>
        <v/>
      </c>
      <c r="CR398" s="226" t="str">
        <f t="shared" si="362"/>
        <v>NO</v>
      </c>
      <c r="CS398" s="122" t="str">
        <f t="shared" si="371"/>
        <v/>
      </c>
      <c r="CT398" s="123" t="str">
        <f t="shared" si="372"/>
        <v/>
      </c>
      <c r="CU398" s="123" t="str">
        <f t="shared" si="373"/>
        <v/>
      </c>
      <c r="CV398" s="123" t="str">
        <f t="shared" si="374"/>
        <v/>
      </c>
      <c r="CW398" s="123" t="str">
        <f t="shared" si="375"/>
        <v/>
      </c>
      <c r="CX398" s="123" t="str">
        <f t="shared" si="376"/>
        <v/>
      </c>
      <c r="CY398" s="123" t="str">
        <f t="shared" si="377"/>
        <v/>
      </c>
      <c r="CZ398" s="123" t="str">
        <f t="shared" si="378"/>
        <v/>
      </c>
      <c r="DA398" s="123" t="str">
        <f t="shared" si="379"/>
        <v/>
      </c>
      <c r="DB398" s="124" t="str">
        <f t="shared" si="380"/>
        <v/>
      </c>
      <c r="DC398" s="122" t="str">
        <f t="shared" si="381"/>
        <v/>
      </c>
      <c r="DD398" s="123" t="str">
        <f t="shared" si="382"/>
        <v/>
      </c>
      <c r="DE398" s="123" t="str">
        <f t="shared" si="383"/>
        <v/>
      </c>
      <c r="DF398" s="124" t="str">
        <f t="shared" si="384"/>
        <v/>
      </c>
      <c r="DG398" s="110"/>
    </row>
    <row r="399" spans="2:111" ht="16.2" outlineLevel="2" x14ac:dyDescent="0.4">
      <c r="B399" s="7">
        <v>394</v>
      </c>
      <c r="C399" s="12"/>
      <c r="D399" s="13"/>
      <c r="E399" s="14"/>
      <c r="F399" s="14"/>
      <c r="G399" s="14"/>
      <c r="H399" s="14"/>
      <c r="I399" s="14"/>
      <c r="J399" s="14"/>
      <c r="K399" s="14"/>
      <c r="L399" s="15"/>
      <c r="M399" s="12"/>
      <c r="N399" s="12"/>
      <c r="O399" s="12"/>
      <c r="P399" s="98" t="str">
        <f xml:space="preserve"> IF(ISBLANK(M399),"",VLOOKUP(M399,ComboValue!$D$2:$H$18,5,FALSE))</f>
        <v/>
      </c>
      <c r="Q399" s="12"/>
      <c r="R399" s="252" t="str" cm="1">
        <f t="array" ref="R399">IF(OR(ISNUMBER(SEARCH("SGH05",$D399:$L399)),ISNUMBER(SEARCH("SGH06",$D399:$L399)),ISNUMBER(SEARCH("SGH07",$D399:$L399)),ISNUMBER(SEARCH("SGH08",$D399:$L399)),ISNUMBER(SEARCH("pas de pictogramme",$D399:$L399)),ISNUMBER(SEARCH("SGH09",$D399:$L399)),ISNUMBER(SEARCH("SGH03",$D399:$L399))),"OUI","NON")</f>
        <v>NON</v>
      </c>
      <c r="S399" s="13"/>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212"/>
      <c r="AX399" s="123" t="str" cm="1">
        <f t="array" ref="AX399">_xlfn.TEXTJOIN(",", TRUE, IF(D399:L399="","",VLOOKUP(D399:L399, ComboValue!$A$2:$C$11, 3, FALSE)))</f>
        <v/>
      </c>
      <c r="AY399" s="123" t="str">
        <f t="shared" si="359"/>
        <v>Tous_Fr</v>
      </c>
      <c r="AZ399" s="123" t="str">
        <f>IF(ISBLANK(M399),"",VLOOKUP(M399,ComboValue!$D$2:$F$18,3,FALSE))</f>
        <v/>
      </c>
      <c r="BA399" s="123" t="str">
        <f>IF(ISBLANK(N399),"",VLOOKUP(N399,ComboValue!$J$2:$L$5,3,FALSE))</f>
        <v/>
      </c>
      <c r="BB399" s="130" t="str" cm="1">
        <f t="array" ref="BB399">_xlfn.TEXTJOIN(",", TRUE, IF(S399:AV399="","",VLOOKUP(S399:AV399, ComboValue!$M$2:$O$100, 3, FALSE)))</f>
        <v/>
      </c>
      <c r="BC399" s="124" t="str">
        <f t="shared" si="360"/>
        <v/>
      </c>
      <c r="BD399" s="110"/>
      <c r="BE399" s="122" t="str">
        <f t="shared" si="337"/>
        <v/>
      </c>
      <c r="BF399" s="123" t="str">
        <f t="shared" si="338"/>
        <v/>
      </c>
      <c r="BG399" s="123" t="str">
        <f t="shared" si="339"/>
        <v/>
      </c>
      <c r="BH399" s="123" t="str">
        <f t="shared" si="340"/>
        <v/>
      </c>
      <c r="BI399" s="123" t="str">
        <f t="shared" si="341"/>
        <v/>
      </c>
      <c r="BJ399" s="123" t="str">
        <f t="shared" si="342"/>
        <v/>
      </c>
      <c r="BK399" s="123" t="str">
        <f t="shared" si="343"/>
        <v/>
      </c>
      <c r="BL399" s="123" t="str">
        <f t="shared" si="344"/>
        <v/>
      </c>
      <c r="BM399" s="123" t="str">
        <f t="shared" si="345"/>
        <v/>
      </c>
      <c r="BN399" s="123" t="str">
        <f t="shared" si="346"/>
        <v/>
      </c>
      <c r="BO399" s="123">
        <f t="shared" ref="BO399:BO462" si="385">IF(BF399="",0,BF399)</f>
        <v>0</v>
      </c>
      <c r="BP399" s="123">
        <f t="shared" si="347"/>
        <v>0</v>
      </c>
      <c r="BQ399" s="123">
        <f t="shared" ref="BQ399:BQ462" si="386">IF(BJ399="",0,BJ399-BO399)</f>
        <v>0</v>
      </c>
      <c r="BR399" s="123">
        <f t="shared" si="348"/>
        <v>0</v>
      </c>
      <c r="BS399" s="123">
        <f t="shared" si="349"/>
        <v>0</v>
      </c>
      <c r="BT399" s="123">
        <f t="shared" si="350"/>
        <v>0</v>
      </c>
      <c r="BU399" s="123" t="str">
        <f t="shared" si="363"/>
        <v/>
      </c>
      <c r="BV399" s="123" t="str">
        <f t="shared" si="364"/>
        <v/>
      </c>
      <c r="BW399" s="123" t="str">
        <f t="shared" si="365"/>
        <v/>
      </c>
      <c r="BX399" s="123" t="str">
        <f t="shared" si="351"/>
        <v/>
      </c>
      <c r="BY399" s="123" t="str">
        <f t="shared" si="352"/>
        <v/>
      </c>
      <c r="BZ399" s="123" t="str">
        <f t="shared" si="353"/>
        <v/>
      </c>
      <c r="CA399" s="123" t="str">
        <f t="shared" si="354"/>
        <v/>
      </c>
      <c r="CB399" s="123" t="str">
        <f t="shared" si="355"/>
        <v/>
      </c>
      <c r="CC399" s="123" t="str">
        <f t="shared" si="356"/>
        <v/>
      </c>
      <c r="CD399" s="123" t="str">
        <f t="shared" si="357"/>
        <v/>
      </c>
      <c r="CE399" s="123" t="str">
        <f t="shared" si="358"/>
        <v/>
      </c>
      <c r="CF399" s="123" t="str">
        <f t="shared" si="366"/>
        <v/>
      </c>
      <c r="CG399" s="123" t="str">
        <f t="shared" si="367"/>
        <v/>
      </c>
      <c r="CH399" s="123" t="str">
        <f t="shared" si="368"/>
        <v/>
      </c>
      <c r="CI399" s="123" t="str">
        <f t="shared" si="369"/>
        <v/>
      </c>
      <c r="CJ399" s="131" t="str">
        <f t="shared" si="370"/>
        <v/>
      </c>
      <c r="CK399" s="123" t="str" cm="1">
        <f t="array" ref="CK399">IF(AND(AZ399="C_16",
        SUMPRODUCT(--ISNUMBER(SEARCH({"14","34","38","40","41","42","43","46","48","56","64","65"},BB399)))&gt;0),
    O399-IF(ISNUMBER(CL399),CL399,0),
    "")</f>
        <v/>
      </c>
      <c r="CL399" s="123" t="str" cm="1">
        <f t="array" ref="CL399">IF(AND(AZ399="C_16",
        SUMPRODUCT(--ISNUMBER(SEARCH({"01";"02";"03";"04";"05";"06";"07";"08";"09";"10";"11";"12";"13";"15";"16";"17";"19";"20";"21";"22";"23";"24";"25";"26";"27";"28";"29";"30";"31";"32";"33";"35";"36";"37";"39";"44";"45";"47";"49";"50";"51";"52";"53";"54";"55";"57";"58";"59";"60";"61";"62";"63";"66";"67";"68";"69";"70";"71";"72";"73";"74";"75"}, BB399)))&gt;0),
    O399,
    "")</f>
        <v/>
      </c>
      <c r="CM399" s="131" t="str" cm="1">
        <f t="array" ref="CM399">IF(SUMPRODUCT(--ISNUMBER(SEARCH({"32";"35";"36";"44";"45";"47";"50";"51";"52";"53";"54";"55";"57";"58";"59";"60"}, BB399)))&gt;0,
    B399,
    "")</f>
        <v/>
      </c>
      <c r="CN399" s="123" t="str" cm="1">
        <f t="array" ref="CN399">IF(SUMPRODUCT(--ISNUMBER(SEARCH({"61";"62"}, BB399)))&gt;0,
    B399,
    "")</f>
        <v/>
      </c>
      <c r="CO399" s="226" t="str" cm="1">
        <f t="array" ref="CO399">IF(SUMPRODUCT(--ISNUMBER(SEARCH({"68";"69";"70";"71"}, BB399)))&gt;0,
    B399,
    "")</f>
        <v/>
      </c>
      <c r="CP399" s="123" t="str" cm="1">
        <f t="array" ref="CP399">IF(SUMPRODUCT(--ISNUMBER(SEARCH({"72";"73";"74";"75"}, BB399)))&gt;0,
    B399,
    "")</f>
        <v/>
      </c>
      <c r="CQ399" s="123" t="str">
        <f t="shared" si="361"/>
        <v/>
      </c>
      <c r="CR399" s="226" t="str">
        <f t="shared" si="362"/>
        <v>NO</v>
      </c>
      <c r="CS399" s="122" t="str">
        <f t="shared" si="371"/>
        <v/>
      </c>
      <c r="CT399" s="123" t="str">
        <f t="shared" si="372"/>
        <v/>
      </c>
      <c r="CU399" s="123" t="str">
        <f t="shared" si="373"/>
        <v/>
      </c>
      <c r="CV399" s="123" t="str">
        <f t="shared" si="374"/>
        <v/>
      </c>
      <c r="CW399" s="123" t="str">
        <f t="shared" si="375"/>
        <v/>
      </c>
      <c r="CX399" s="123" t="str">
        <f t="shared" si="376"/>
        <v/>
      </c>
      <c r="CY399" s="123" t="str">
        <f t="shared" si="377"/>
        <v/>
      </c>
      <c r="CZ399" s="123" t="str">
        <f t="shared" si="378"/>
        <v/>
      </c>
      <c r="DA399" s="123" t="str">
        <f t="shared" si="379"/>
        <v/>
      </c>
      <c r="DB399" s="124" t="str">
        <f t="shared" si="380"/>
        <v/>
      </c>
      <c r="DC399" s="122" t="str">
        <f t="shared" si="381"/>
        <v/>
      </c>
      <c r="DD399" s="123" t="str">
        <f t="shared" si="382"/>
        <v/>
      </c>
      <c r="DE399" s="123" t="str">
        <f t="shared" si="383"/>
        <v/>
      </c>
      <c r="DF399" s="124" t="str">
        <f t="shared" si="384"/>
        <v/>
      </c>
      <c r="DG399" s="110"/>
    </row>
    <row r="400" spans="2:111" ht="16.2" outlineLevel="2" x14ac:dyDescent="0.4">
      <c r="B400" s="7">
        <v>395</v>
      </c>
      <c r="C400" s="12"/>
      <c r="D400" s="13"/>
      <c r="E400" s="14"/>
      <c r="F400" s="14"/>
      <c r="G400" s="14"/>
      <c r="H400" s="14"/>
      <c r="I400" s="14"/>
      <c r="J400" s="14"/>
      <c r="K400" s="14"/>
      <c r="L400" s="15"/>
      <c r="M400" s="12"/>
      <c r="N400" s="12"/>
      <c r="O400" s="12"/>
      <c r="P400" s="98" t="str">
        <f xml:space="preserve"> IF(ISBLANK(M400),"",VLOOKUP(M400,ComboValue!$D$2:$H$18,5,FALSE))</f>
        <v/>
      </c>
      <c r="Q400" s="12"/>
      <c r="R400" s="252" t="str" cm="1">
        <f t="array" ref="R400">IF(OR(ISNUMBER(SEARCH("SGH05",$D400:$L400)),ISNUMBER(SEARCH("SGH06",$D400:$L400)),ISNUMBER(SEARCH("SGH07",$D400:$L400)),ISNUMBER(SEARCH("SGH08",$D400:$L400)),ISNUMBER(SEARCH("pas de pictogramme",$D400:$L400)),ISNUMBER(SEARCH("SGH09",$D400:$L400)),ISNUMBER(SEARCH("SGH03",$D400:$L400))),"OUI","NON")</f>
        <v>NON</v>
      </c>
      <c r="S400" s="13"/>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212"/>
      <c r="AX400" s="123" t="str" cm="1">
        <f t="array" ref="AX400">_xlfn.TEXTJOIN(",", TRUE, IF(D400:L400="","",VLOOKUP(D400:L400, ComboValue!$A$2:$C$11, 3, FALSE)))</f>
        <v/>
      </c>
      <c r="AY400" s="123" t="str">
        <f t="shared" si="359"/>
        <v>Tous_Fr</v>
      </c>
      <c r="AZ400" s="123" t="str">
        <f>IF(ISBLANK(M400),"",VLOOKUP(M400,ComboValue!$D$2:$F$18,3,FALSE))</f>
        <v/>
      </c>
      <c r="BA400" s="123" t="str">
        <f>IF(ISBLANK(N400),"",VLOOKUP(N400,ComboValue!$J$2:$L$5,3,FALSE))</f>
        <v/>
      </c>
      <c r="BB400" s="130" t="str" cm="1">
        <f t="array" ref="BB400">_xlfn.TEXTJOIN(",", TRUE, IF(S400:AV400="","",VLOOKUP(S400:AV400, ComboValue!$M$2:$O$100, 3, FALSE)))</f>
        <v/>
      </c>
      <c r="BC400" s="124" t="str">
        <f t="shared" si="360"/>
        <v/>
      </c>
      <c r="BD400" s="110"/>
      <c r="BE400" s="122" t="str">
        <f t="shared" si="337"/>
        <v/>
      </c>
      <c r="BF400" s="123" t="str">
        <f t="shared" si="338"/>
        <v/>
      </c>
      <c r="BG400" s="123" t="str">
        <f t="shared" si="339"/>
        <v/>
      </c>
      <c r="BH400" s="123" t="str">
        <f t="shared" si="340"/>
        <v/>
      </c>
      <c r="BI400" s="123" t="str">
        <f t="shared" si="341"/>
        <v/>
      </c>
      <c r="BJ400" s="123" t="str">
        <f t="shared" si="342"/>
        <v/>
      </c>
      <c r="BK400" s="123" t="str">
        <f t="shared" si="343"/>
        <v/>
      </c>
      <c r="BL400" s="123" t="str">
        <f t="shared" si="344"/>
        <v/>
      </c>
      <c r="BM400" s="123" t="str">
        <f t="shared" si="345"/>
        <v/>
      </c>
      <c r="BN400" s="123" t="str">
        <f t="shared" si="346"/>
        <v/>
      </c>
      <c r="BO400" s="123">
        <f t="shared" si="385"/>
        <v>0</v>
      </c>
      <c r="BP400" s="123">
        <f t="shared" si="347"/>
        <v>0</v>
      </c>
      <c r="BQ400" s="123">
        <f t="shared" si="386"/>
        <v>0</v>
      </c>
      <c r="BR400" s="123">
        <f t="shared" si="348"/>
        <v>0</v>
      </c>
      <c r="BS400" s="123">
        <f t="shared" si="349"/>
        <v>0</v>
      </c>
      <c r="BT400" s="123">
        <f t="shared" si="350"/>
        <v>0</v>
      </c>
      <c r="BU400" s="123" t="str">
        <f t="shared" si="363"/>
        <v/>
      </c>
      <c r="BV400" s="123" t="str">
        <f t="shared" si="364"/>
        <v/>
      </c>
      <c r="BW400" s="123" t="str">
        <f t="shared" si="365"/>
        <v/>
      </c>
      <c r="BX400" s="123" t="str">
        <f t="shared" si="351"/>
        <v/>
      </c>
      <c r="BY400" s="123" t="str">
        <f t="shared" si="352"/>
        <v/>
      </c>
      <c r="BZ400" s="123" t="str">
        <f t="shared" si="353"/>
        <v/>
      </c>
      <c r="CA400" s="123" t="str">
        <f t="shared" si="354"/>
        <v/>
      </c>
      <c r="CB400" s="123" t="str">
        <f t="shared" si="355"/>
        <v/>
      </c>
      <c r="CC400" s="123" t="str">
        <f t="shared" si="356"/>
        <v/>
      </c>
      <c r="CD400" s="123" t="str">
        <f t="shared" si="357"/>
        <v/>
      </c>
      <c r="CE400" s="123" t="str">
        <f t="shared" si="358"/>
        <v/>
      </c>
      <c r="CF400" s="123" t="str">
        <f t="shared" si="366"/>
        <v/>
      </c>
      <c r="CG400" s="123" t="str">
        <f t="shared" si="367"/>
        <v/>
      </c>
      <c r="CH400" s="123" t="str">
        <f t="shared" si="368"/>
        <v/>
      </c>
      <c r="CI400" s="123" t="str">
        <f t="shared" si="369"/>
        <v/>
      </c>
      <c r="CJ400" s="131" t="str">
        <f t="shared" si="370"/>
        <v/>
      </c>
      <c r="CK400" s="123" t="str" cm="1">
        <f t="array" ref="CK400">IF(AND(AZ400="C_16",
        SUMPRODUCT(--ISNUMBER(SEARCH({"14","34","38","40","41","42","43","46","48","56","64","65"},BB400)))&gt;0),
    O400-IF(ISNUMBER(CL400),CL400,0),
    "")</f>
        <v/>
      </c>
      <c r="CL400" s="123" t="str" cm="1">
        <f t="array" ref="CL400">IF(AND(AZ400="C_16",
        SUMPRODUCT(--ISNUMBER(SEARCH({"01";"02";"03";"04";"05";"06";"07";"08";"09";"10";"11";"12";"13";"15";"16";"17";"19";"20";"21";"22";"23";"24";"25";"26";"27";"28";"29";"30";"31";"32";"33";"35";"36";"37";"39";"44";"45";"47";"49";"50";"51";"52";"53";"54";"55";"57";"58";"59";"60";"61";"62";"63";"66";"67";"68";"69";"70";"71";"72";"73";"74";"75"}, BB400)))&gt;0),
    O400,
    "")</f>
        <v/>
      </c>
      <c r="CM400" s="131" t="str" cm="1">
        <f t="array" ref="CM400">IF(SUMPRODUCT(--ISNUMBER(SEARCH({"32";"35";"36";"44";"45";"47";"50";"51";"52";"53";"54";"55";"57";"58";"59";"60"}, BB400)))&gt;0,
    B400,
    "")</f>
        <v/>
      </c>
      <c r="CN400" s="123" t="str" cm="1">
        <f t="array" ref="CN400">IF(SUMPRODUCT(--ISNUMBER(SEARCH({"61";"62"}, BB400)))&gt;0,
    B400,
    "")</f>
        <v/>
      </c>
      <c r="CO400" s="226" t="str" cm="1">
        <f t="array" ref="CO400">IF(SUMPRODUCT(--ISNUMBER(SEARCH({"68";"69";"70";"71"}, BB400)))&gt;0,
    B400,
    "")</f>
        <v/>
      </c>
      <c r="CP400" s="123" t="str" cm="1">
        <f t="array" ref="CP400">IF(SUMPRODUCT(--ISNUMBER(SEARCH({"72";"73";"74";"75"}, BB400)))&gt;0,
    B400,
    "")</f>
        <v/>
      </c>
      <c r="CQ400" s="123" t="str">
        <f t="shared" si="361"/>
        <v/>
      </c>
      <c r="CR400" s="226" t="str">
        <f t="shared" si="362"/>
        <v>NO</v>
      </c>
      <c r="CS400" s="122" t="str">
        <f t="shared" si="371"/>
        <v/>
      </c>
      <c r="CT400" s="123" t="str">
        <f t="shared" si="372"/>
        <v/>
      </c>
      <c r="CU400" s="123" t="str">
        <f t="shared" si="373"/>
        <v/>
      </c>
      <c r="CV400" s="123" t="str">
        <f t="shared" si="374"/>
        <v/>
      </c>
      <c r="CW400" s="123" t="str">
        <f t="shared" si="375"/>
        <v/>
      </c>
      <c r="CX400" s="123" t="str">
        <f t="shared" si="376"/>
        <v/>
      </c>
      <c r="CY400" s="123" t="str">
        <f t="shared" si="377"/>
        <v/>
      </c>
      <c r="CZ400" s="123" t="str">
        <f t="shared" si="378"/>
        <v/>
      </c>
      <c r="DA400" s="123" t="str">
        <f t="shared" si="379"/>
        <v/>
      </c>
      <c r="DB400" s="124" t="str">
        <f t="shared" si="380"/>
        <v/>
      </c>
      <c r="DC400" s="122" t="str">
        <f t="shared" si="381"/>
        <v/>
      </c>
      <c r="DD400" s="123" t="str">
        <f t="shared" si="382"/>
        <v/>
      </c>
      <c r="DE400" s="123" t="str">
        <f t="shared" si="383"/>
        <v/>
      </c>
      <c r="DF400" s="124" t="str">
        <f t="shared" si="384"/>
        <v/>
      </c>
      <c r="DG400" s="110"/>
    </row>
    <row r="401" spans="2:111" ht="16.2" outlineLevel="2" x14ac:dyDescent="0.4">
      <c r="B401" s="7">
        <v>396</v>
      </c>
      <c r="C401" s="12"/>
      <c r="D401" s="13"/>
      <c r="E401" s="14"/>
      <c r="F401" s="14"/>
      <c r="G401" s="14"/>
      <c r="H401" s="14"/>
      <c r="I401" s="14"/>
      <c r="J401" s="14"/>
      <c r="K401" s="14"/>
      <c r="L401" s="15"/>
      <c r="M401" s="12"/>
      <c r="N401" s="12"/>
      <c r="O401" s="12"/>
      <c r="P401" s="98" t="str">
        <f xml:space="preserve"> IF(ISBLANK(M401),"",VLOOKUP(M401,ComboValue!$D$2:$H$18,5,FALSE))</f>
        <v/>
      </c>
      <c r="Q401" s="12"/>
      <c r="R401" s="252" t="str" cm="1">
        <f t="array" ref="R401">IF(OR(ISNUMBER(SEARCH("SGH05",$D401:$L401)),ISNUMBER(SEARCH("SGH06",$D401:$L401)),ISNUMBER(SEARCH("SGH07",$D401:$L401)),ISNUMBER(SEARCH("SGH08",$D401:$L401)),ISNUMBER(SEARCH("pas de pictogramme",$D401:$L401)),ISNUMBER(SEARCH("SGH09",$D401:$L401)),ISNUMBER(SEARCH("SGH03",$D401:$L401))),"OUI","NON")</f>
        <v>NON</v>
      </c>
      <c r="S401" s="13"/>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212"/>
      <c r="AX401" s="123" t="str" cm="1">
        <f t="array" ref="AX401">_xlfn.TEXTJOIN(",", TRUE, IF(D401:L401="","",VLOOKUP(D401:L401, ComboValue!$A$2:$C$11, 3, FALSE)))</f>
        <v/>
      </c>
      <c r="AY401" s="123" t="str">
        <f t="shared" si="359"/>
        <v>Tous_Fr</v>
      </c>
      <c r="AZ401" s="123" t="str">
        <f>IF(ISBLANK(M401),"",VLOOKUP(M401,ComboValue!$D$2:$F$18,3,FALSE))</f>
        <v/>
      </c>
      <c r="BA401" s="123" t="str">
        <f>IF(ISBLANK(N401),"",VLOOKUP(N401,ComboValue!$J$2:$L$5,3,FALSE))</f>
        <v/>
      </c>
      <c r="BB401" s="130" t="str" cm="1">
        <f t="array" ref="BB401">_xlfn.TEXTJOIN(",", TRUE, IF(S401:AV401="","",VLOOKUP(S401:AV401, ComboValue!$M$2:$O$100, 3, FALSE)))</f>
        <v/>
      </c>
      <c r="BC401" s="124" t="str">
        <f t="shared" si="360"/>
        <v/>
      </c>
      <c r="BD401" s="110"/>
      <c r="BE401" s="122" t="str">
        <f t="shared" si="337"/>
        <v/>
      </c>
      <c r="BF401" s="123" t="str">
        <f t="shared" si="338"/>
        <v/>
      </c>
      <c r="BG401" s="123" t="str">
        <f t="shared" si="339"/>
        <v/>
      </c>
      <c r="BH401" s="123" t="str">
        <f t="shared" si="340"/>
        <v/>
      </c>
      <c r="BI401" s="123" t="str">
        <f t="shared" si="341"/>
        <v/>
      </c>
      <c r="BJ401" s="123" t="str">
        <f t="shared" si="342"/>
        <v/>
      </c>
      <c r="BK401" s="123" t="str">
        <f t="shared" si="343"/>
        <v/>
      </c>
      <c r="BL401" s="123" t="str">
        <f t="shared" si="344"/>
        <v/>
      </c>
      <c r="BM401" s="123" t="str">
        <f t="shared" si="345"/>
        <v/>
      </c>
      <c r="BN401" s="123" t="str">
        <f t="shared" si="346"/>
        <v/>
      </c>
      <c r="BO401" s="123">
        <f t="shared" si="385"/>
        <v>0</v>
      </c>
      <c r="BP401" s="123">
        <f t="shared" si="347"/>
        <v>0</v>
      </c>
      <c r="BQ401" s="123">
        <f t="shared" si="386"/>
        <v>0</v>
      </c>
      <c r="BR401" s="123">
        <f t="shared" si="348"/>
        <v>0</v>
      </c>
      <c r="BS401" s="123">
        <f t="shared" si="349"/>
        <v>0</v>
      </c>
      <c r="BT401" s="123">
        <f t="shared" si="350"/>
        <v>0</v>
      </c>
      <c r="BU401" s="123" t="str">
        <f t="shared" si="363"/>
        <v/>
      </c>
      <c r="BV401" s="123" t="str">
        <f t="shared" si="364"/>
        <v/>
      </c>
      <c r="BW401" s="123" t="str">
        <f t="shared" si="365"/>
        <v/>
      </c>
      <c r="BX401" s="123" t="str">
        <f t="shared" si="351"/>
        <v/>
      </c>
      <c r="BY401" s="123" t="str">
        <f t="shared" si="352"/>
        <v/>
      </c>
      <c r="BZ401" s="123" t="str">
        <f t="shared" si="353"/>
        <v/>
      </c>
      <c r="CA401" s="123" t="str">
        <f t="shared" si="354"/>
        <v/>
      </c>
      <c r="CB401" s="123" t="str">
        <f t="shared" si="355"/>
        <v/>
      </c>
      <c r="CC401" s="123" t="str">
        <f t="shared" si="356"/>
        <v/>
      </c>
      <c r="CD401" s="123" t="str">
        <f t="shared" si="357"/>
        <v/>
      </c>
      <c r="CE401" s="123" t="str">
        <f t="shared" si="358"/>
        <v/>
      </c>
      <c r="CF401" s="123" t="str">
        <f t="shared" si="366"/>
        <v/>
      </c>
      <c r="CG401" s="123" t="str">
        <f t="shared" si="367"/>
        <v/>
      </c>
      <c r="CH401" s="123" t="str">
        <f t="shared" si="368"/>
        <v/>
      </c>
      <c r="CI401" s="123" t="str">
        <f t="shared" si="369"/>
        <v/>
      </c>
      <c r="CJ401" s="131" t="str">
        <f t="shared" si="370"/>
        <v/>
      </c>
      <c r="CK401" s="123" t="str" cm="1">
        <f t="array" ref="CK401">IF(AND(AZ401="C_16",
        SUMPRODUCT(--ISNUMBER(SEARCH({"14","34","38","40","41","42","43","46","48","56","64","65"},BB401)))&gt;0),
    O401-IF(ISNUMBER(CL401),CL401,0),
    "")</f>
        <v/>
      </c>
      <c r="CL401" s="123" t="str" cm="1">
        <f t="array" ref="CL401">IF(AND(AZ401="C_16",
        SUMPRODUCT(--ISNUMBER(SEARCH({"01";"02";"03";"04";"05";"06";"07";"08";"09";"10";"11";"12";"13";"15";"16";"17";"19";"20";"21";"22";"23";"24";"25";"26";"27";"28";"29";"30";"31";"32";"33";"35";"36";"37";"39";"44";"45";"47";"49";"50";"51";"52";"53";"54";"55";"57";"58";"59";"60";"61";"62";"63";"66";"67";"68";"69";"70";"71";"72";"73";"74";"75"}, BB401)))&gt;0),
    O401,
    "")</f>
        <v/>
      </c>
      <c r="CM401" s="131" t="str" cm="1">
        <f t="array" ref="CM401">IF(SUMPRODUCT(--ISNUMBER(SEARCH({"32";"35";"36";"44";"45";"47";"50";"51";"52";"53";"54";"55";"57";"58";"59";"60"}, BB401)))&gt;0,
    B401,
    "")</f>
        <v/>
      </c>
      <c r="CN401" s="123" t="str" cm="1">
        <f t="array" ref="CN401">IF(SUMPRODUCT(--ISNUMBER(SEARCH({"61";"62"}, BB401)))&gt;0,
    B401,
    "")</f>
        <v/>
      </c>
      <c r="CO401" s="226" t="str" cm="1">
        <f t="array" ref="CO401">IF(SUMPRODUCT(--ISNUMBER(SEARCH({"68";"69";"70";"71"}, BB401)))&gt;0,
    B401,
    "")</f>
        <v/>
      </c>
      <c r="CP401" s="123" t="str" cm="1">
        <f t="array" ref="CP401">IF(SUMPRODUCT(--ISNUMBER(SEARCH({"72";"73";"74";"75"}, BB401)))&gt;0,
    B401,
    "")</f>
        <v/>
      </c>
      <c r="CQ401" s="123" t="str">
        <f t="shared" si="361"/>
        <v/>
      </c>
      <c r="CR401" s="226" t="str">
        <f t="shared" si="362"/>
        <v>NO</v>
      </c>
      <c r="CS401" s="122" t="str">
        <f t="shared" si="371"/>
        <v/>
      </c>
      <c r="CT401" s="123" t="str">
        <f t="shared" si="372"/>
        <v/>
      </c>
      <c r="CU401" s="123" t="str">
        <f t="shared" si="373"/>
        <v/>
      </c>
      <c r="CV401" s="123" t="str">
        <f t="shared" si="374"/>
        <v/>
      </c>
      <c r="CW401" s="123" t="str">
        <f t="shared" si="375"/>
        <v/>
      </c>
      <c r="CX401" s="123" t="str">
        <f t="shared" si="376"/>
        <v/>
      </c>
      <c r="CY401" s="123" t="str">
        <f t="shared" si="377"/>
        <v/>
      </c>
      <c r="CZ401" s="123" t="str">
        <f t="shared" si="378"/>
        <v/>
      </c>
      <c r="DA401" s="123" t="str">
        <f t="shared" si="379"/>
        <v/>
      </c>
      <c r="DB401" s="124" t="str">
        <f t="shared" si="380"/>
        <v/>
      </c>
      <c r="DC401" s="122" t="str">
        <f t="shared" si="381"/>
        <v/>
      </c>
      <c r="DD401" s="123" t="str">
        <f t="shared" si="382"/>
        <v/>
      </c>
      <c r="DE401" s="123" t="str">
        <f t="shared" si="383"/>
        <v/>
      </c>
      <c r="DF401" s="124" t="str">
        <f t="shared" si="384"/>
        <v/>
      </c>
      <c r="DG401" s="110"/>
    </row>
    <row r="402" spans="2:111" ht="16.2" outlineLevel="2" x14ac:dyDescent="0.4">
      <c r="B402" s="7">
        <v>397</v>
      </c>
      <c r="C402" s="12"/>
      <c r="D402" s="13"/>
      <c r="E402" s="14"/>
      <c r="F402" s="14"/>
      <c r="G402" s="14"/>
      <c r="H402" s="14"/>
      <c r="I402" s="14"/>
      <c r="J402" s="14"/>
      <c r="K402" s="14"/>
      <c r="L402" s="15"/>
      <c r="M402" s="12"/>
      <c r="N402" s="12"/>
      <c r="O402" s="12"/>
      <c r="P402" s="98" t="str">
        <f xml:space="preserve"> IF(ISBLANK(M402),"",VLOOKUP(M402,ComboValue!$D$2:$H$18,5,FALSE))</f>
        <v/>
      </c>
      <c r="Q402" s="12"/>
      <c r="R402" s="252" t="str" cm="1">
        <f t="array" ref="R402">IF(OR(ISNUMBER(SEARCH("SGH05",$D402:$L402)),ISNUMBER(SEARCH("SGH06",$D402:$L402)),ISNUMBER(SEARCH("SGH07",$D402:$L402)),ISNUMBER(SEARCH("SGH08",$D402:$L402)),ISNUMBER(SEARCH("pas de pictogramme",$D402:$L402)),ISNUMBER(SEARCH("SGH09",$D402:$L402)),ISNUMBER(SEARCH("SGH03",$D402:$L402))),"OUI","NON")</f>
        <v>NON</v>
      </c>
      <c r="S402" s="13"/>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212"/>
      <c r="AX402" s="123" t="str" cm="1">
        <f t="array" ref="AX402">_xlfn.TEXTJOIN(",", TRUE, IF(D402:L402="","",VLOOKUP(D402:L402, ComboValue!$A$2:$C$11, 3, FALSE)))</f>
        <v/>
      </c>
      <c r="AY402" s="123" t="str">
        <f t="shared" si="359"/>
        <v>Tous_Fr</v>
      </c>
      <c r="AZ402" s="123" t="str">
        <f>IF(ISBLANK(M402),"",VLOOKUP(M402,ComboValue!$D$2:$F$18,3,FALSE))</f>
        <v/>
      </c>
      <c r="BA402" s="123" t="str">
        <f>IF(ISBLANK(N402),"",VLOOKUP(N402,ComboValue!$J$2:$L$5,3,FALSE))</f>
        <v/>
      </c>
      <c r="BB402" s="130" t="str" cm="1">
        <f t="array" ref="BB402">_xlfn.TEXTJOIN(",", TRUE, IF(S402:AV402="","",VLOOKUP(S402:AV402, ComboValue!$M$2:$O$100, 3, FALSE)))</f>
        <v/>
      </c>
      <c r="BC402" s="124" t="str">
        <f t="shared" si="360"/>
        <v/>
      </c>
      <c r="BD402" s="110"/>
      <c r="BE402" s="122" t="str">
        <f t="shared" si="337"/>
        <v/>
      </c>
      <c r="BF402" s="123" t="str">
        <f t="shared" si="338"/>
        <v/>
      </c>
      <c r="BG402" s="123" t="str">
        <f t="shared" si="339"/>
        <v/>
      </c>
      <c r="BH402" s="123" t="str">
        <f t="shared" si="340"/>
        <v/>
      </c>
      <c r="BI402" s="123" t="str">
        <f t="shared" si="341"/>
        <v/>
      </c>
      <c r="BJ402" s="123" t="str">
        <f t="shared" si="342"/>
        <v/>
      </c>
      <c r="BK402" s="123" t="str">
        <f t="shared" si="343"/>
        <v/>
      </c>
      <c r="BL402" s="123" t="str">
        <f t="shared" si="344"/>
        <v/>
      </c>
      <c r="BM402" s="123" t="str">
        <f t="shared" si="345"/>
        <v/>
      </c>
      <c r="BN402" s="123" t="str">
        <f t="shared" si="346"/>
        <v/>
      </c>
      <c r="BO402" s="123">
        <f t="shared" si="385"/>
        <v>0</v>
      </c>
      <c r="BP402" s="123">
        <f t="shared" si="347"/>
        <v>0</v>
      </c>
      <c r="BQ402" s="123">
        <f t="shared" si="386"/>
        <v>0</v>
      </c>
      <c r="BR402" s="123">
        <f t="shared" si="348"/>
        <v>0</v>
      </c>
      <c r="BS402" s="123">
        <f t="shared" si="349"/>
        <v>0</v>
      </c>
      <c r="BT402" s="123">
        <f t="shared" si="350"/>
        <v>0</v>
      </c>
      <c r="BU402" s="123" t="str">
        <f t="shared" si="363"/>
        <v/>
      </c>
      <c r="BV402" s="123" t="str">
        <f t="shared" si="364"/>
        <v/>
      </c>
      <c r="BW402" s="123" t="str">
        <f t="shared" si="365"/>
        <v/>
      </c>
      <c r="BX402" s="123" t="str">
        <f t="shared" si="351"/>
        <v/>
      </c>
      <c r="BY402" s="123" t="str">
        <f t="shared" si="352"/>
        <v/>
      </c>
      <c r="BZ402" s="123" t="str">
        <f t="shared" si="353"/>
        <v/>
      </c>
      <c r="CA402" s="123" t="str">
        <f t="shared" si="354"/>
        <v/>
      </c>
      <c r="CB402" s="123" t="str">
        <f t="shared" si="355"/>
        <v/>
      </c>
      <c r="CC402" s="123" t="str">
        <f t="shared" si="356"/>
        <v/>
      </c>
      <c r="CD402" s="123" t="str">
        <f t="shared" si="357"/>
        <v/>
      </c>
      <c r="CE402" s="123" t="str">
        <f t="shared" si="358"/>
        <v/>
      </c>
      <c r="CF402" s="123" t="str">
        <f t="shared" si="366"/>
        <v/>
      </c>
      <c r="CG402" s="123" t="str">
        <f t="shared" si="367"/>
        <v/>
      </c>
      <c r="CH402" s="123" t="str">
        <f t="shared" si="368"/>
        <v/>
      </c>
      <c r="CI402" s="123" t="str">
        <f t="shared" si="369"/>
        <v/>
      </c>
      <c r="CJ402" s="131" t="str">
        <f t="shared" si="370"/>
        <v/>
      </c>
      <c r="CK402" s="123" t="str" cm="1">
        <f t="array" ref="CK402">IF(AND(AZ402="C_16",
        SUMPRODUCT(--ISNUMBER(SEARCH({"14","34","38","40","41","42","43","46","48","56","64","65"},BB402)))&gt;0),
    O402-IF(ISNUMBER(CL402),CL402,0),
    "")</f>
        <v/>
      </c>
      <c r="CL402" s="123" t="str" cm="1">
        <f t="array" ref="CL402">IF(AND(AZ402="C_16",
        SUMPRODUCT(--ISNUMBER(SEARCH({"01";"02";"03";"04";"05";"06";"07";"08";"09";"10";"11";"12";"13";"15";"16";"17";"19";"20";"21";"22";"23";"24";"25";"26";"27";"28";"29";"30";"31";"32";"33";"35";"36";"37";"39";"44";"45";"47";"49";"50";"51";"52";"53";"54";"55";"57";"58";"59";"60";"61";"62";"63";"66";"67";"68";"69";"70";"71";"72";"73";"74";"75"}, BB402)))&gt;0),
    O402,
    "")</f>
        <v/>
      </c>
      <c r="CM402" s="131" t="str" cm="1">
        <f t="array" ref="CM402">IF(SUMPRODUCT(--ISNUMBER(SEARCH({"32";"35";"36";"44";"45";"47";"50";"51";"52";"53";"54";"55";"57";"58";"59";"60"}, BB402)))&gt;0,
    B402,
    "")</f>
        <v/>
      </c>
      <c r="CN402" s="123" t="str" cm="1">
        <f t="array" ref="CN402">IF(SUMPRODUCT(--ISNUMBER(SEARCH({"61";"62"}, BB402)))&gt;0,
    B402,
    "")</f>
        <v/>
      </c>
      <c r="CO402" s="226" t="str" cm="1">
        <f t="array" ref="CO402">IF(SUMPRODUCT(--ISNUMBER(SEARCH({"68";"69";"70";"71"}, BB402)))&gt;0,
    B402,
    "")</f>
        <v/>
      </c>
      <c r="CP402" s="123" t="str" cm="1">
        <f t="array" ref="CP402">IF(SUMPRODUCT(--ISNUMBER(SEARCH({"72";"73";"74";"75"}, BB402)))&gt;0,
    B402,
    "")</f>
        <v/>
      </c>
      <c r="CQ402" s="123" t="str">
        <f t="shared" si="361"/>
        <v/>
      </c>
      <c r="CR402" s="226" t="str">
        <f t="shared" si="362"/>
        <v>NO</v>
      </c>
      <c r="CS402" s="122" t="str">
        <f t="shared" si="371"/>
        <v/>
      </c>
      <c r="CT402" s="123" t="str">
        <f t="shared" si="372"/>
        <v/>
      </c>
      <c r="CU402" s="123" t="str">
        <f t="shared" si="373"/>
        <v/>
      </c>
      <c r="CV402" s="123" t="str">
        <f t="shared" si="374"/>
        <v/>
      </c>
      <c r="CW402" s="123" t="str">
        <f t="shared" si="375"/>
        <v/>
      </c>
      <c r="CX402" s="123" t="str">
        <f t="shared" si="376"/>
        <v/>
      </c>
      <c r="CY402" s="123" t="str">
        <f t="shared" si="377"/>
        <v/>
      </c>
      <c r="CZ402" s="123" t="str">
        <f t="shared" si="378"/>
        <v/>
      </c>
      <c r="DA402" s="123" t="str">
        <f t="shared" si="379"/>
        <v/>
      </c>
      <c r="DB402" s="124" t="str">
        <f t="shared" si="380"/>
        <v/>
      </c>
      <c r="DC402" s="122" t="str">
        <f t="shared" si="381"/>
        <v/>
      </c>
      <c r="DD402" s="123" t="str">
        <f t="shared" si="382"/>
        <v/>
      </c>
      <c r="DE402" s="123" t="str">
        <f t="shared" si="383"/>
        <v/>
      </c>
      <c r="DF402" s="124" t="str">
        <f t="shared" si="384"/>
        <v/>
      </c>
      <c r="DG402" s="110"/>
    </row>
    <row r="403" spans="2:111" ht="16.2" outlineLevel="2" x14ac:dyDescent="0.4">
      <c r="B403" s="7">
        <v>398</v>
      </c>
      <c r="C403" s="12"/>
      <c r="D403" s="13"/>
      <c r="E403" s="14"/>
      <c r="F403" s="14"/>
      <c r="G403" s="14"/>
      <c r="H403" s="14"/>
      <c r="I403" s="14"/>
      <c r="J403" s="14"/>
      <c r="K403" s="14"/>
      <c r="L403" s="15"/>
      <c r="M403" s="12"/>
      <c r="N403" s="12"/>
      <c r="O403" s="12"/>
      <c r="P403" s="98" t="str">
        <f xml:space="preserve"> IF(ISBLANK(M403),"",VLOOKUP(M403,ComboValue!$D$2:$H$18,5,FALSE))</f>
        <v/>
      </c>
      <c r="Q403" s="12"/>
      <c r="R403" s="252" t="str" cm="1">
        <f t="array" ref="R403">IF(OR(ISNUMBER(SEARCH("SGH05",$D403:$L403)),ISNUMBER(SEARCH("SGH06",$D403:$L403)),ISNUMBER(SEARCH("SGH07",$D403:$L403)),ISNUMBER(SEARCH("SGH08",$D403:$L403)),ISNUMBER(SEARCH("pas de pictogramme",$D403:$L403)),ISNUMBER(SEARCH("SGH09",$D403:$L403)),ISNUMBER(SEARCH("SGH03",$D403:$L403))),"OUI","NON")</f>
        <v>NON</v>
      </c>
      <c r="S403" s="13"/>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212"/>
      <c r="AX403" s="123" t="str" cm="1">
        <f t="array" ref="AX403">_xlfn.TEXTJOIN(",", TRUE, IF(D403:L403="","",VLOOKUP(D403:L403, ComboValue!$A$2:$C$11, 3, FALSE)))</f>
        <v/>
      </c>
      <c r="AY403" s="123" t="str">
        <f t="shared" si="359"/>
        <v>Tous_Fr</v>
      </c>
      <c r="AZ403" s="123" t="str">
        <f>IF(ISBLANK(M403),"",VLOOKUP(M403,ComboValue!$D$2:$F$18,3,FALSE))</f>
        <v/>
      </c>
      <c r="BA403" s="123" t="str">
        <f>IF(ISBLANK(N403),"",VLOOKUP(N403,ComboValue!$J$2:$L$5,3,FALSE))</f>
        <v/>
      </c>
      <c r="BB403" s="130" t="str" cm="1">
        <f t="array" ref="BB403">_xlfn.TEXTJOIN(",", TRUE, IF(S403:AV403="","",VLOOKUP(S403:AV403, ComboValue!$M$2:$O$100, 3, FALSE)))</f>
        <v/>
      </c>
      <c r="BC403" s="124" t="str">
        <f t="shared" si="360"/>
        <v/>
      </c>
      <c r="BD403" s="110"/>
      <c r="BE403" s="122" t="str">
        <f t="shared" si="337"/>
        <v/>
      </c>
      <c r="BF403" s="123" t="str">
        <f t="shared" si="338"/>
        <v/>
      </c>
      <c r="BG403" s="123" t="str">
        <f t="shared" si="339"/>
        <v/>
      </c>
      <c r="BH403" s="123" t="str">
        <f t="shared" si="340"/>
        <v/>
      </c>
      <c r="BI403" s="123" t="str">
        <f t="shared" si="341"/>
        <v/>
      </c>
      <c r="BJ403" s="123" t="str">
        <f t="shared" si="342"/>
        <v/>
      </c>
      <c r="BK403" s="123" t="str">
        <f t="shared" si="343"/>
        <v/>
      </c>
      <c r="BL403" s="123" t="str">
        <f t="shared" si="344"/>
        <v/>
      </c>
      <c r="BM403" s="123" t="str">
        <f t="shared" si="345"/>
        <v/>
      </c>
      <c r="BN403" s="123" t="str">
        <f t="shared" si="346"/>
        <v/>
      </c>
      <c r="BO403" s="123">
        <f t="shared" si="385"/>
        <v>0</v>
      </c>
      <c r="BP403" s="123">
        <f t="shared" si="347"/>
        <v>0</v>
      </c>
      <c r="BQ403" s="123">
        <f t="shared" si="386"/>
        <v>0</v>
      </c>
      <c r="BR403" s="123">
        <f t="shared" si="348"/>
        <v>0</v>
      </c>
      <c r="BS403" s="123">
        <f t="shared" si="349"/>
        <v>0</v>
      </c>
      <c r="BT403" s="123">
        <f t="shared" si="350"/>
        <v>0</v>
      </c>
      <c r="BU403" s="123" t="str">
        <f t="shared" si="363"/>
        <v/>
      </c>
      <c r="BV403" s="123" t="str">
        <f t="shared" si="364"/>
        <v/>
      </c>
      <c r="BW403" s="123" t="str">
        <f t="shared" si="365"/>
        <v/>
      </c>
      <c r="BX403" s="123" t="str">
        <f t="shared" si="351"/>
        <v/>
      </c>
      <c r="BY403" s="123" t="str">
        <f t="shared" si="352"/>
        <v/>
      </c>
      <c r="BZ403" s="123" t="str">
        <f t="shared" si="353"/>
        <v/>
      </c>
      <c r="CA403" s="123" t="str">
        <f t="shared" si="354"/>
        <v/>
      </c>
      <c r="CB403" s="123" t="str">
        <f t="shared" si="355"/>
        <v/>
      </c>
      <c r="CC403" s="123" t="str">
        <f t="shared" si="356"/>
        <v/>
      </c>
      <c r="CD403" s="123" t="str">
        <f t="shared" si="357"/>
        <v/>
      </c>
      <c r="CE403" s="123" t="str">
        <f t="shared" si="358"/>
        <v/>
      </c>
      <c r="CF403" s="123" t="str">
        <f t="shared" si="366"/>
        <v/>
      </c>
      <c r="CG403" s="123" t="str">
        <f t="shared" si="367"/>
        <v/>
      </c>
      <c r="CH403" s="123" t="str">
        <f t="shared" si="368"/>
        <v/>
      </c>
      <c r="CI403" s="123" t="str">
        <f t="shared" si="369"/>
        <v/>
      </c>
      <c r="CJ403" s="131" t="str">
        <f t="shared" si="370"/>
        <v/>
      </c>
      <c r="CK403" s="123" t="str" cm="1">
        <f t="array" ref="CK403">IF(AND(AZ403="C_16",
        SUMPRODUCT(--ISNUMBER(SEARCH({"14","34","38","40","41","42","43","46","48","56","64","65"},BB403)))&gt;0),
    O403-IF(ISNUMBER(CL403),CL403,0),
    "")</f>
        <v/>
      </c>
      <c r="CL403" s="123" t="str" cm="1">
        <f t="array" ref="CL403">IF(AND(AZ403="C_16",
        SUMPRODUCT(--ISNUMBER(SEARCH({"01";"02";"03";"04";"05";"06";"07";"08";"09";"10";"11";"12";"13";"15";"16";"17";"19";"20";"21";"22";"23";"24";"25";"26";"27";"28";"29";"30";"31";"32";"33";"35";"36";"37";"39";"44";"45";"47";"49";"50";"51";"52";"53";"54";"55";"57";"58";"59";"60";"61";"62";"63";"66";"67";"68";"69";"70";"71";"72";"73";"74";"75"}, BB403)))&gt;0),
    O403,
    "")</f>
        <v/>
      </c>
      <c r="CM403" s="131" t="str" cm="1">
        <f t="array" ref="CM403">IF(SUMPRODUCT(--ISNUMBER(SEARCH({"32";"35";"36";"44";"45";"47";"50";"51";"52";"53";"54";"55";"57";"58";"59";"60"}, BB403)))&gt;0,
    B403,
    "")</f>
        <v/>
      </c>
      <c r="CN403" s="123" t="str" cm="1">
        <f t="array" ref="CN403">IF(SUMPRODUCT(--ISNUMBER(SEARCH({"61";"62"}, BB403)))&gt;0,
    B403,
    "")</f>
        <v/>
      </c>
      <c r="CO403" s="226" t="str" cm="1">
        <f t="array" ref="CO403">IF(SUMPRODUCT(--ISNUMBER(SEARCH({"68";"69";"70";"71"}, BB403)))&gt;0,
    B403,
    "")</f>
        <v/>
      </c>
      <c r="CP403" s="123" t="str" cm="1">
        <f t="array" ref="CP403">IF(SUMPRODUCT(--ISNUMBER(SEARCH({"72";"73";"74";"75"}, BB403)))&gt;0,
    B403,
    "")</f>
        <v/>
      </c>
      <c r="CQ403" s="123" t="str">
        <f t="shared" si="361"/>
        <v/>
      </c>
      <c r="CR403" s="226" t="str">
        <f t="shared" si="362"/>
        <v>NO</v>
      </c>
      <c r="CS403" s="122" t="str">
        <f t="shared" si="371"/>
        <v/>
      </c>
      <c r="CT403" s="123" t="str">
        <f t="shared" si="372"/>
        <v/>
      </c>
      <c r="CU403" s="123" t="str">
        <f t="shared" si="373"/>
        <v/>
      </c>
      <c r="CV403" s="123" t="str">
        <f t="shared" si="374"/>
        <v/>
      </c>
      <c r="CW403" s="123" t="str">
        <f t="shared" si="375"/>
        <v/>
      </c>
      <c r="CX403" s="123" t="str">
        <f t="shared" si="376"/>
        <v/>
      </c>
      <c r="CY403" s="123" t="str">
        <f t="shared" si="377"/>
        <v/>
      </c>
      <c r="CZ403" s="123" t="str">
        <f t="shared" si="378"/>
        <v/>
      </c>
      <c r="DA403" s="123" t="str">
        <f t="shared" si="379"/>
        <v/>
      </c>
      <c r="DB403" s="124" t="str">
        <f t="shared" si="380"/>
        <v/>
      </c>
      <c r="DC403" s="122" t="str">
        <f t="shared" si="381"/>
        <v/>
      </c>
      <c r="DD403" s="123" t="str">
        <f t="shared" si="382"/>
        <v/>
      </c>
      <c r="DE403" s="123" t="str">
        <f t="shared" si="383"/>
        <v/>
      </c>
      <c r="DF403" s="124" t="str">
        <f t="shared" si="384"/>
        <v/>
      </c>
      <c r="DG403" s="110"/>
    </row>
    <row r="404" spans="2:111" ht="16.2" outlineLevel="2" x14ac:dyDescent="0.4">
      <c r="B404" s="7">
        <v>399</v>
      </c>
      <c r="C404" s="12"/>
      <c r="D404" s="13"/>
      <c r="E404" s="14"/>
      <c r="F404" s="14"/>
      <c r="G404" s="14"/>
      <c r="H404" s="14"/>
      <c r="I404" s="14"/>
      <c r="J404" s="14"/>
      <c r="K404" s="14"/>
      <c r="L404" s="15"/>
      <c r="M404" s="12"/>
      <c r="N404" s="12"/>
      <c r="O404" s="12"/>
      <c r="P404" s="98" t="str">
        <f xml:space="preserve"> IF(ISBLANK(M404),"",VLOOKUP(M404,ComboValue!$D$2:$H$18,5,FALSE))</f>
        <v/>
      </c>
      <c r="Q404" s="12"/>
      <c r="R404" s="252" t="str" cm="1">
        <f t="array" ref="R404">IF(OR(ISNUMBER(SEARCH("SGH05",$D404:$L404)),ISNUMBER(SEARCH("SGH06",$D404:$L404)),ISNUMBER(SEARCH("SGH07",$D404:$L404)),ISNUMBER(SEARCH("SGH08",$D404:$L404)),ISNUMBER(SEARCH("pas de pictogramme",$D404:$L404)),ISNUMBER(SEARCH("SGH09",$D404:$L404)),ISNUMBER(SEARCH("SGH03",$D404:$L404))),"OUI","NON")</f>
        <v>NON</v>
      </c>
      <c r="S404" s="13"/>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212"/>
      <c r="AX404" s="123" t="str" cm="1">
        <f t="array" ref="AX404">_xlfn.TEXTJOIN(",", TRUE, IF(D404:L404="","",VLOOKUP(D404:L404, ComboValue!$A$2:$C$11, 3, FALSE)))</f>
        <v/>
      </c>
      <c r="AY404" s="123" t="str">
        <f t="shared" si="359"/>
        <v>Tous_Fr</v>
      </c>
      <c r="AZ404" s="123" t="str">
        <f>IF(ISBLANK(M404),"",VLOOKUP(M404,ComboValue!$D$2:$F$18,3,FALSE))</f>
        <v/>
      </c>
      <c r="BA404" s="123" t="str">
        <f>IF(ISBLANK(N404),"",VLOOKUP(N404,ComboValue!$J$2:$L$5,3,FALSE))</f>
        <v/>
      </c>
      <c r="BB404" s="130" t="str" cm="1">
        <f t="array" ref="BB404">_xlfn.TEXTJOIN(",", TRUE, IF(S404:AV404="","",VLOOKUP(S404:AV404, ComboValue!$M$2:$O$100, 3, FALSE)))</f>
        <v/>
      </c>
      <c r="BC404" s="124" t="str">
        <f t="shared" si="360"/>
        <v/>
      </c>
      <c r="BD404" s="110"/>
      <c r="BE404" s="122" t="str">
        <f t="shared" si="337"/>
        <v/>
      </c>
      <c r="BF404" s="123" t="str">
        <f t="shared" si="338"/>
        <v/>
      </c>
      <c r="BG404" s="123" t="str">
        <f t="shared" si="339"/>
        <v/>
      </c>
      <c r="BH404" s="123" t="str">
        <f t="shared" si="340"/>
        <v/>
      </c>
      <c r="BI404" s="123" t="str">
        <f t="shared" si="341"/>
        <v/>
      </c>
      <c r="BJ404" s="123" t="str">
        <f t="shared" si="342"/>
        <v/>
      </c>
      <c r="BK404" s="123" t="str">
        <f t="shared" si="343"/>
        <v/>
      </c>
      <c r="BL404" s="123" t="str">
        <f t="shared" si="344"/>
        <v/>
      </c>
      <c r="BM404" s="123" t="str">
        <f t="shared" si="345"/>
        <v/>
      </c>
      <c r="BN404" s="123" t="str">
        <f t="shared" si="346"/>
        <v/>
      </c>
      <c r="BO404" s="123">
        <f t="shared" si="385"/>
        <v>0</v>
      </c>
      <c r="BP404" s="123">
        <f t="shared" si="347"/>
        <v>0</v>
      </c>
      <c r="BQ404" s="123">
        <f t="shared" si="386"/>
        <v>0</v>
      </c>
      <c r="BR404" s="123">
        <f t="shared" si="348"/>
        <v>0</v>
      </c>
      <c r="BS404" s="123">
        <f t="shared" si="349"/>
        <v>0</v>
      </c>
      <c r="BT404" s="123">
        <f t="shared" si="350"/>
        <v>0</v>
      </c>
      <c r="BU404" s="123" t="str">
        <f t="shared" si="363"/>
        <v/>
      </c>
      <c r="BV404" s="123" t="str">
        <f t="shared" si="364"/>
        <v/>
      </c>
      <c r="BW404" s="123" t="str">
        <f t="shared" si="365"/>
        <v/>
      </c>
      <c r="BX404" s="123" t="str">
        <f t="shared" si="351"/>
        <v/>
      </c>
      <c r="BY404" s="123" t="str">
        <f t="shared" si="352"/>
        <v/>
      </c>
      <c r="BZ404" s="123" t="str">
        <f t="shared" si="353"/>
        <v/>
      </c>
      <c r="CA404" s="123" t="str">
        <f t="shared" si="354"/>
        <v/>
      </c>
      <c r="CB404" s="123" t="str">
        <f t="shared" si="355"/>
        <v/>
      </c>
      <c r="CC404" s="123" t="str">
        <f t="shared" si="356"/>
        <v/>
      </c>
      <c r="CD404" s="123" t="str">
        <f t="shared" si="357"/>
        <v/>
      </c>
      <c r="CE404" s="123" t="str">
        <f t="shared" si="358"/>
        <v/>
      </c>
      <c r="CF404" s="123" t="str">
        <f t="shared" si="366"/>
        <v/>
      </c>
      <c r="CG404" s="123" t="str">
        <f t="shared" si="367"/>
        <v/>
      </c>
      <c r="CH404" s="123" t="str">
        <f t="shared" si="368"/>
        <v/>
      </c>
      <c r="CI404" s="123" t="str">
        <f t="shared" si="369"/>
        <v/>
      </c>
      <c r="CJ404" s="131" t="str">
        <f t="shared" si="370"/>
        <v/>
      </c>
      <c r="CK404" s="123" t="str" cm="1">
        <f t="array" ref="CK404">IF(AND(AZ404="C_16",
        SUMPRODUCT(--ISNUMBER(SEARCH({"14","34","38","40","41","42","43","46","48","56","64","65"},BB404)))&gt;0),
    O404-IF(ISNUMBER(CL404),CL404,0),
    "")</f>
        <v/>
      </c>
      <c r="CL404" s="123" t="str" cm="1">
        <f t="array" ref="CL404">IF(AND(AZ404="C_16",
        SUMPRODUCT(--ISNUMBER(SEARCH({"01";"02";"03";"04";"05";"06";"07";"08";"09";"10";"11";"12";"13";"15";"16";"17";"19";"20";"21";"22";"23";"24";"25";"26";"27";"28";"29";"30";"31";"32";"33";"35";"36";"37";"39";"44";"45";"47";"49";"50";"51";"52";"53";"54";"55";"57";"58";"59";"60";"61";"62";"63";"66";"67";"68";"69";"70";"71";"72";"73";"74";"75"}, BB404)))&gt;0),
    O404,
    "")</f>
        <v/>
      </c>
      <c r="CM404" s="131" t="str" cm="1">
        <f t="array" ref="CM404">IF(SUMPRODUCT(--ISNUMBER(SEARCH({"32";"35";"36";"44";"45";"47";"50";"51";"52";"53";"54";"55";"57";"58";"59";"60"}, BB404)))&gt;0,
    B404,
    "")</f>
        <v/>
      </c>
      <c r="CN404" s="123" t="str" cm="1">
        <f t="array" ref="CN404">IF(SUMPRODUCT(--ISNUMBER(SEARCH({"61";"62"}, BB404)))&gt;0,
    B404,
    "")</f>
        <v/>
      </c>
      <c r="CO404" s="226" t="str" cm="1">
        <f t="array" ref="CO404">IF(SUMPRODUCT(--ISNUMBER(SEARCH({"68";"69";"70";"71"}, BB404)))&gt;0,
    B404,
    "")</f>
        <v/>
      </c>
      <c r="CP404" s="123" t="str" cm="1">
        <f t="array" ref="CP404">IF(SUMPRODUCT(--ISNUMBER(SEARCH({"72";"73";"74";"75"}, BB404)))&gt;0,
    B404,
    "")</f>
        <v/>
      </c>
      <c r="CQ404" s="123" t="str">
        <f t="shared" si="361"/>
        <v/>
      </c>
      <c r="CR404" s="226" t="str">
        <f t="shared" si="362"/>
        <v>NO</v>
      </c>
      <c r="CS404" s="122" t="str">
        <f t="shared" si="371"/>
        <v/>
      </c>
      <c r="CT404" s="123" t="str">
        <f t="shared" si="372"/>
        <v/>
      </c>
      <c r="CU404" s="123" t="str">
        <f t="shared" si="373"/>
        <v/>
      </c>
      <c r="CV404" s="123" t="str">
        <f t="shared" si="374"/>
        <v/>
      </c>
      <c r="CW404" s="123" t="str">
        <f t="shared" si="375"/>
        <v/>
      </c>
      <c r="CX404" s="123" t="str">
        <f t="shared" si="376"/>
        <v/>
      </c>
      <c r="CY404" s="123" t="str">
        <f t="shared" si="377"/>
        <v/>
      </c>
      <c r="CZ404" s="123" t="str">
        <f t="shared" si="378"/>
        <v/>
      </c>
      <c r="DA404" s="123" t="str">
        <f t="shared" si="379"/>
        <v/>
      </c>
      <c r="DB404" s="124" t="str">
        <f t="shared" si="380"/>
        <v/>
      </c>
      <c r="DC404" s="122" t="str">
        <f t="shared" si="381"/>
        <v/>
      </c>
      <c r="DD404" s="123" t="str">
        <f t="shared" si="382"/>
        <v/>
      </c>
      <c r="DE404" s="123" t="str">
        <f t="shared" si="383"/>
        <v/>
      </c>
      <c r="DF404" s="124" t="str">
        <f t="shared" si="384"/>
        <v/>
      </c>
      <c r="DG404" s="110"/>
    </row>
    <row r="405" spans="2:111" ht="16.2" outlineLevel="2" x14ac:dyDescent="0.4">
      <c r="B405" s="7">
        <v>400</v>
      </c>
      <c r="C405" s="12"/>
      <c r="D405" s="13"/>
      <c r="E405" s="14"/>
      <c r="F405" s="14"/>
      <c r="G405" s="14"/>
      <c r="H405" s="14"/>
      <c r="I405" s="14"/>
      <c r="J405" s="14"/>
      <c r="K405" s="14"/>
      <c r="L405" s="15"/>
      <c r="M405" s="12"/>
      <c r="N405" s="12"/>
      <c r="O405" s="12"/>
      <c r="P405" s="98" t="str">
        <f xml:space="preserve"> IF(ISBLANK(M405),"",VLOOKUP(M405,ComboValue!$D$2:$H$18,5,FALSE))</f>
        <v/>
      </c>
      <c r="Q405" s="12"/>
      <c r="R405" s="252" t="str" cm="1">
        <f t="array" ref="R405">IF(OR(ISNUMBER(SEARCH("SGH05",$D405:$L405)),ISNUMBER(SEARCH("SGH06",$D405:$L405)),ISNUMBER(SEARCH("SGH07",$D405:$L405)),ISNUMBER(SEARCH("SGH08",$D405:$L405)),ISNUMBER(SEARCH("pas de pictogramme",$D405:$L405)),ISNUMBER(SEARCH("SGH09",$D405:$L405)),ISNUMBER(SEARCH("SGH03",$D405:$L405))),"OUI","NON")</f>
        <v>NON</v>
      </c>
      <c r="S405" s="13"/>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212"/>
      <c r="AX405" s="123" t="str" cm="1">
        <f t="array" ref="AX405">_xlfn.TEXTJOIN(",", TRUE, IF(D405:L405="","",VLOOKUP(D405:L405, ComboValue!$A$2:$C$11, 3, FALSE)))</f>
        <v/>
      </c>
      <c r="AY405" s="123" t="str">
        <f t="shared" si="359"/>
        <v>Tous_Fr</v>
      </c>
      <c r="AZ405" s="123" t="str">
        <f>IF(ISBLANK(M405),"",VLOOKUP(M405,ComboValue!$D$2:$F$18,3,FALSE))</f>
        <v/>
      </c>
      <c r="BA405" s="123" t="str">
        <f>IF(ISBLANK(N405),"",VLOOKUP(N405,ComboValue!$J$2:$L$5,3,FALSE))</f>
        <v/>
      </c>
      <c r="BB405" s="130" t="str" cm="1">
        <f t="array" ref="BB405">_xlfn.TEXTJOIN(",", TRUE, IF(S405:AV405="","",VLOOKUP(S405:AV405, ComboValue!$M$2:$O$100, 3, FALSE)))</f>
        <v/>
      </c>
      <c r="BC405" s="124" t="str">
        <f t="shared" si="360"/>
        <v/>
      </c>
      <c r="BD405" s="110"/>
      <c r="BE405" s="122" t="str">
        <f t="shared" si="337"/>
        <v/>
      </c>
      <c r="BF405" s="123" t="str">
        <f t="shared" si="338"/>
        <v/>
      </c>
      <c r="BG405" s="123" t="str">
        <f t="shared" si="339"/>
        <v/>
      </c>
      <c r="BH405" s="123" t="str">
        <f t="shared" si="340"/>
        <v/>
      </c>
      <c r="BI405" s="123" t="str">
        <f t="shared" si="341"/>
        <v/>
      </c>
      <c r="BJ405" s="123" t="str">
        <f t="shared" si="342"/>
        <v/>
      </c>
      <c r="BK405" s="123" t="str">
        <f t="shared" si="343"/>
        <v/>
      </c>
      <c r="BL405" s="123" t="str">
        <f t="shared" si="344"/>
        <v/>
      </c>
      <c r="BM405" s="123" t="str">
        <f t="shared" si="345"/>
        <v/>
      </c>
      <c r="BN405" s="123" t="str">
        <f t="shared" si="346"/>
        <v/>
      </c>
      <c r="BO405" s="123">
        <f t="shared" si="385"/>
        <v>0</v>
      </c>
      <c r="BP405" s="123">
        <f t="shared" si="347"/>
        <v>0</v>
      </c>
      <c r="BQ405" s="123">
        <f t="shared" si="386"/>
        <v>0</v>
      </c>
      <c r="BR405" s="123">
        <f t="shared" si="348"/>
        <v>0</v>
      </c>
      <c r="BS405" s="123">
        <f t="shared" si="349"/>
        <v>0</v>
      </c>
      <c r="BT405" s="123">
        <f t="shared" si="350"/>
        <v>0</v>
      </c>
      <c r="BU405" s="123" t="str">
        <f t="shared" si="363"/>
        <v/>
      </c>
      <c r="BV405" s="123" t="str">
        <f t="shared" si="364"/>
        <v/>
      </c>
      <c r="BW405" s="123" t="str">
        <f t="shared" si="365"/>
        <v/>
      </c>
      <c r="BX405" s="123" t="str">
        <f t="shared" si="351"/>
        <v/>
      </c>
      <c r="BY405" s="123" t="str">
        <f t="shared" si="352"/>
        <v/>
      </c>
      <c r="BZ405" s="123" t="str">
        <f t="shared" si="353"/>
        <v/>
      </c>
      <c r="CA405" s="123" t="str">
        <f t="shared" si="354"/>
        <v/>
      </c>
      <c r="CB405" s="123" t="str">
        <f t="shared" si="355"/>
        <v/>
      </c>
      <c r="CC405" s="123" t="str">
        <f t="shared" si="356"/>
        <v/>
      </c>
      <c r="CD405" s="123" t="str">
        <f t="shared" si="357"/>
        <v/>
      </c>
      <c r="CE405" s="123" t="str">
        <f t="shared" si="358"/>
        <v/>
      </c>
      <c r="CF405" s="123" t="str">
        <f t="shared" si="366"/>
        <v/>
      </c>
      <c r="CG405" s="123" t="str">
        <f t="shared" si="367"/>
        <v/>
      </c>
      <c r="CH405" s="123" t="str">
        <f t="shared" si="368"/>
        <v/>
      </c>
      <c r="CI405" s="123" t="str">
        <f t="shared" si="369"/>
        <v/>
      </c>
      <c r="CJ405" s="131" t="str">
        <f t="shared" si="370"/>
        <v/>
      </c>
      <c r="CK405" s="123" t="str" cm="1">
        <f t="array" ref="CK405">IF(AND(AZ405="C_16",
        SUMPRODUCT(--ISNUMBER(SEARCH({"14","34","38","40","41","42","43","46","48","56","64","65"},BB405)))&gt;0),
    O405-IF(ISNUMBER(CL405),CL405,0),
    "")</f>
        <v/>
      </c>
      <c r="CL405" s="123" t="str" cm="1">
        <f t="array" ref="CL405">IF(AND(AZ405="C_16",
        SUMPRODUCT(--ISNUMBER(SEARCH({"01";"02";"03";"04";"05";"06";"07";"08";"09";"10";"11";"12";"13";"15";"16";"17";"19";"20";"21";"22";"23";"24";"25";"26";"27";"28";"29";"30";"31";"32";"33";"35";"36";"37";"39";"44";"45";"47";"49";"50";"51";"52";"53";"54";"55";"57";"58";"59";"60";"61";"62";"63";"66";"67";"68";"69";"70";"71";"72";"73";"74";"75"}, BB405)))&gt;0),
    O405,
    "")</f>
        <v/>
      </c>
      <c r="CM405" s="131" t="str" cm="1">
        <f t="array" ref="CM405">IF(SUMPRODUCT(--ISNUMBER(SEARCH({"32";"35";"36";"44";"45";"47";"50";"51";"52";"53";"54";"55";"57";"58";"59";"60"}, BB405)))&gt;0,
    B405,
    "")</f>
        <v/>
      </c>
      <c r="CN405" s="123" t="str" cm="1">
        <f t="array" ref="CN405">IF(SUMPRODUCT(--ISNUMBER(SEARCH({"61";"62"}, BB405)))&gt;0,
    B405,
    "")</f>
        <v/>
      </c>
      <c r="CO405" s="226" t="str" cm="1">
        <f t="array" ref="CO405">IF(SUMPRODUCT(--ISNUMBER(SEARCH({"68";"69";"70";"71"}, BB405)))&gt;0,
    B405,
    "")</f>
        <v/>
      </c>
      <c r="CP405" s="123" t="str" cm="1">
        <f t="array" ref="CP405">IF(SUMPRODUCT(--ISNUMBER(SEARCH({"72";"73";"74";"75"}, BB405)))&gt;0,
    B405,
    "")</f>
        <v/>
      </c>
      <c r="CQ405" s="123" t="str">
        <f t="shared" si="361"/>
        <v/>
      </c>
      <c r="CR405" s="226" t="str">
        <f t="shared" si="362"/>
        <v>NO</v>
      </c>
      <c r="CS405" s="122" t="str">
        <f t="shared" si="371"/>
        <v/>
      </c>
      <c r="CT405" s="123" t="str">
        <f t="shared" si="372"/>
        <v/>
      </c>
      <c r="CU405" s="123" t="str">
        <f t="shared" si="373"/>
        <v/>
      </c>
      <c r="CV405" s="123" t="str">
        <f t="shared" si="374"/>
        <v/>
      </c>
      <c r="CW405" s="123" t="str">
        <f t="shared" si="375"/>
        <v/>
      </c>
      <c r="CX405" s="123" t="str">
        <f t="shared" si="376"/>
        <v/>
      </c>
      <c r="CY405" s="123" t="str">
        <f t="shared" si="377"/>
        <v/>
      </c>
      <c r="CZ405" s="123" t="str">
        <f t="shared" si="378"/>
        <v/>
      </c>
      <c r="DA405" s="123" t="str">
        <f t="shared" si="379"/>
        <v/>
      </c>
      <c r="DB405" s="124" t="str">
        <f t="shared" si="380"/>
        <v/>
      </c>
      <c r="DC405" s="122" t="str">
        <f t="shared" si="381"/>
        <v/>
      </c>
      <c r="DD405" s="123" t="str">
        <f t="shared" si="382"/>
        <v/>
      </c>
      <c r="DE405" s="123" t="str">
        <f t="shared" si="383"/>
        <v/>
      </c>
      <c r="DF405" s="124" t="str">
        <f t="shared" si="384"/>
        <v/>
      </c>
      <c r="DG405" s="110"/>
    </row>
    <row r="406" spans="2:111" ht="16.2" outlineLevel="2" x14ac:dyDescent="0.4">
      <c r="B406" s="7">
        <v>401</v>
      </c>
      <c r="C406" s="12"/>
      <c r="D406" s="13"/>
      <c r="E406" s="14"/>
      <c r="F406" s="14"/>
      <c r="G406" s="14"/>
      <c r="H406" s="14"/>
      <c r="I406" s="14"/>
      <c r="J406" s="14"/>
      <c r="K406" s="14"/>
      <c r="L406" s="15"/>
      <c r="M406" s="12"/>
      <c r="N406" s="12"/>
      <c r="O406" s="12"/>
      <c r="P406" s="98" t="str">
        <f xml:space="preserve"> IF(ISBLANK(M406),"",VLOOKUP(M406,ComboValue!$D$2:$H$18,5,FALSE))</f>
        <v/>
      </c>
      <c r="Q406" s="12"/>
      <c r="R406" s="252" t="str" cm="1">
        <f t="array" ref="R406">IF(OR(ISNUMBER(SEARCH("SGH05",$D406:$L406)),ISNUMBER(SEARCH("SGH06",$D406:$L406)),ISNUMBER(SEARCH("SGH07",$D406:$L406)),ISNUMBER(SEARCH("SGH08",$D406:$L406)),ISNUMBER(SEARCH("pas de pictogramme",$D406:$L406)),ISNUMBER(SEARCH("SGH09",$D406:$L406)),ISNUMBER(SEARCH("SGH03",$D406:$L406))),"OUI","NON")</f>
        <v>NON</v>
      </c>
      <c r="S406" s="13"/>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212"/>
      <c r="AX406" s="123" t="str" cm="1">
        <f t="array" ref="AX406">_xlfn.TEXTJOIN(",", TRUE, IF(D406:L406="","",VLOOKUP(D406:L406, ComboValue!$A$2:$C$11, 3, FALSE)))</f>
        <v/>
      </c>
      <c r="AY406" s="123" t="str">
        <f t="shared" si="359"/>
        <v>Tous_Fr</v>
      </c>
      <c r="AZ406" s="123" t="str">
        <f>IF(ISBLANK(M406),"",VLOOKUP(M406,ComboValue!$D$2:$F$18,3,FALSE))</f>
        <v/>
      </c>
      <c r="BA406" s="123" t="str">
        <f>IF(ISBLANK(N406),"",VLOOKUP(N406,ComboValue!$J$2:$L$5,3,FALSE))</f>
        <v/>
      </c>
      <c r="BB406" s="130" t="str" cm="1">
        <f t="array" ref="BB406">_xlfn.TEXTJOIN(",", TRUE, IF(S406:AV406="","",VLOOKUP(S406:AV406, ComboValue!$M$2:$O$100, 3, FALSE)))</f>
        <v/>
      </c>
      <c r="BC406" s="124" t="str">
        <f t="shared" si="360"/>
        <v/>
      </c>
      <c r="BD406" s="110"/>
      <c r="BE406" s="122" t="str">
        <f t="shared" si="337"/>
        <v/>
      </c>
      <c r="BF406" s="123" t="str">
        <f t="shared" si="338"/>
        <v/>
      </c>
      <c r="BG406" s="123" t="str">
        <f t="shared" si="339"/>
        <v/>
      </c>
      <c r="BH406" s="123" t="str">
        <f t="shared" si="340"/>
        <v/>
      </c>
      <c r="BI406" s="123" t="str">
        <f t="shared" si="341"/>
        <v/>
      </c>
      <c r="BJ406" s="123" t="str">
        <f t="shared" si="342"/>
        <v/>
      </c>
      <c r="BK406" s="123" t="str">
        <f t="shared" si="343"/>
        <v/>
      </c>
      <c r="BL406" s="123" t="str">
        <f t="shared" si="344"/>
        <v/>
      </c>
      <c r="BM406" s="123" t="str">
        <f t="shared" si="345"/>
        <v/>
      </c>
      <c r="BN406" s="123" t="str">
        <f t="shared" si="346"/>
        <v/>
      </c>
      <c r="BO406" s="123">
        <f t="shared" si="385"/>
        <v>0</v>
      </c>
      <c r="BP406" s="123">
        <f t="shared" si="347"/>
        <v>0</v>
      </c>
      <c r="BQ406" s="123">
        <f t="shared" si="386"/>
        <v>0</v>
      </c>
      <c r="BR406" s="123">
        <f t="shared" si="348"/>
        <v>0</v>
      </c>
      <c r="BS406" s="123">
        <f t="shared" si="349"/>
        <v>0</v>
      </c>
      <c r="BT406" s="123">
        <f t="shared" si="350"/>
        <v>0</v>
      </c>
      <c r="BU406" s="123" t="str">
        <f t="shared" si="363"/>
        <v/>
      </c>
      <c r="BV406" s="123" t="str">
        <f t="shared" si="364"/>
        <v/>
      </c>
      <c r="BW406" s="123" t="str">
        <f t="shared" si="365"/>
        <v/>
      </c>
      <c r="BX406" s="123" t="str">
        <f t="shared" si="351"/>
        <v/>
      </c>
      <c r="BY406" s="123" t="str">
        <f t="shared" si="352"/>
        <v/>
      </c>
      <c r="BZ406" s="123" t="str">
        <f t="shared" si="353"/>
        <v/>
      </c>
      <c r="CA406" s="123" t="str">
        <f t="shared" si="354"/>
        <v/>
      </c>
      <c r="CB406" s="123" t="str">
        <f t="shared" si="355"/>
        <v/>
      </c>
      <c r="CC406" s="123" t="str">
        <f t="shared" si="356"/>
        <v/>
      </c>
      <c r="CD406" s="123" t="str">
        <f t="shared" si="357"/>
        <v/>
      </c>
      <c r="CE406" s="123" t="str">
        <f t="shared" si="358"/>
        <v/>
      </c>
      <c r="CF406" s="123" t="str">
        <f t="shared" si="366"/>
        <v/>
      </c>
      <c r="CG406" s="123" t="str">
        <f t="shared" si="367"/>
        <v/>
      </c>
      <c r="CH406" s="123" t="str">
        <f t="shared" si="368"/>
        <v/>
      </c>
      <c r="CI406" s="123" t="str">
        <f t="shared" si="369"/>
        <v/>
      </c>
      <c r="CJ406" s="131" t="str">
        <f t="shared" si="370"/>
        <v/>
      </c>
      <c r="CK406" s="123" t="str" cm="1">
        <f t="array" ref="CK406">IF(AND(AZ406="C_16",
        SUMPRODUCT(--ISNUMBER(SEARCH({"14","34","38","40","41","42","43","46","48","56","64","65"},BB406)))&gt;0),
    O406-IF(ISNUMBER(CL406),CL406,0),
    "")</f>
        <v/>
      </c>
      <c r="CL406" s="123" t="str" cm="1">
        <f t="array" ref="CL406">IF(AND(AZ406="C_16",
        SUMPRODUCT(--ISNUMBER(SEARCH({"01";"02";"03";"04";"05";"06";"07";"08";"09";"10";"11";"12";"13";"15";"16";"17";"19";"20";"21";"22";"23";"24";"25";"26";"27";"28";"29";"30";"31";"32";"33";"35";"36";"37";"39";"44";"45";"47";"49";"50";"51";"52";"53";"54";"55";"57";"58";"59";"60";"61";"62";"63";"66";"67";"68";"69";"70";"71";"72";"73";"74";"75"}, BB406)))&gt;0),
    O406,
    "")</f>
        <v/>
      </c>
      <c r="CM406" s="131" t="str" cm="1">
        <f t="array" ref="CM406">IF(SUMPRODUCT(--ISNUMBER(SEARCH({"32";"35";"36";"44";"45";"47";"50";"51";"52";"53";"54";"55";"57";"58";"59";"60"}, BB406)))&gt;0,
    B406,
    "")</f>
        <v/>
      </c>
      <c r="CN406" s="123" t="str" cm="1">
        <f t="array" ref="CN406">IF(SUMPRODUCT(--ISNUMBER(SEARCH({"61";"62"}, BB406)))&gt;0,
    B406,
    "")</f>
        <v/>
      </c>
      <c r="CO406" s="226" t="str" cm="1">
        <f t="array" ref="CO406">IF(SUMPRODUCT(--ISNUMBER(SEARCH({"68";"69";"70";"71"}, BB406)))&gt;0,
    B406,
    "")</f>
        <v/>
      </c>
      <c r="CP406" s="123" t="str" cm="1">
        <f t="array" ref="CP406">IF(SUMPRODUCT(--ISNUMBER(SEARCH({"72";"73";"74";"75"}, BB406)))&gt;0,
    B406,
    "")</f>
        <v/>
      </c>
      <c r="CQ406" s="123" t="str">
        <f t="shared" si="361"/>
        <v/>
      </c>
      <c r="CR406" s="226" t="str">
        <f t="shared" si="362"/>
        <v>NO</v>
      </c>
      <c r="CS406" s="122" t="str">
        <f t="shared" si="371"/>
        <v/>
      </c>
      <c r="CT406" s="123" t="str">
        <f t="shared" si="372"/>
        <v/>
      </c>
      <c r="CU406" s="123" t="str">
        <f t="shared" si="373"/>
        <v/>
      </c>
      <c r="CV406" s="123" t="str">
        <f t="shared" si="374"/>
        <v/>
      </c>
      <c r="CW406" s="123" t="str">
        <f t="shared" si="375"/>
        <v/>
      </c>
      <c r="CX406" s="123" t="str">
        <f t="shared" si="376"/>
        <v/>
      </c>
      <c r="CY406" s="123" t="str">
        <f t="shared" si="377"/>
        <v/>
      </c>
      <c r="CZ406" s="123" t="str">
        <f t="shared" si="378"/>
        <v/>
      </c>
      <c r="DA406" s="123" t="str">
        <f t="shared" si="379"/>
        <v/>
      </c>
      <c r="DB406" s="124" t="str">
        <f t="shared" si="380"/>
        <v/>
      </c>
      <c r="DC406" s="122" t="str">
        <f t="shared" si="381"/>
        <v/>
      </c>
      <c r="DD406" s="123" t="str">
        <f t="shared" si="382"/>
        <v/>
      </c>
      <c r="DE406" s="123" t="str">
        <f t="shared" si="383"/>
        <v/>
      </c>
      <c r="DF406" s="124" t="str">
        <f t="shared" si="384"/>
        <v/>
      </c>
      <c r="DG406" s="110"/>
    </row>
    <row r="407" spans="2:111" ht="16.2" outlineLevel="2" x14ac:dyDescent="0.4">
      <c r="B407" s="7">
        <v>402</v>
      </c>
      <c r="C407" s="12"/>
      <c r="D407" s="13"/>
      <c r="E407" s="14"/>
      <c r="F407" s="14"/>
      <c r="G407" s="14"/>
      <c r="H407" s="14"/>
      <c r="I407" s="14"/>
      <c r="J407" s="14"/>
      <c r="K407" s="14"/>
      <c r="L407" s="15"/>
      <c r="M407" s="12"/>
      <c r="N407" s="12"/>
      <c r="O407" s="12"/>
      <c r="P407" s="98" t="str">
        <f xml:space="preserve"> IF(ISBLANK(M407),"",VLOOKUP(M407,ComboValue!$D$2:$H$18,5,FALSE))</f>
        <v/>
      </c>
      <c r="Q407" s="12"/>
      <c r="R407" s="252" t="str" cm="1">
        <f t="array" ref="R407">IF(OR(ISNUMBER(SEARCH("SGH05",$D407:$L407)),ISNUMBER(SEARCH("SGH06",$D407:$L407)),ISNUMBER(SEARCH("SGH07",$D407:$L407)),ISNUMBER(SEARCH("SGH08",$D407:$L407)),ISNUMBER(SEARCH("pas de pictogramme",$D407:$L407)),ISNUMBER(SEARCH("SGH09",$D407:$L407)),ISNUMBER(SEARCH("SGH03",$D407:$L407))),"OUI","NON")</f>
        <v>NON</v>
      </c>
      <c r="S407" s="13"/>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212"/>
      <c r="AX407" s="123" t="str" cm="1">
        <f t="array" ref="AX407">_xlfn.TEXTJOIN(",", TRUE, IF(D407:L407="","",VLOOKUP(D407:L407, ComboValue!$A$2:$C$11, 3, FALSE)))</f>
        <v/>
      </c>
      <c r="AY407" s="123" t="str">
        <f t="shared" si="359"/>
        <v>Tous_Fr</v>
      </c>
      <c r="AZ407" s="123" t="str">
        <f>IF(ISBLANK(M407),"",VLOOKUP(M407,ComboValue!$D$2:$F$18,3,FALSE))</f>
        <v/>
      </c>
      <c r="BA407" s="123" t="str">
        <f>IF(ISBLANK(N407),"",VLOOKUP(N407,ComboValue!$J$2:$L$5,3,FALSE))</f>
        <v/>
      </c>
      <c r="BB407" s="130" t="str" cm="1">
        <f t="array" ref="BB407">_xlfn.TEXTJOIN(",", TRUE, IF(S407:AV407="","",VLOOKUP(S407:AV407, ComboValue!$M$2:$O$100, 3, FALSE)))</f>
        <v/>
      </c>
      <c r="BC407" s="124" t="str">
        <f t="shared" si="360"/>
        <v/>
      </c>
      <c r="BD407" s="110"/>
      <c r="BE407" s="122" t="str">
        <f t="shared" si="337"/>
        <v/>
      </c>
      <c r="BF407" s="123" t="str">
        <f t="shared" si="338"/>
        <v/>
      </c>
      <c r="BG407" s="123" t="str">
        <f t="shared" si="339"/>
        <v/>
      </c>
      <c r="BH407" s="123" t="str">
        <f t="shared" si="340"/>
        <v/>
      </c>
      <c r="BI407" s="123" t="str">
        <f t="shared" si="341"/>
        <v/>
      </c>
      <c r="BJ407" s="123" t="str">
        <f t="shared" si="342"/>
        <v/>
      </c>
      <c r="BK407" s="123" t="str">
        <f t="shared" si="343"/>
        <v/>
      </c>
      <c r="BL407" s="123" t="str">
        <f t="shared" si="344"/>
        <v/>
      </c>
      <c r="BM407" s="123" t="str">
        <f t="shared" si="345"/>
        <v/>
      </c>
      <c r="BN407" s="123" t="str">
        <f t="shared" si="346"/>
        <v/>
      </c>
      <c r="BO407" s="123">
        <f t="shared" si="385"/>
        <v>0</v>
      </c>
      <c r="BP407" s="123">
        <f t="shared" si="347"/>
        <v>0</v>
      </c>
      <c r="BQ407" s="123">
        <f t="shared" si="386"/>
        <v>0</v>
      </c>
      <c r="BR407" s="123">
        <f t="shared" si="348"/>
        <v>0</v>
      </c>
      <c r="BS407" s="123">
        <f t="shared" si="349"/>
        <v>0</v>
      </c>
      <c r="BT407" s="123">
        <f t="shared" si="350"/>
        <v>0</v>
      </c>
      <c r="BU407" s="123" t="str">
        <f t="shared" si="363"/>
        <v/>
      </c>
      <c r="BV407" s="123" t="str">
        <f t="shared" si="364"/>
        <v/>
      </c>
      <c r="BW407" s="123" t="str">
        <f t="shared" si="365"/>
        <v/>
      </c>
      <c r="BX407" s="123" t="str">
        <f t="shared" si="351"/>
        <v/>
      </c>
      <c r="BY407" s="123" t="str">
        <f t="shared" si="352"/>
        <v/>
      </c>
      <c r="BZ407" s="123" t="str">
        <f t="shared" si="353"/>
        <v/>
      </c>
      <c r="CA407" s="123" t="str">
        <f t="shared" si="354"/>
        <v/>
      </c>
      <c r="CB407" s="123" t="str">
        <f t="shared" si="355"/>
        <v/>
      </c>
      <c r="CC407" s="123" t="str">
        <f t="shared" si="356"/>
        <v/>
      </c>
      <c r="CD407" s="123" t="str">
        <f t="shared" si="357"/>
        <v/>
      </c>
      <c r="CE407" s="123" t="str">
        <f t="shared" si="358"/>
        <v/>
      </c>
      <c r="CF407" s="123" t="str">
        <f t="shared" si="366"/>
        <v/>
      </c>
      <c r="CG407" s="123" t="str">
        <f t="shared" si="367"/>
        <v/>
      </c>
      <c r="CH407" s="123" t="str">
        <f t="shared" si="368"/>
        <v/>
      </c>
      <c r="CI407" s="123" t="str">
        <f t="shared" si="369"/>
        <v/>
      </c>
      <c r="CJ407" s="131" t="str">
        <f t="shared" si="370"/>
        <v/>
      </c>
      <c r="CK407" s="123" t="str" cm="1">
        <f t="array" ref="CK407">IF(AND(AZ407="C_16",
        SUMPRODUCT(--ISNUMBER(SEARCH({"14","34","38","40","41","42","43","46","48","56","64","65"},BB407)))&gt;0),
    O407-IF(ISNUMBER(CL407),CL407,0),
    "")</f>
        <v/>
      </c>
      <c r="CL407" s="123" t="str" cm="1">
        <f t="array" ref="CL407">IF(AND(AZ407="C_16",
        SUMPRODUCT(--ISNUMBER(SEARCH({"01";"02";"03";"04";"05";"06";"07";"08";"09";"10";"11";"12";"13";"15";"16";"17";"19";"20";"21";"22";"23";"24";"25";"26";"27";"28";"29";"30";"31";"32";"33";"35";"36";"37";"39";"44";"45";"47";"49";"50";"51";"52";"53";"54";"55";"57";"58";"59";"60";"61";"62";"63";"66";"67";"68";"69";"70";"71";"72";"73";"74";"75"}, BB407)))&gt;0),
    O407,
    "")</f>
        <v/>
      </c>
      <c r="CM407" s="131" t="str" cm="1">
        <f t="array" ref="CM407">IF(SUMPRODUCT(--ISNUMBER(SEARCH({"32";"35";"36";"44";"45";"47";"50";"51";"52";"53";"54";"55";"57";"58";"59";"60"}, BB407)))&gt;0,
    B407,
    "")</f>
        <v/>
      </c>
      <c r="CN407" s="123" t="str" cm="1">
        <f t="array" ref="CN407">IF(SUMPRODUCT(--ISNUMBER(SEARCH({"61";"62"}, BB407)))&gt;0,
    B407,
    "")</f>
        <v/>
      </c>
      <c r="CO407" s="226" t="str" cm="1">
        <f t="array" ref="CO407">IF(SUMPRODUCT(--ISNUMBER(SEARCH({"68";"69";"70";"71"}, BB407)))&gt;0,
    B407,
    "")</f>
        <v/>
      </c>
      <c r="CP407" s="123" t="str" cm="1">
        <f t="array" ref="CP407">IF(SUMPRODUCT(--ISNUMBER(SEARCH({"72";"73";"74";"75"}, BB407)))&gt;0,
    B407,
    "")</f>
        <v/>
      </c>
      <c r="CQ407" s="123" t="str">
        <f t="shared" si="361"/>
        <v/>
      </c>
      <c r="CR407" s="226" t="str">
        <f t="shared" si="362"/>
        <v>NO</v>
      </c>
      <c r="CS407" s="122" t="str">
        <f t="shared" si="371"/>
        <v/>
      </c>
      <c r="CT407" s="123" t="str">
        <f t="shared" si="372"/>
        <v/>
      </c>
      <c r="CU407" s="123" t="str">
        <f t="shared" si="373"/>
        <v/>
      </c>
      <c r="CV407" s="123" t="str">
        <f t="shared" si="374"/>
        <v/>
      </c>
      <c r="CW407" s="123" t="str">
        <f t="shared" si="375"/>
        <v/>
      </c>
      <c r="CX407" s="123" t="str">
        <f t="shared" si="376"/>
        <v/>
      </c>
      <c r="CY407" s="123" t="str">
        <f t="shared" si="377"/>
        <v/>
      </c>
      <c r="CZ407" s="123" t="str">
        <f t="shared" si="378"/>
        <v/>
      </c>
      <c r="DA407" s="123" t="str">
        <f t="shared" si="379"/>
        <v/>
      </c>
      <c r="DB407" s="124" t="str">
        <f t="shared" si="380"/>
        <v/>
      </c>
      <c r="DC407" s="122" t="str">
        <f t="shared" si="381"/>
        <v/>
      </c>
      <c r="DD407" s="123" t="str">
        <f t="shared" si="382"/>
        <v/>
      </c>
      <c r="DE407" s="123" t="str">
        <f t="shared" si="383"/>
        <v/>
      </c>
      <c r="DF407" s="124" t="str">
        <f t="shared" si="384"/>
        <v/>
      </c>
      <c r="DG407" s="110"/>
    </row>
    <row r="408" spans="2:111" ht="16.2" outlineLevel="2" x14ac:dyDescent="0.4">
      <c r="B408" s="7">
        <v>403</v>
      </c>
      <c r="C408" s="12"/>
      <c r="D408" s="13"/>
      <c r="E408" s="14"/>
      <c r="F408" s="14"/>
      <c r="G408" s="14"/>
      <c r="H408" s="14"/>
      <c r="I408" s="14"/>
      <c r="J408" s="14"/>
      <c r="K408" s="14"/>
      <c r="L408" s="15"/>
      <c r="M408" s="12"/>
      <c r="N408" s="12"/>
      <c r="O408" s="12"/>
      <c r="P408" s="98" t="str">
        <f xml:space="preserve"> IF(ISBLANK(M408),"",VLOOKUP(M408,ComboValue!$D$2:$H$18,5,FALSE))</f>
        <v/>
      </c>
      <c r="Q408" s="12"/>
      <c r="R408" s="252" t="str" cm="1">
        <f t="array" ref="R408">IF(OR(ISNUMBER(SEARCH("SGH05",$D408:$L408)),ISNUMBER(SEARCH("SGH06",$D408:$L408)),ISNUMBER(SEARCH("SGH07",$D408:$L408)),ISNUMBER(SEARCH("SGH08",$D408:$L408)),ISNUMBER(SEARCH("pas de pictogramme",$D408:$L408)),ISNUMBER(SEARCH("SGH09",$D408:$L408)),ISNUMBER(SEARCH("SGH03",$D408:$L408))),"OUI","NON")</f>
        <v>NON</v>
      </c>
      <c r="S408" s="13"/>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212"/>
      <c r="AX408" s="123" t="str" cm="1">
        <f t="array" ref="AX408">_xlfn.TEXTJOIN(",", TRUE, IF(D408:L408="","",VLOOKUP(D408:L408, ComboValue!$A$2:$C$11, 3, FALSE)))</f>
        <v/>
      </c>
      <c r="AY408" s="123" t="str">
        <f t="shared" si="359"/>
        <v>Tous_Fr</v>
      </c>
      <c r="AZ408" s="123" t="str">
        <f>IF(ISBLANK(M408),"",VLOOKUP(M408,ComboValue!$D$2:$F$18,3,FALSE))</f>
        <v/>
      </c>
      <c r="BA408" s="123" t="str">
        <f>IF(ISBLANK(N408),"",VLOOKUP(N408,ComboValue!$J$2:$L$5,3,FALSE))</f>
        <v/>
      </c>
      <c r="BB408" s="130" t="str" cm="1">
        <f t="array" ref="BB408">_xlfn.TEXTJOIN(",", TRUE, IF(S408:AV408="","",VLOOKUP(S408:AV408, ComboValue!$M$2:$O$100, 3, FALSE)))</f>
        <v/>
      </c>
      <c r="BC408" s="124" t="str">
        <f t="shared" si="360"/>
        <v/>
      </c>
      <c r="BD408" s="110"/>
      <c r="BE408" s="122" t="str">
        <f t="shared" si="337"/>
        <v/>
      </c>
      <c r="BF408" s="123" t="str">
        <f t="shared" si="338"/>
        <v/>
      </c>
      <c r="BG408" s="123" t="str">
        <f t="shared" si="339"/>
        <v/>
      </c>
      <c r="BH408" s="123" t="str">
        <f t="shared" si="340"/>
        <v/>
      </c>
      <c r="BI408" s="123" t="str">
        <f t="shared" si="341"/>
        <v/>
      </c>
      <c r="BJ408" s="123" t="str">
        <f t="shared" si="342"/>
        <v/>
      </c>
      <c r="BK408" s="123" t="str">
        <f t="shared" si="343"/>
        <v/>
      </c>
      <c r="BL408" s="123" t="str">
        <f t="shared" si="344"/>
        <v/>
      </c>
      <c r="BM408" s="123" t="str">
        <f t="shared" si="345"/>
        <v/>
      </c>
      <c r="BN408" s="123" t="str">
        <f t="shared" si="346"/>
        <v/>
      </c>
      <c r="BO408" s="123">
        <f t="shared" si="385"/>
        <v>0</v>
      </c>
      <c r="BP408" s="123">
        <f t="shared" si="347"/>
        <v>0</v>
      </c>
      <c r="BQ408" s="123">
        <f t="shared" si="386"/>
        <v>0</v>
      </c>
      <c r="BR408" s="123">
        <f t="shared" si="348"/>
        <v>0</v>
      </c>
      <c r="BS408" s="123">
        <f t="shared" si="349"/>
        <v>0</v>
      </c>
      <c r="BT408" s="123">
        <f t="shared" si="350"/>
        <v>0</v>
      </c>
      <c r="BU408" s="123" t="str">
        <f t="shared" si="363"/>
        <v/>
      </c>
      <c r="BV408" s="123" t="str">
        <f t="shared" si="364"/>
        <v/>
      </c>
      <c r="BW408" s="123" t="str">
        <f t="shared" si="365"/>
        <v/>
      </c>
      <c r="BX408" s="123" t="str">
        <f t="shared" si="351"/>
        <v/>
      </c>
      <c r="BY408" s="123" t="str">
        <f t="shared" si="352"/>
        <v/>
      </c>
      <c r="BZ408" s="123" t="str">
        <f t="shared" si="353"/>
        <v/>
      </c>
      <c r="CA408" s="123" t="str">
        <f t="shared" si="354"/>
        <v/>
      </c>
      <c r="CB408" s="123" t="str">
        <f t="shared" si="355"/>
        <v/>
      </c>
      <c r="CC408" s="123" t="str">
        <f t="shared" si="356"/>
        <v/>
      </c>
      <c r="CD408" s="123" t="str">
        <f t="shared" si="357"/>
        <v/>
      </c>
      <c r="CE408" s="123" t="str">
        <f t="shared" si="358"/>
        <v/>
      </c>
      <c r="CF408" s="123" t="str">
        <f t="shared" si="366"/>
        <v/>
      </c>
      <c r="CG408" s="123" t="str">
        <f t="shared" si="367"/>
        <v/>
      </c>
      <c r="CH408" s="123" t="str">
        <f t="shared" si="368"/>
        <v/>
      </c>
      <c r="CI408" s="123" t="str">
        <f t="shared" si="369"/>
        <v/>
      </c>
      <c r="CJ408" s="131" t="str">
        <f t="shared" si="370"/>
        <v/>
      </c>
      <c r="CK408" s="123" t="str" cm="1">
        <f t="array" ref="CK408">IF(AND(AZ408="C_16",
        SUMPRODUCT(--ISNUMBER(SEARCH({"14","34","38","40","41","42","43","46","48","56","64","65"},BB408)))&gt;0),
    O408-IF(ISNUMBER(CL408),CL408,0),
    "")</f>
        <v/>
      </c>
      <c r="CL408" s="123" t="str" cm="1">
        <f t="array" ref="CL408">IF(AND(AZ408="C_16",
        SUMPRODUCT(--ISNUMBER(SEARCH({"01";"02";"03";"04";"05";"06";"07";"08";"09";"10";"11";"12";"13";"15";"16";"17";"19";"20";"21";"22";"23";"24";"25";"26";"27";"28";"29";"30";"31";"32";"33";"35";"36";"37";"39";"44";"45";"47";"49";"50";"51";"52";"53";"54";"55";"57";"58";"59";"60";"61";"62";"63";"66";"67";"68";"69";"70";"71";"72";"73";"74";"75"}, BB408)))&gt;0),
    O408,
    "")</f>
        <v/>
      </c>
      <c r="CM408" s="131" t="str" cm="1">
        <f t="array" ref="CM408">IF(SUMPRODUCT(--ISNUMBER(SEARCH({"32";"35";"36";"44";"45";"47";"50";"51";"52";"53";"54";"55";"57";"58";"59";"60"}, BB408)))&gt;0,
    B408,
    "")</f>
        <v/>
      </c>
      <c r="CN408" s="123" t="str" cm="1">
        <f t="array" ref="CN408">IF(SUMPRODUCT(--ISNUMBER(SEARCH({"61";"62"}, BB408)))&gt;0,
    B408,
    "")</f>
        <v/>
      </c>
      <c r="CO408" s="226" t="str" cm="1">
        <f t="array" ref="CO408">IF(SUMPRODUCT(--ISNUMBER(SEARCH({"68";"69";"70";"71"}, BB408)))&gt;0,
    B408,
    "")</f>
        <v/>
      </c>
      <c r="CP408" s="123" t="str" cm="1">
        <f t="array" ref="CP408">IF(SUMPRODUCT(--ISNUMBER(SEARCH({"72";"73";"74";"75"}, BB408)))&gt;0,
    B408,
    "")</f>
        <v/>
      </c>
      <c r="CQ408" s="123" t="str">
        <f t="shared" si="361"/>
        <v/>
      </c>
      <c r="CR408" s="226" t="str">
        <f t="shared" si="362"/>
        <v>NO</v>
      </c>
      <c r="CS408" s="122" t="str">
        <f t="shared" si="371"/>
        <v/>
      </c>
      <c r="CT408" s="123" t="str">
        <f t="shared" si="372"/>
        <v/>
      </c>
      <c r="CU408" s="123" t="str">
        <f t="shared" si="373"/>
        <v/>
      </c>
      <c r="CV408" s="123" t="str">
        <f t="shared" si="374"/>
        <v/>
      </c>
      <c r="CW408" s="123" t="str">
        <f t="shared" si="375"/>
        <v/>
      </c>
      <c r="CX408" s="123" t="str">
        <f t="shared" si="376"/>
        <v/>
      </c>
      <c r="CY408" s="123" t="str">
        <f t="shared" si="377"/>
        <v/>
      </c>
      <c r="CZ408" s="123" t="str">
        <f t="shared" si="378"/>
        <v/>
      </c>
      <c r="DA408" s="123" t="str">
        <f t="shared" si="379"/>
        <v/>
      </c>
      <c r="DB408" s="124" t="str">
        <f t="shared" si="380"/>
        <v/>
      </c>
      <c r="DC408" s="122" t="str">
        <f t="shared" si="381"/>
        <v/>
      </c>
      <c r="DD408" s="123" t="str">
        <f t="shared" si="382"/>
        <v/>
      </c>
      <c r="DE408" s="123" t="str">
        <f t="shared" si="383"/>
        <v/>
      </c>
      <c r="DF408" s="124" t="str">
        <f t="shared" si="384"/>
        <v/>
      </c>
      <c r="DG408" s="110"/>
    </row>
    <row r="409" spans="2:111" ht="16.2" outlineLevel="2" x14ac:dyDescent="0.4">
      <c r="B409" s="7">
        <v>404</v>
      </c>
      <c r="C409" s="12"/>
      <c r="D409" s="13"/>
      <c r="E409" s="14"/>
      <c r="F409" s="14"/>
      <c r="G409" s="14"/>
      <c r="H409" s="14"/>
      <c r="I409" s="14"/>
      <c r="J409" s="14"/>
      <c r="K409" s="14"/>
      <c r="L409" s="15"/>
      <c r="M409" s="12"/>
      <c r="N409" s="12"/>
      <c r="O409" s="12"/>
      <c r="P409" s="98" t="str">
        <f xml:space="preserve"> IF(ISBLANK(M409),"",VLOOKUP(M409,ComboValue!$D$2:$H$18,5,FALSE))</f>
        <v/>
      </c>
      <c r="Q409" s="12"/>
      <c r="R409" s="252" t="str" cm="1">
        <f t="array" ref="R409">IF(OR(ISNUMBER(SEARCH("SGH05",$D409:$L409)),ISNUMBER(SEARCH("SGH06",$D409:$L409)),ISNUMBER(SEARCH("SGH07",$D409:$L409)),ISNUMBER(SEARCH("SGH08",$D409:$L409)),ISNUMBER(SEARCH("pas de pictogramme",$D409:$L409)),ISNUMBER(SEARCH("SGH09",$D409:$L409)),ISNUMBER(SEARCH("SGH03",$D409:$L409))),"OUI","NON")</f>
        <v>NON</v>
      </c>
      <c r="S409" s="13"/>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212"/>
      <c r="AX409" s="123" t="str" cm="1">
        <f t="array" ref="AX409">_xlfn.TEXTJOIN(",", TRUE, IF(D409:L409="","",VLOOKUP(D409:L409, ComboValue!$A$2:$C$11, 3, FALSE)))</f>
        <v/>
      </c>
      <c r="AY409" s="123" t="str">
        <f t="shared" si="359"/>
        <v>Tous_Fr</v>
      </c>
      <c r="AZ409" s="123" t="str">
        <f>IF(ISBLANK(M409),"",VLOOKUP(M409,ComboValue!$D$2:$F$18,3,FALSE))</f>
        <v/>
      </c>
      <c r="BA409" s="123" t="str">
        <f>IF(ISBLANK(N409),"",VLOOKUP(N409,ComboValue!$J$2:$L$5,3,FALSE))</f>
        <v/>
      </c>
      <c r="BB409" s="130" t="str" cm="1">
        <f t="array" ref="BB409">_xlfn.TEXTJOIN(",", TRUE, IF(S409:AV409="","",VLOOKUP(S409:AV409, ComboValue!$M$2:$O$100, 3, FALSE)))</f>
        <v/>
      </c>
      <c r="BC409" s="124" t="str">
        <f t="shared" si="360"/>
        <v/>
      </c>
      <c r="BD409" s="110"/>
      <c r="BE409" s="122" t="str">
        <f t="shared" si="337"/>
        <v/>
      </c>
      <c r="BF409" s="123" t="str">
        <f t="shared" si="338"/>
        <v/>
      </c>
      <c r="BG409" s="123" t="str">
        <f t="shared" si="339"/>
        <v/>
      </c>
      <c r="BH409" s="123" t="str">
        <f t="shared" si="340"/>
        <v/>
      </c>
      <c r="BI409" s="123" t="str">
        <f t="shared" si="341"/>
        <v/>
      </c>
      <c r="BJ409" s="123" t="str">
        <f t="shared" si="342"/>
        <v/>
      </c>
      <c r="BK409" s="123" t="str">
        <f t="shared" si="343"/>
        <v/>
      </c>
      <c r="BL409" s="123" t="str">
        <f t="shared" si="344"/>
        <v/>
      </c>
      <c r="BM409" s="123" t="str">
        <f t="shared" si="345"/>
        <v/>
      </c>
      <c r="BN409" s="123" t="str">
        <f t="shared" si="346"/>
        <v/>
      </c>
      <c r="BO409" s="123">
        <f t="shared" si="385"/>
        <v>0</v>
      </c>
      <c r="BP409" s="123">
        <f t="shared" si="347"/>
        <v>0</v>
      </c>
      <c r="BQ409" s="123">
        <f t="shared" si="386"/>
        <v>0</v>
      </c>
      <c r="BR409" s="123">
        <f t="shared" si="348"/>
        <v>0</v>
      </c>
      <c r="BS409" s="123">
        <f t="shared" si="349"/>
        <v>0</v>
      </c>
      <c r="BT409" s="123">
        <f t="shared" si="350"/>
        <v>0</v>
      </c>
      <c r="BU409" s="123" t="str">
        <f t="shared" si="363"/>
        <v/>
      </c>
      <c r="BV409" s="123" t="str">
        <f t="shared" si="364"/>
        <v/>
      </c>
      <c r="BW409" s="123" t="str">
        <f t="shared" si="365"/>
        <v/>
      </c>
      <c r="BX409" s="123" t="str">
        <f t="shared" si="351"/>
        <v/>
      </c>
      <c r="BY409" s="123" t="str">
        <f t="shared" si="352"/>
        <v/>
      </c>
      <c r="BZ409" s="123" t="str">
        <f t="shared" si="353"/>
        <v/>
      </c>
      <c r="CA409" s="123" t="str">
        <f t="shared" si="354"/>
        <v/>
      </c>
      <c r="CB409" s="123" t="str">
        <f t="shared" si="355"/>
        <v/>
      </c>
      <c r="CC409" s="123" t="str">
        <f t="shared" si="356"/>
        <v/>
      </c>
      <c r="CD409" s="123" t="str">
        <f t="shared" si="357"/>
        <v/>
      </c>
      <c r="CE409" s="123" t="str">
        <f t="shared" si="358"/>
        <v/>
      </c>
      <c r="CF409" s="123" t="str">
        <f t="shared" si="366"/>
        <v/>
      </c>
      <c r="CG409" s="123" t="str">
        <f t="shared" si="367"/>
        <v/>
      </c>
      <c r="CH409" s="123" t="str">
        <f t="shared" si="368"/>
        <v/>
      </c>
      <c r="CI409" s="123" t="str">
        <f t="shared" si="369"/>
        <v/>
      </c>
      <c r="CJ409" s="131" t="str">
        <f t="shared" si="370"/>
        <v/>
      </c>
      <c r="CK409" s="123" t="str" cm="1">
        <f t="array" ref="CK409">IF(AND(AZ409="C_16",
        SUMPRODUCT(--ISNUMBER(SEARCH({"14","34","38","40","41","42","43","46","48","56","64","65"},BB409)))&gt;0),
    O409-IF(ISNUMBER(CL409),CL409,0),
    "")</f>
        <v/>
      </c>
      <c r="CL409" s="123" t="str" cm="1">
        <f t="array" ref="CL409">IF(AND(AZ409="C_16",
        SUMPRODUCT(--ISNUMBER(SEARCH({"01";"02";"03";"04";"05";"06";"07";"08";"09";"10";"11";"12";"13";"15";"16";"17";"19";"20";"21";"22";"23";"24";"25";"26";"27";"28";"29";"30";"31";"32";"33";"35";"36";"37";"39";"44";"45";"47";"49";"50";"51";"52";"53";"54";"55";"57";"58";"59";"60";"61";"62";"63";"66";"67";"68";"69";"70";"71";"72";"73";"74";"75"}, BB409)))&gt;0),
    O409,
    "")</f>
        <v/>
      </c>
      <c r="CM409" s="131" t="str" cm="1">
        <f t="array" ref="CM409">IF(SUMPRODUCT(--ISNUMBER(SEARCH({"32";"35";"36";"44";"45";"47";"50";"51";"52";"53";"54";"55";"57";"58";"59";"60"}, BB409)))&gt;0,
    B409,
    "")</f>
        <v/>
      </c>
      <c r="CN409" s="123" t="str" cm="1">
        <f t="array" ref="CN409">IF(SUMPRODUCT(--ISNUMBER(SEARCH({"61";"62"}, BB409)))&gt;0,
    B409,
    "")</f>
        <v/>
      </c>
      <c r="CO409" s="226" t="str" cm="1">
        <f t="array" ref="CO409">IF(SUMPRODUCT(--ISNUMBER(SEARCH({"68";"69";"70";"71"}, BB409)))&gt;0,
    B409,
    "")</f>
        <v/>
      </c>
      <c r="CP409" s="123" t="str" cm="1">
        <f t="array" ref="CP409">IF(SUMPRODUCT(--ISNUMBER(SEARCH({"72";"73";"74";"75"}, BB409)))&gt;0,
    B409,
    "")</f>
        <v/>
      </c>
      <c r="CQ409" s="123" t="str">
        <f t="shared" si="361"/>
        <v/>
      </c>
      <c r="CR409" s="226" t="str">
        <f t="shared" si="362"/>
        <v>NO</v>
      </c>
      <c r="CS409" s="122" t="str">
        <f t="shared" si="371"/>
        <v/>
      </c>
      <c r="CT409" s="123" t="str">
        <f t="shared" si="372"/>
        <v/>
      </c>
      <c r="CU409" s="123" t="str">
        <f t="shared" si="373"/>
        <v/>
      </c>
      <c r="CV409" s="123" t="str">
        <f t="shared" si="374"/>
        <v/>
      </c>
      <c r="CW409" s="123" t="str">
        <f t="shared" si="375"/>
        <v/>
      </c>
      <c r="CX409" s="123" t="str">
        <f t="shared" si="376"/>
        <v/>
      </c>
      <c r="CY409" s="123" t="str">
        <f t="shared" si="377"/>
        <v/>
      </c>
      <c r="CZ409" s="123" t="str">
        <f t="shared" si="378"/>
        <v/>
      </c>
      <c r="DA409" s="123" t="str">
        <f t="shared" si="379"/>
        <v/>
      </c>
      <c r="DB409" s="124" t="str">
        <f t="shared" si="380"/>
        <v/>
      </c>
      <c r="DC409" s="122" t="str">
        <f t="shared" si="381"/>
        <v/>
      </c>
      <c r="DD409" s="123" t="str">
        <f t="shared" si="382"/>
        <v/>
      </c>
      <c r="DE409" s="123" t="str">
        <f t="shared" si="383"/>
        <v/>
      </c>
      <c r="DF409" s="124" t="str">
        <f t="shared" si="384"/>
        <v/>
      </c>
      <c r="DG409" s="110"/>
    </row>
    <row r="410" spans="2:111" ht="16.2" outlineLevel="2" x14ac:dyDescent="0.4">
      <c r="B410" s="7">
        <v>405</v>
      </c>
      <c r="C410" s="12"/>
      <c r="D410" s="13"/>
      <c r="E410" s="14"/>
      <c r="F410" s="14"/>
      <c r="G410" s="14"/>
      <c r="H410" s="14"/>
      <c r="I410" s="14"/>
      <c r="J410" s="14"/>
      <c r="K410" s="14"/>
      <c r="L410" s="15"/>
      <c r="M410" s="12"/>
      <c r="N410" s="12"/>
      <c r="O410" s="12"/>
      <c r="P410" s="98" t="str">
        <f xml:space="preserve"> IF(ISBLANK(M410),"",VLOOKUP(M410,ComboValue!$D$2:$H$18,5,FALSE))</f>
        <v/>
      </c>
      <c r="Q410" s="12"/>
      <c r="R410" s="252" t="str" cm="1">
        <f t="array" ref="R410">IF(OR(ISNUMBER(SEARCH("SGH05",$D410:$L410)),ISNUMBER(SEARCH("SGH06",$D410:$L410)),ISNUMBER(SEARCH("SGH07",$D410:$L410)),ISNUMBER(SEARCH("SGH08",$D410:$L410)),ISNUMBER(SEARCH("pas de pictogramme",$D410:$L410)),ISNUMBER(SEARCH("SGH09",$D410:$L410)),ISNUMBER(SEARCH("SGH03",$D410:$L410))),"OUI","NON")</f>
        <v>NON</v>
      </c>
      <c r="S410" s="13"/>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212"/>
      <c r="AX410" s="123" t="str" cm="1">
        <f t="array" ref="AX410">_xlfn.TEXTJOIN(",", TRUE, IF(D410:L410="","",VLOOKUP(D410:L410, ComboValue!$A$2:$C$11, 3, FALSE)))</f>
        <v/>
      </c>
      <c r="AY410" s="123" t="str">
        <f t="shared" si="359"/>
        <v>Tous_Fr</v>
      </c>
      <c r="AZ410" s="123" t="str">
        <f>IF(ISBLANK(M410),"",VLOOKUP(M410,ComboValue!$D$2:$F$18,3,FALSE))</f>
        <v/>
      </c>
      <c r="BA410" s="123" t="str">
        <f>IF(ISBLANK(N410),"",VLOOKUP(N410,ComboValue!$J$2:$L$5,3,FALSE))</f>
        <v/>
      </c>
      <c r="BB410" s="130" t="str" cm="1">
        <f t="array" ref="BB410">_xlfn.TEXTJOIN(",", TRUE, IF(S410:AV410="","",VLOOKUP(S410:AV410, ComboValue!$M$2:$O$100, 3, FALSE)))</f>
        <v/>
      </c>
      <c r="BC410" s="124" t="str">
        <f t="shared" si="360"/>
        <v/>
      </c>
      <c r="BD410" s="110"/>
      <c r="BE410" s="122" t="str">
        <f t="shared" si="337"/>
        <v/>
      </c>
      <c r="BF410" s="123" t="str">
        <f t="shared" si="338"/>
        <v/>
      </c>
      <c r="BG410" s="123" t="str">
        <f t="shared" si="339"/>
        <v/>
      </c>
      <c r="BH410" s="123" t="str">
        <f t="shared" si="340"/>
        <v/>
      </c>
      <c r="BI410" s="123" t="str">
        <f t="shared" si="341"/>
        <v/>
      </c>
      <c r="BJ410" s="123" t="str">
        <f t="shared" si="342"/>
        <v/>
      </c>
      <c r="BK410" s="123" t="str">
        <f t="shared" si="343"/>
        <v/>
      </c>
      <c r="BL410" s="123" t="str">
        <f t="shared" si="344"/>
        <v/>
      </c>
      <c r="BM410" s="123" t="str">
        <f t="shared" si="345"/>
        <v/>
      </c>
      <c r="BN410" s="123" t="str">
        <f t="shared" si="346"/>
        <v/>
      </c>
      <c r="BO410" s="123">
        <f t="shared" si="385"/>
        <v>0</v>
      </c>
      <c r="BP410" s="123">
        <f t="shared" si="347"/>
        <v>0</v>
      </c>
      <c r="BQ410" s="123">
        <f t="shared" si="386"/>
        <v>0</v>
      </c>
      <c r="BR410" s="123">
        <f t="shared" si="348"/>
        <v>0</v>
      </c>
      <c r="BS410" s="123">
        <f t="shared" si="349"/>
        <v>0</v>
      </c>
      <c r="BT410" s="123">
        <f t="shared" si="350"/>
        <v>0</v>
      </c>
      <c r="BU410" s="123" t="str">
        <f t="shared" si="363"/>
        <v/>
      </c>
      <c r="BV410" s="123" t="str">
        <f t="shared" si="364"/>
        <v/>
      </c>
      <c r="BW410" s="123" t="str">
        <f t="shared" si="365"/>
        <v/>
      </c>
      <c r="BX410" s="123" t="str">
        <f t="shared" si="351"/>
        <v/>
      </c>
      <c r="BY410" s="123" t="str">
        <f t="shared" si="352"/>
        <v/>
      </c>
      <c r="BZ410" s="123" t="str">
        <f t="shared" si="353"/>
        <v/>
      </c>
      <c r="CA410" s="123" t="str">
        <f t="shared" si="354"/>
        <v/>
      </c>
      <c r="CB410" s="123" t="str">
        <f t="shared" si="355"/>
        <v/>
      </c>
      <c r="CC410" s="123" t="str">
        <f t="shared" si="356"/>
        <v/>
      </c>
      <c r="CD410" s="123" t="str">
        <f t="shared" si="357"/>
        <v/>
      </c>
      <c r="CE410" s="123" t="str">
        <f t="shared" si="358"/>
        <v/>
      </c>
      <c r="CF410" s="123" t="str">
        <f t="shared" si="366"/>
        <v/>
      </c>
      <c r="CG410" s="123" t="str">
        <f t="shared" si="367"/>
        <v/>
      </c>
      <c r="CH410" s="123" t="str">
        <f t="shared" si="368"/>
        <v/>
      </c>
      <c r="CI410" s="123" t="str">
        <f t="shared" si="369"/>
        <v/>
      </c>
      <c r="CJ410" s="131" t="str">
        <f t="shared" si="370"/>
        <v/>
      </c>
      <c r="CK410" s="123" t="str" cm="1">
        <f t="array" ref="CK410">IF(AND(AZ410="C_16",
        SUMPRODUCT(--ISNUMBER(SEARCH({"14","34","38","40","41","42","43","46","48","56","64","65"},BB410)))&gt;0),
    O410-IF(ISNUMBER(CL410),CL410,0),
    "")</f>
        <v/>
      </c>
      <c r="CL410" s="123" t="str" cm="1">
        <f t="array" ref="CL410">IF(AND(AZ410="C_16",
        SUMPRODUCT(--ISNUMBER(SEARCH({"01";"02";"03";"04";"05";"06";"07";"08";"09";"10";"11";"12";"13";"15";"16";"17";"19";"20";"21";"22";"23";"24";"25";"26";"27";"28";"29";"30";"31";"32";"33";"35";"36";"37";"39";"44";"45";"47";"49";"50";"51";"52";"53";"54";"55";"57";"58";"59";"60";"61";"62";"63";"66";"67";"68";"69";"70";"71";"72";"73";"74";"75"}, BB410)))&gt;0),
    O410,
    "")</f>
        <v/>
      </c>
      <c r="CM410" s="131" t="str" cm="1">
        <f t="array" ref="CM410">IF(SUMPRODUCT(--ISNUMBER(SEARCH({"32";"35";"36";"44";"45";"47";"50";"51";"52";"53";"54";"55";"57";"58";"59";"60"}, BB410)))&gt;0,
    B410,
    "")</f>
        <v/>
      </c>
      <c r="CN410" s="123" t="str" cm="1">
        <f t="array" ref="CN410">IF(SUMPRODUCT(--ISNUMBER(SEARCH({"61";"62"}, BB410)))&gt;0,
    B410,
    "")</f>
        <v/>
      </c>
      <c r="CO410" s="226" t="str" cm="1">
        <f t="array" ref="CO410">IF(SUMPRODUCT(--ISNUMBER(SEARCH({"68";"69";"70";"71"}, BB410)))&gt;0,
    B410,
    "")</f>
        <v/>
      </c>
      <c r="CP410" s="123" t="str" cm="1">
        <f t="array" ref="CP410">IF(SUMPRODUCT(--ISNUMBER(SEARCH({"72";"73";"74";"75"}, BB410)))&gt;0,
    B410,
    "")</f>
        <v/>
      </c>
      <c r="CQ410" s="123" t="str">
        <f t="shared" si="361"/>
        <v/>
      </c>
      <c r="CR410" s="226" t="str">
        <f t="shared" si="362"/>
        <v>NO</v>
      </c>
      <c r="CS410" s="122" t="str">
        <f t="shared" si="371"/>
        <v/>
      </c>
      <c r="CT410" s="123" t="str">
        <f t="shared" si="372"/>
        <v/>
      </c>
      <c r="CU410" s="123" t="str">
        <f t="shared" si="373"/>
        <v/>
      </c>
      <c r="CV410" s="123" t="str">
        <f t="shared" si="374"/>
        <v/>
      </c>
      <c r="CW410" s="123" t="str">
        <f t="shared" si="375"/>
        <v/>
      </c>
      <c r="CX410" s="123" t="str">
        <f t="shared" si="376"/>
        <v/>
      </c>
      <c r="CY410" s="123" t="str">
        <f t="shared" si="377"/>
        <v/>
      </c>
      <c r="CZ410" s="123" t="str">
        <f t="shared" si="378"/>
        <v/>
      </c>
      <c r="DA410" s="123" t="str">
        <f t="shared" si="379"/>
        <v/>
      </c>
      <c r="DB410" s="124" t="str">
        <f t="shared" si="380"/>
        <v/>
      </c>
      <c r="DC410" s="122" t="str">
        <f t="shared" si="381"/>
        <v/>
      </c>
      <c r="DD410" s="123" t="str">
        <f t="shared" si="382"/>
        <v/>
      </c>
      <c r="DE410" s="123" t="str">
        <f t="shared" si="383"/>
        <v/>
      </c>
      <c r="DF410" s="124" t="str">
        <f t="shared" si="384"/>
        <v/>
      </c>
      <c r="DG410" s="110"/>
    </row>
    <row r="411" spans="2:111" ht="16.2" outlineLevel="2" x14ac:dyDescent="0.4">
      <c r="B411" s="7">
        <v>406</v>
      </c>
      <c r="C411" s="12"/>
      <c r="D411" s="13"/>
      <c r="E411" s="14"/>
      <c r="F411" s="14"/>
      <c r="G411" s="14"/>
      <c r="H411" s="14"/>
      <c r="I411" s="14"/>
      <c r="J411" s="14"/>
      <c r="K411" s="14"/>
      <c r="L411" s="15"/>
      <c r="M411" s="12"/>
      <c r="N411" s="12"/>
      <c r="O411" s="12"/>
      <c r="P411" s="98" t="str">
        <f xml:space="preserve"> IF(ISBLANK(M411),"",VLOOKUP(M411,ComboValue!$D$2:$H$18,5,FALSE))</f>
        <v/>
      </c>
      <c r="Q411" s="12"/>
      <c r="R411" s="252" t="str" cm="1">
        <f t="array" ref="R411">IF(OR(ISNUMBER(SEARCH("SGH05",$D411:$L411)),ISNUMBER(SEARCH("SGH06",$D411:$L411)),ISNUMBER(SEARCH("SGH07",$D411:$L411)),ISNUMBER(SEARCH("SGH08",$D411:$L411)),ISNUMBER(SEARCH("pas de pictogramme",$D411:$L411)),ISNUMBER(SEARCH("SGH09",$D411:$L411)),ISNUMBER(SEARCH("SGH03",$D411:$L411))),"OUI","NON")</f>
        <v>NON</v>
      </c>
      <c r="S411" s="13"/>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212"/>
      <c r="AX411" s="123" t="str" cm="1">
        <f t="array" ref="AX411">_xlfn.TEXTJOIN(",", TRUE, IF(D411:L411="","",VLOOKUP(D411:L411, ComboValue!$A$2:$C$11, 3, FALSE)))</f>
        <v/>
      </c>
      <c r="AY411" s="123" t="str">
        <f t="shared" si="359"/>
        <v>Tous_Fr</v>
      </c>
      <c r="AZ411" s="123" t="str">
        <f>IF(ISBLANK(M411),"",VLOOKUP(M411,ComboValue!$D$2:$F$18,3,FALSE))</f>
        <v/>
      </c>
      <c r="BA411" s="123" t="str">
        <f>IF(ISBLANK(N411),"",VLOOKUP(N411,ComboValue!$J$2:$L$5,3,FALSE))</f>
        <v/>
      </c>
      <c r="BB411" s="130" t="str" cm="1">
        <f t="array" ref="BB411">_xlfn.TEXTJOIN(",", TRUE, IF(S411:AV411="","",VLOOKUP(S411:AV411, ComboValue!$M$2:$O$100, 3, FALSE)))</f>
        <v/>
      </c>
      <c r="BC411" s="124" t="str">
        <f t="shared" si="360"/>
        <v/>
      </c>
      <c r="BD411" s="110"/>
      <c r="BE411" s="122" t="str">
        <f t="shared" si="337"/>
        <v/>
      </c>
      <c r="BF411" s="123" t="str">
        <f t="shared" si="338"/>
        <v/>
      </c>
      <c r="BG411" s="123" t="str">
        <f t="shared" si="339"/>
        <v/>
      </c>
      <c r="BH411" s="123" t="str">
        <f t="shared" si="340"/>
        <v/>
      </c>
      <c r="BI411" s="123" t="str">
        <f t="shared" si="341"/>
        <v/>
      </c>
      <c r="BJ411" s="123" t="str">
        <f t="shared" si="342"/>
        <v/>
      </c>
      <c r="BK411" s="123" t="str">
        <f t="shared" si="343"/>
        <v/>
      </c>
      <c r="BL411" s="123" t="str">
        <f t="shared" si="344"/>
        <v/>
      </c>
      <c r="BM411" s="123" t="str">
        <f t="shared" si="345"/>
        <v/>
      </c>
      <c r="BN411" s="123" t="str">
        <f t="shared" si="346"/>
        <v/>
      </c>
      <c r="BO411" s="123">
        <f t="shared" si="385"/>
        <v>0</v>
      </c>
      <c r="BP411" s="123">
        <f t="shared" si="347"/>
        <v>0</v>
      </c>
      <c r="BQ411" s="123">
        <f t="shared" si="386"/>
        <v>0</v>
      </c>
      <c r="BR411" s="123">
        <f t="shared" si="348"/>
        <v>0</v>
      </c>
      <c r="BS411" s="123">
        <f t="shared" si="349"/>
        <v>0</v>
      </c>
      <c r="BT411" s="123">
        <f t="shared" si="350"/>
        <v>0</v>
      </c>
      <c r="BU411" s="123" t="str">
        <f t="shared" si="363"/>
        <v/>
      </c>
      <c r="BV411" s="123" t="str">
        <f t="shared" si="364"/>
        <v/>
      </c>
      <c r="BW411" s="123" t="str">
        <f t="shared" si="365"/>
        <v/>
      </c>
      <c r="BX411" s="123" t="str">
        <f t="shared" si="351"/>
        <v/>
      </c>
      <c r="BY411" s="123" t="str">
        <f t="shared" si="352"/>
        <v/>
      </c>
      <c r="BZ411" s="123" t="str">
        <f t="shared" si="353"/>
        <v/>
      </c>
      <c r="CA411" s="123" t="str">
        <f t="shared" si="354"/>
        <v/>
      </c>
      <c r="CB411" s="123" t="str">
        <f t="shared" si="355"/>
        <v/>
      </c>
      <c r="CC411" s="123" t="str">
        <f t="shared" si="356"/>
        <v/>
      </c>
      <c r="CD411" s="123" t="str">
        <f t="shared" si="357"/>
        <v/>
      </c>
      <c r="CE411" s="123" t="str">
        <f t="shared" si="358"/>
        <v/>
      </c>
      <c r="CF411" s="123" t="str">
        <f t="shared" si="366"/>
        <v/>
      </c>
      <c r="CG411" s="123" t="str">
        <f t="shared" si="367"/>
        <v/>
      </c>
      <c r="CH411" s="123" t="str">
        <f t="shared" si="368"/>
        <v/>
      </c>
      <c r="CI411" s="123" t="str">
        <f t="shared" si="369"/>
        <v/>
      </c>
      <c r="CJ411" s="131" t="str">
        <f t="shared" si="370"/>
        <v/>
      </c>
      <c r="CK411" s="123" t="str" cm="1">
        <f t="array" ref="CK411">IF(AND(AZ411="C_16",
        SUMPRODUCT(--ISNUMBER(SEARCH({"14","34","38","40","41","42","43","46","48","56","64","65"},BB411)))&gt;0),
    O411-IF(ISNUMBER(CL411),CL411,0),
    "")</f>
        <v/>
      </c>
      <c r="CL411" s="123" t="str" cm="1">
        <f t="array" ref="CL411">IF(AND(AZ411="C_16",
        SUMPRODUCT(--ISNUMBER(SEARCH({"01";"02";"03";"04";"05";"06";"07";"08";"09";"10";"11";"12";"13";"15";"16";"17";"19";"20";"21";"22";"23";"24";"25";"26";"27";"28";"29";"30";"31";"32";"33";"35";"36";"37";"39";"44";"45";"47";"49";"50";"51";"52";"53";"54";"55";"57";"58";"59";"60";"61";"62";"63";"66";"67";"68";"69";"70";"71";"72";"73";"74";"75"}, BB411)))&gt;0),
    O411,
    "")</f>
        <v/>
      </c>
      <c r="CM411" s="131" t="str" cm="1">
        <f t="array" ref="CM411">IF(SUMPRODUCT(--ISNUMBER(SEARCH({"32";"35";"36";"44";"45";"47";"50";"51";"52";"53";"54";"55";"57";"58";"59";"60"}, BB411)))&gt;0,
    B411,
    "")</f>
        <v/>
      </c>
      <c r="CN411" s="123" t="str" cm="1">
        <f t="array" ref="CN411">IF(SUMPRODUCT(--ISNUMBER(SEARCH({"61";"62"}, BB411)))&gt;0,
    B411,
    "")</f>
        <v/>
      </c>
      <c r="CO411" s="226" t="str" cm="1">
        <f t="array" ref="CO411">IF(SUMPRODUCT(--ISNUMBER(SEARCH({"68";"69";"70";"71"}, BB411)))&gt;0,
    B411,
    "")</f>
        <v/>
      </c>
      <c r="CP411" s="123" t="str" cm="1">
        <f t="array" ref="CP411">IF(SUMPRODUCT(--ISNUMBER(SEARCH({"72";"73";"74";"75"}, BB411)))&gt;0,
    B411,
    "")</f>
        <v/>
      </c>
      <c r="CQ411" s="123" t="str">
        <f t="shared" si="361"/>
        <v/>
      </c>
      <c r="CR411" s="226" t="str">
        <f t="shared" si="362"/>
        <v>NO</v>
      </c>
      <c r="CS411" s="122" t="str">
        <f t="shared" si="371"/>
        <v/>
      </c>
      <c r="CT411" s="123" t="str">
        <f t="shared" si="372"/>
        <v/>
      </c>
      <c r="CU411" s="123" t="str">
        <f t="shared" si="373"/>
        <v/>
      </c>
      <c r="CV411" s="123" t="str">
        <f t="shared" si="374"/>
        <v/>
      </c>
      <c r="CW411" s="123" t="str">
        <f t="shared" si="375"/>
        <v/>
      </c>
      <c r="CX411" s="123" t="str">
        <f t="shared" si="376"/>
        <v/>
      </c>
      <c r="CY411" s="123" t="str">
        <f t="shared" si="377"/>
        <v/>
      </c>
      <c r="CZ411" s="123" t="str">
        <f t="shared" si="378"/>
        <v/>
      </c>
      <c r="DA411" s="123" t="str">
        <f t="shared" si="379"/>
        <v/>
      </c>
      <c r="DB411" s="124" t="str">
        <f t="shared" si="380"/>
        <v/>
      </c>
      <c r="DC411" s="122" t="str">
        <f t="shared" si="381"/>
        <v/>
      </c>
      <c r="DD411" s="123" t="str">
        <f t="shared" si="382"/>
        <v/>
      </c>
      <c r="DE411" s="123" t="str">
        <f t="shared" si="383"/>
        <v/>
      </c>
      <c r="DF411" s="124" t="str">
        <f t="shared" si="384"/>
        <v/>
      </c>
      <c r="DG411" s="110"/>
    </row>
    <row r="412" spans="2:111" ht="16.2" outlineLevel="2" x14ac:dyDescent="0.4">
      <c r="B412" s="7">
        <v>407</v>
      </c>
      <c r="C412" s="12"/>
      <c r="D412" s="13"/>
      <c r="E412" s="14"/>
      <c r="F412" s="14"/>
      <c r="G412" s="14"/>
      <c r="H412" s="14"/>
      <c r="I412" s="14"/>
      <c r="J412" s="14"/>
      <c r="K412" s="14"/>
      <c r="L412" s="15"/>
      <c r="M412" s="12"/>
      <c r="N412" s="12"/>
      <c r="O412" s="12"/>
      <c r="P412" s="98" t="str">
        <f xml:space="preserve"> IF(ISBLANK(M412),"",VLOOKUP(M412,ComboValue!$D$2:$H$18,5,FALSE))</f>
        <v/>
      </c>
      <c r="Q412" s="12"/>
      <c r="R412" s="252" t="str" cm="1">
        <f t="array" ref="R412">IF(OR(ISNUMBER(SEARCH("SGH05",$D412:$L412)),ISNUMBER(SEARCH("SGH06",$D412:$L412)),ISNUMBER(SEARCH("SGH07",$D412:$L412)),ISNUMBER(SEARCH("SGH08",$D412:$L412)),ISNUMBER(SEARCH("pas de pictogramme",$D412:$L412)),ISNUMBER(SEARCH("SGH09",$D412:$L412)),ISNUMBER(SEARCH("SGH03",$D412:$L412))),"OUI","NON")</f>
        <v>NON</v>
      </c>
      <c r="S412" s="13"/>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212"/>
      <c r="AX412" s="123" t="str" cm="1">
        <f t="array" ref="AX412">_xlfn.TEXTJOIN(",", TRUE, IF(D412:L412="","",VLOOKUP(D412:L412, ComboValue!$A$2:$C$11, 3, FALSE)))</f>
        <v/>
      </c>
      <c r="AY412" s="123" t="str">
        <f t="shared" si="359"/>
        <v>Tous_Fr</v>
      </c>
      <c r="AZ412" s="123" t="str">
        <f>IF(ISBLANK(M412),"",VLOOKUP(M412,ComboValue!$D$2:$F$18,3,FALSE))</f>
        <v/>
      </c>
      <c r="BA412" s="123" t="str">
        <f>IF(ISBLANK(N412),"",VLOOKUP(N412,ComboValue!$J$2:$L$5,3,FALSE))</f>
        <v/>
      </c>
      <c r="BB412" s="130" t="str" cm="1">
        <f t="array" ref="BB412">_xlfn.TEXTJOIN(",", TRUE, IF(S412:AV412="","",VLOOKUP(S412:AV412, ComboValue!$M$2:$O$100, 3, FALSE)))</f>
        <v/>
      </c>
      <c r="BC412" s="124" t="str">
        <f t="shared" si="360"/>
        <v/>
      </c>
      <c r="BD412" s="110"/>
      <c r="BE412" s="122" t="str">
        <f t="shared" si="337"/>
        <v/>
      </c>
      <c r="BF412" s="123" t="str">
        <f t="shared" si="338"/>
        <v/>
      </c>
      <c r="BG412" s="123" t="str">
        <f t="shared" si="339"/>
        <v/>
      </c>
      <c r="BH412" s="123" t="str">
        <f t="shared" si="340"/>
        <v/>
      </c>
      <c r="BI412" s="123" t="str">
        <f t="shared" si="341"/>
        <v/>
      </c>
      <c r="BJ412" s="123" t="str">
        <f t="shared" si="342"/>
        <v/>
      </c>
      <c r="BK412" s="123" t="str">
        <f t="shared" si="343"/>
        <v/>
      </c>
      <c r="BL412" s="123" t="str">
        <f t="shared" si="344"/>
        <v/>
      </c>
      <c r="BM412" s="123" t="str">
        <f t="shared" si="345"/>
        <v/>
      </c>
      <c r="BN412" s="123" t="str">
        <f t="shared" si="346"/>
        <v/>
      </c>
      <c r="BO412" s="123">
        <f t="shared" si="385"/>
        <v>0</v>
      </c>
      <c r="BP412" s="123">
        <f t="shared" si="347"/>
        <v>0</v>
      </c>
      <c r="BQ412" s="123">
        <f t="shared" si="386"/>
        <v>0</v>
      </c>
      <c r="BR412" s="123">
        <f t="shared" si="348"/>
        <v>0</v>
      </c>
      <c r="BS412" s="123">
        <f t="shared" si="349"/>
        <v>0</v>
      </c>
      <c r="BT412" s="123">
        <f t="shared" si="350"/>
        <v>0</v>
      </c>
      <c r="BU412" s="123" t="str">
        <f t="shared" si="363"/>
        <v/>
      </c>
      <c r="BV412" s="123" t="str">
        <f t="shared" si="364"/>
        <v/>
      </c>
      <c r="BW412" s="123" t="str">
        <f t="shared" si="365"/>
        <v/>
      </c>
      <c r="BX412" s="123" t="str">
        <f t="shared" si="351"/>
        <v/>
      </c>
      <c r="BY412" s="123" t="str">
        <f t="shared" si="352"/>
        <v/>
      </c>
      <c r="BZ412" s="123" t="str">
        <f t="shared" si="353"/>
        <v/>
      </c>
      <c r="CA412" s="123" t="str">
        <f t="shared" si="354"/>
        <v/>
      </c>
      <c r="CB412" s="123" t="str">
        <f t="shared" si="355"/>
        <v/>
      </c>
      <c r="CC412" s="123" t="str">
        <f t="shared" si="356"/>
        <v/>
      </c>
      <c r="CD412" s="123" t="str">
        <f t="shared" si="357"/>
        <v/>
      </c>
      <c r="CE412" s="123" t="str">
        <f t="shared" si="358"/>
        <v/>
      </c>
      <c r="CF412" s="123" t="str">
        <f t="shared" si="366"/>
        <v/>
      </c>
      <c r="CG412" s="123" t="str">
        <f t="shared" si="367"/>
        <v/>
      </c>
      <c r="CH412" s="123" t="str">
        <f t="shared" si="368"/>
        <v/>
      </c>
      <c r="CI412" s="123" t="str">
        <f t="shared" si="369"/>
        <v/>
      </c>
      <c r="CJ412" s="131" t="str">
        <f t="shared" si="370"/>
        <v/>
      </c>
      <c r="CK412" s="123" t="str" cm="1">
        <f t="array" ref="CK412">IF(AND(AZ412="C_16",
        SUMPRODUCT(--ISNUMBER(SEARCH({"14","34","38","40","41","42","43","46","48","56","64","65"},BB412)))&gt;0),
    O412-IF(ISNUMBER(CL412),CL412,0),
    "")</f>
        <v/>
      </c>
      <c r="CL412" s="123" t="str" cm="1">
        <f t="array" ref="CL412">IF(AND(AZ412="C_16",
        SUMPRODUCT(--ISNUMBER(SEARCH({"01";"02";"03";"04";"05";"06";"07";"08";"09";"10";"11";"12";"13";"15";"16";"17";"19";"20";"21";"22";"23";"24";"25";"26";"27";"28";"29";"30";"31";"32";"33";"35";"36";"37";"39";"44";"45";"47";"49";"50";"51";"52";"53";"54";"55";"57";"58";"59";"60";"61";"62";"63";"66";"67";"68";"69";"70";"71";"72";"73";"74";"75"}, BB412)))&gt;0),
    O412,
    "")</f>
        <v/>
      </c>
      <c r="CM412" s="131" t="str" cm="1">
        <f t="array" ref="CM412">IF(SUMPRODUCT(--ISNUMBER(SEARCH({"32";"35";"36";"44";"45";"47";"50";"51";"52";"53";"54";"55";"57";"58";"59";"60"}, BB412)))&gt;0,
    B412,
    "")</f>
        <v/>
      </c>
      <c r="CN412" s="123" t="str" cm="1">
        <f t="array" ref="CN412">IF(SUMPRODUCT(--ISNUMBER(SEARCH({"61";"62"}, BB412)))&gt;0,
    B412,
    "")</f>
        <v/>
      </c>
      <c r="CO412" s="226" t="str" cm="1">
        <f t="array" ref="CO412">IF(SUMPRODUCT(--ISNUMBER(SEARCH({"68";"69";"70";"71"}, BB412)))&gt;0,
    B412,
    "")</f>
        <v/>
      </c>
      <c r="CP412" s="123" t="str" cm="1">
        <f t="array" ref="CP412">IF(SUMPRODUCT(--ISNUMBER(SEARCH({"72";"73";"74";"75"}, BB412)))&gt;0,
    B412,
    "")</f>
        <v/>
      </c>
      <c r="CQ412" s="123" t="str">
        <f t="shared" si="361"/>
        <v/>
      </c>
      <c r="CR412" s="226" t="str">
        <f t="shared" si="362"/>
        <v>NO</v>
      </c>
      <c r="CS412" s="122" t="str">
        <f t="shared" si="371"/>
        <v/>
      </c>
      <c r="CT412" s="123" t="str">
        <f t="shared" si="372"/>
        <v/>
      </c>
      <c r="CU412" s="123" t="str">
        <f t="shared" si="373"/>
        <v/>
      </c>
      <c r="CV412" s="123" t="str">
        <f t="shared" si="374"/>
        <v/>
      </c>
      <c r="CW412" s="123" t="str">
        <f t="shared" si="375"/>
        <v/>
      </c>
      <c r="CX412" s="123" t="str">
        <f t="shared" si="376"/>
        <v/>
      </c>
      <c r="CY412" s="123" t="str">
        <f t="shared" si="377"/>
        <v/>
      </c>
      <c r="CZ412" s="123" t="str">
        <f t="shared" si="378"/>
        <v/>
      </c>
      <c r="DA412" s="123" t="str">
        <f t="shared" si="379"/>
        <v/>
      </c>
      <c r="DB412" s="124" t="str">
        <f t="shared" si="380"/>
        <v/>
      </c>
      <c r="DC412" s="122" t="str">
        <f t="shared" si="381"/>
        <v/>
      </c>
      <c r="DD412" s="123" t="str">
        <f t="shared" si="382"/>
        <v/>
      </c>
      <c r="DE412" s="123" t="str">
        <f t="shared" si="383"/>
        <v/>
      </c>
      <c r="DF412" s="124" t="str">
        <f t="shared" si="384"/>
        <v/>
      </c>
      <c r="DG412" s="110"/>
    </row>
    <row r="413" spans="2:111" ht="16.2" outlineLevel="2" x14ac:dyDescent="0.4">
      <c r="B413" s="7">
        <v>408</v>
      </c>
      <c r="C413" s="12"/>
      <c r="D413" s="13"/>
      <c r="E413" s="14"/>
      <c r="F413" s="14"/>
      <c r="G413" s="14"/>
      <c r="H413" s="14"/>
      <c r="I413" s="14"/>
      <c r="J413" s="14"/>
      <c r="K413" s="14"/>
      <c r="L413" s="15"/>
      <c r="M413" s="12"/>
      <c r="N413" s="12"/>
      <c r="O413" s="12"/>
      <c r="P413" s="98" t="str">
        <f xml:space="preserve"> IF(ISBLANK(M413),"",VLOOKUP(M413,ComboValue!$D$2:$H$18,5,FALSE))</f>
        <v/>
      </c>
      <c r="Q413" s="12"/>
      <c r="R413" s="252" t="str" cm="1">
        <f t="array" ref="R413">IF(OR(ISNUMBER(SEARCH("SGH05",$D413:$L413)),ISNUMBER(SEARCH("SGH06",$D413:$L413)),ISNUMBER(SEARCH("SGH07",$D413:$L413)),ISNUMBER(SEARCH("SGH08",$D413:$L413)),ISNUMBER(SEARCH("pas de pictogramme",$D413:$L413)),ISNUMBER(SEARCH("SGH09",$D413:$L413)),ISNUMBER(SEARCH("SGH03",$D413:$L413))),"OUI","NON")</f>
        <v>NON</v>
      </c>
      <c r="S413" s="13"/>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212"/>
      <c r="AX413" s="123" t="str" cm="1">
        <f t="array" ref="AX413">_xlfn.TEXTJOIN(",", TRUE, IF(D413:L413="","",VLOOKUP(D413:L413, ComboValue!$A$2:$C$11, 3, FALSE)))</f>
        <v/>
      </c>
      <c r="AY413" s="123" t="str">
        <f t="shared" si="359"/>
        <v>Tous_Fr</v>
      </c>
      <c r="AZ413" s="123" t="str">
        <f>IF(ISBLANK(M413),"",VLOOKUP(M413,ComboValue!$D$2:$F$18,3,FALSE))</f>
        <v/>
      </c>
      <c r="BA413" s="123" t="str">
        <f>IF(ISBLANK(N413),"",VLOOKUP(N413,ComboValue!$J$2:$L$5,3,FALSE))</f>
        <v/>
      </c>
      <c r="BB413" s="130" t="str" cm="1">
        <f t="array" ref="BB413">_xlfn.TEXTJOIN(",", TRUE, IF(S413:AV413="","",VLOOKUP(S413:AV413, ComboValue!$M$2:$O$100, 3, FALSE)))</f>
        <v/>
      </c>
      <c r="BC413" s="124" t="str">
        <f t="shared" si="360"/>
        <v/>
      </c>
      <c r="BD413" s="110"/>
      <c r="BE413" s="122" t="str">
        <f t="shared" si="337"/>
        <v/>
      </c>
      <c r="BF413" s="123" t="str">
        <f t="shared" si="338"/>
        <v/>
      </c>
      <c r="BG413" s="123" t="str">
        <f t="shared" si="339"/>
        <v/>
      </c>
      <c r="BH413" s="123" t="str">
        <f t="shared" si="340"/>
        <v/>
      </c>
      <c r="BI413" s="123" t="str">
        <f t="shared" si="341"/>
        <v/>
      </c>
      <c r="BJ413" s="123" t="str">
        <f t="shared" si="342"/>
        <v/>
      </c>
      <c r="BK413" s="123" t="str">
        <f t="shared" si="343"/>
        <v/>
      </c>
      <c r="BL413" s="123" t="str">
        <f t="shared" si="344"/>
        <v/>
      </c>
      <c r="BM413" s="123" t="str">
        <f t="shared" si="345"/>
        <v/>
      </c>
      <c r="BN413" s="123" t="str">
        <f t="shared" si="346"/>
        <v/>
      </c>
      <c r="BO413" s="123">
        <f t="shared" si="385"/>
        <v>0</v>
      </c>
      <c r="BP413" s="123">
        <f t="shared" si="347"/>
        <v>0</v>
      </c>
      <c r="BQ413" s="123">
        <f t="shared" si="386"/>
        <v>0</v>
      </c>
      <c r="BR413" s="123">
        <f t="shared" si="348"/>
        <v>0</v>
      </c>
      <c r="BS413" s="123">
        <f t="shared" si="349"/>
        <v>0</v>
      </c>
      <c r="BT413" s="123">
        <f t="shared" si="350"/>
        <v>0</v>
      </c>
      <c r="BU413" s="123" t="str">
        <f t="shared" si="363"/>
        <v/>
      </c>
      <c r="BV413" s="123" t="str">
        <f t="shared" si="364"/>
        <v/>
      </c>
      <c r="BW413" s="123" t="str">
        <f t="shared" si="365"/>
        <v/>
      </c>
      <c r="BX413" s="123" t="str">
        <f t="shared" si="351"/>
        <v/>
      </c>
      <c r="BY413" s="123" t="str">
        <f t="shared" si="352"/>
        <v/>
      </c>
      <c r="BZ413" s="123" t="str">
        <f t="shared" si="353"/>
        <v/>
      </c>
      <c r="CA413" s="123" t="str">
        <f t="shared" si="354"/>
        <v/>
      </c>
      <c r="CB413" s="123" t="str">
        <f t="shared" si="355"/>
        <v/>
      </c>
      <c r="CC413" s="123" t="str">
        <f t="shared" si="356"/>
        <v/>
      </c>
      <c r="CD413" s="123" t="str">
        <f t="shared" si="357"/>
        <v/>
      </c>
      <c r="CE413" s="123" t="str">
        <f t="shared" si="358"/>
        <v/>
      </c>
      <c r="CF413" s="123" t="str">
        <f t="shared" si="366"/>
        <v/>
      </c>
      <c r="CG413" s="123" t="str">
        <f t="shared" si="367"/>
        <v/>
      </c>
      <c r="CH413" s="123" t="str">
        <f t="shared" si="368"/>
        <v/>
      </c>
      <c r="CI413" s="123" t="str">
        <f t="shared" si="369"/>
        <v/>
      </c>
      <c r="CJ413" s="131" t="str">
        <f t="shared" si="370"/>
        <v/>
      </c>
      <c r="CK413" s="123" t="str" cm="1">
        <f t="array" ref="CK413">IF(AND(AZ413="C_16",
        SUMPRODUCT(--ISNUMBER(SEARCH({"14","34","38","40","41","42","43","46","48","56","64","65"},BB413)))&gt;0),
    O413-IF(ISNUMBER(CL413),CL413,0),
    "")</f>
        <v/>
      </c>
      <c r="CL413" s="123" t="str" cm="1">
        <f t="array" ref="CL413">IF(AND(AZ413="C_16",
        SUMPRODUCT(--ISNUMBER(SEARCH({"01";"02";"03";"04";"05";"06";"07";"08";"09";"10";"11";"12";"13";"15";"16";"17";"19";"20";"21";"22";"23";"24";"25";"26";"27";"28";"29";"30";"31";"32";"33";"35";"36";"37";"39";"44";"45";"47";"49";"50";"51";"52";"53";"54";"55";"57";"58";"59";"60";"61";"62";"63";"66";"67";"68";"69";"70";"71";"72";"73";"74";"75"}, BB413)))&gt;0),
    O413,
    "")</f>
        <v/>
      </c>
      <c r="CM413" s="131" t="str" cm="1">
        <f t="array" ref="CM413">IF(SUMPRODUCT(--ISNUMBER(SEARCH({"32";"35";"36";"44";"45";"47";"50";"51";"52";"53";"54";"55";"57";"58";"59";"60"}, BB413)))&gt;0,
    B413,
    "")</f>
        <v/>
      </c>
      <c r="CN413" s="123" t="str" cm="1">
        <f t="array" ref="CN413">IF(SUMPRODUCT(--ISNUMBER(SEARCH({"61";"62"}, BB413)))&gt;0,
    B413,
    "")</f>
        <v/>
      </c>
      <c r="CO413" s="226" t="str" cm="1">
        <f t="array" ref="CO413">IF(SUMPRODUCT(--ISNUMBER(SEARCH({"68";"69";"70";"71"}, BB413)))&gt;0,
    B413,
    "")</f>
        <v/>
      </c>
      <c r="CP413" s="123" t="str" cm="1">
        <f t="array" ref="CP413">IF(SUMPRODUCT(--ISNUMBER(SEARCH({"72";"73";"74";"75"}, BB413)))&gt;0,
    B413,
    "")</f>
        <v/>
      </c>
      <c r="CQ413" s="123" t="str">
        <f t="shared" si="361"/>
        <v/>
      </c>
      <c r="CR413" s="226" t="str">
        <f t="shared" si="362"/>
        <v>NO</v>
      </c>
      <c r="CS413" s="122" t="str">
        <f t="shared" si="371"/>
        <v/>
      </c>
      <c r="CT413" s="123" t="str">
        <f t="shared" si="372"/>
        <v/>
      </c>
      <c r="CU413" s="123" t="str">
        <f t="shared" si="373"/>
        <v/>
      </c>
      <c r="CV413" s="123" t="str">
        <f t="shared" si="374"/>
        <v/>
      </c>
      <c r="CW413" s="123" t="str">
        <f t="shared" si="375"/>
        <v/>
      </c>
      <c r="CX413" s="123" t="str">
        <f t="shared" si="376"/>
        <v/>
      </c>
      <c r="CY413" s="123" t="str">
        <f t="shared" si="377"/>
        <v/>
      </c>
      <c r="CZ413" s="123" t="str">
        <f t="shared" si="378"/>
        <v/>
      </c>
      <c r="DA413" s="123" t="str">
        <f t="shared" si="379"/>
        <v/>
      </c>
      <c r="DB413" s="124" t="str">
        <f t="shared" si="380"/>
        <v/>
      </c>
      <c r="DC413" s="122" t="str">
        <f t="shared" si="381"/>
        <v/>
      </c>
      <c r="DD413" s="123" t="str">
        <f t="shared" si="382"/>
        <v/>
      </c>
      <c r="DE413" s="123" t="str">
        <f t="shared" si="383"/>
        <v/>
      </c>
      <c r="DF413" s="124" t="str">
        <f t="shared" si="384"/>
        <v/>
      </c>
      <c r="DG413" s="110"/>
    </row>
    <row r="414" spans="2:111" ht="16.2" outlineLevel="2" x14ac:dyDescent="0.4">
      <c r="B414" s="7">
        <v>409</v>
      </c>
      <c r="C414" s="12"/>
      <c r="D414" s="13"/>
      <c r="E414" s="14"/>
      <c r="F414" s="14"/>
      <c r="G414" s="14"/>
      <c r="H414" s="14"/>
      <c r="I414" s="14"/>
      <c r="J414" s="14"/>
      <c r="K414" s="14"/>
      <c r="L414" s="15"/>
      <c r="M414" s="12"/>
      <c r="N414" s="12"/>
      <c r="O414" s="12"/>
      <c r="P414" s="98" t="str">
        <f xml:space="preserve"> IF(ISBLANK(M414),"",VLOOKUP(M414,ComboValue!$D$2:$H$18,5,FALSE))</f>
        <v/>
      </c>
      <c r="Q414" s="12"/>
      <c r="R414" s="252" t="str" cm="1">
        <f t="array" ref="R414">IF(OR(ISNUMBER(SEARCH("SGH05",$D414:$L414)),ISNUMBER(SEARCH("SGH06",$D414:$L414)),ISNUMBER(SEARCH("SGH07",$D414:$L414)),ISNUMBER(SEARCH("SGH08",$D414:$L414)),ISNUMBER(SEARCH("pas de pictogramme",$D414:$L414)),ISNUMBER(SEARCH("SGH09",$D414:$L414)),ISNUMBER(SEARCH("SGH03",$D414:$L414))),"OUI","NON")</f>
        <v>NON</v>
      </c>
      <c r="S414" s="13"/>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212"/>
      <c r="AX414" s="123" t="str" cm="1">
        <f t="array" ref="AX414">_xlfn.TEXTJOIN(",", TRUE, IF(D414:L414="","",VLOOKUP(D414:L414, ComboValue!$A$2:$C$11, 3, FALSE)))</f>
        <v/>
      </c>
      <c r="AY414" s="123" t="str">
        <f t="shared" si="359"/>
        <v>Tous_Fr</v>
      </c>
      <c r="AZ414" s="123" t="str">
        <f>IF(ISBLANK(M414),"",VLOOKUP(M414,ComboValue!$D$2:$F$18,3,FALSE))</f>
        <v/>
      </c>
      <c r="BA414" s="123" t="str">
        <f>IF(ISBLANK(N414),"",VLOOKUP(N414,ComboValue!$J$2:$L$5,3,FALSE))</f>
        <v/>
      </c>
      <c r="BB414" s="130" t="str" cm="1">
        <f t="array" ref="BB414">_xlfn.TEXTJOIN(",", TRUE, IF(S414:AV414="","",VLOOKUP(S414:AV414, ComboValue!$M$2:$O$100, 3, FALSE)))</f>
        <v/>
      </c>
      <c r="BC414" s="124" t="str">
        <f t="shared" si="360"/>
        <v/>
      </c>
      <c r="BD414" s="110"/>
      <c r="BE414" s="122" t="str">
        <f t="shared" si="337"/>
        <v/>
      </c>
      <c r="BF414" s="123" t="str">
        <f t="shared" si="338"/>
        <v/>
      </c>
      <c r="BG414" s="123" t="str">
        <f t="shared" si="339"/>
        <v/>
      </c>
      <c r="BH414" s="123" t="str">
        <f t="shared" si="340"/>
        <v/>
      </c>
      <c r="BI414" s="123" t="str">
        <f t="shared" si="341"/>
        <v/>
      </c>
      <c r="BJ414" s="123" t="str">
        <f t="shared" si="342"/>
        <v/>
      </c>
      <c r="BK414" s="123" t="str">
        <f t="shared" si="343"/>
        <v/>
      </c>
      <c r="BL414" s="123" t="str">
        <f t="shared" si="344"/>
        <v/>
      </c>
      <c r="BM414" s="123" t="str">
        <f t="shared" si="345"/>
        <v/>
      </c>
      <c r="BN414" s="123" t="str">
        <f t="shared" si="346"/>
        <v/>
      </c>
      <c r="BO414" s="123">
        <f t="shared" si="385"/>
        <v>0</v>
      </c>
      <c r="BP414" s="123">
        <f t="shared" si="347"/>
        <v>0</v>
      </c>
      <c r="BQ414" s="123">
        <f t="shared" si="386"/>
        <v>0</v>
      </c>
      <c r="BR414" s="123">
        <f t="shared" si="348"/>
        <v>0</v>
      </c>
      <c r="BS414" s="123">
        <f t="shared" si="349"/>
        <v>0</v>
      </c>
      <c r="BT414" s="123">
        <f t="shared" si="350"/>
        <v>0</v>
      </c>
      <c r="BU414" s="123" t="str">
        <f t="shared" si="363"/>
        <v/>
      </c>
      <c r="BV414" s="123" t="str">
        <f t="shared" si="364"/>
        <v/>
      </c>
      <c r="BW414" s="123" t="str">
        <f t="shared" si="365"/>
        <v/>
      </c>
      <c r="BX414" s="123" t="str">
        <f t="shared" si="351"/>
        <v/>
      </c>
      <c r="BY414" s="123" t="str">
        <f t="shared" si="352"/>
        <v/>
      </c>
      <c r="BZ414" s="123" t="str">
        <f t="shared" si="353"/>
        <v/>
      </c>
      <c r="CA414" s="123" t="str">
        <f t="shared" si="354"/>
        <v/>
      </c>
      <c r="CB414" s="123" t="str">
        <f t="shared" si="355"/>
        <v/>
      </c>
      <c r="CC414" s="123" t="str">
        <f t="shared" si="356"/>
        <v/>
      </c>
      <c r="CD414" s="123" t="str">
        <f t="shared" si="357"/>
        <v/>
      </c>
      <c r="CE414" s="123" t="str">
        <f t="shared" si="358"/>
        <v/>
      </c>
      <c r="CF414" s="123" t="str">
        <f t="shared" si="366"/>
        <v/>
      </c>
      <c r="CG414" s="123" t="str">
        <f t="shared" si="367"/>
        <v/>
      </c>
      <c r="CH414" s="123" t="str">
        <f t="shared" si="368"/>
        <v/>
      </c>
      <c r="CI414" s="123" t="str">
        <f t="shared" si="369"/>
        <v/>
      </c>
      <c r="CJ414" s="131" t="str">
        <f t="shared" si="370"/>
        <v/>
      </c>
      <c r="CK414" s="123" t="str" cm="1">
        <f t="array" ref="CK414">IF(AND(AZ414="C_16",
        SUMPRODUCT(--ISNUMBER(SEARCH({"14","34","38","40","41","42","43","46","48","56","64","65"},BB414)))&gt;0),
    O414-IF(ISNUMBER(CL414),CL414,0),
    "")</f>
        <v/>
      </c>
      <c r="CL414" s="123" t="str" cm="1">
        <f t="array" ref="CL414">IF(AND(AZ414="C_16",
        SUMPRODUCT(--ISNUMBER(SEARCH({"01";"02";"03";"04";"05";"06";"07";"08";"09";"10";"11";"12";"13";"15";"16";"17";"19";"20";"21";"22";"23";"24";"25";"26";"27";"28";"29";"30";"31";"32";"33";"35";"36";"37";"39";"44";"45";"47";"49";"50";"51";"52";"53";"54";"55";"57";"58";"59";"60";"61";"62";"63";"66";"67";"68";"69";"70";"71";"72";"73";"74";"75"}, BB414)))&gt;0),
    O414,
    "")</f>
        <v/>
      </c>
      <c r="CM414" s="131" t="str" cm="1">
        <f t="array" ref="CM414">IF(SUMPRODUCT(--ISNUMBER(SEARCH({"32";"35";"36";"44";"45";"47";"50";"51";"52";"53";"54";"55";"57";"58";"59";"60"}, BB414)))&gt;0,
    B414,
    "")</f>
        <v/>
      </c>
      <c r="CN414" s="123" t="str" cm="1">
        <f t="array" ref="CN414">IF(SUMPRODUCT(--ISNUMBER(SEARCH({"61";"62"}, BB414)))&gt;0,
    B414,
    "")</f>
        <v/>
      </c>
      <c r="CO414" s="226" t="str" cm="1">
        <f t="array" ref="CO414">IF(SUMPRODUCT(--ISNUMBER(SEARCH({"68";"69";"70";"71"}, BB414)))&gt;0,
    B414,
    "")</f>
        <v/>
      </c>
      <c r="CP414" s="123" t="str" cm="1">
        <f t="array" ref="CP414">IF(SUMPRODUCT(--ISNUMBER(SEARCH({"72";"73";"74";"75"}, BB414)))&gt;0,
    B414,
    "")</f>
        <v/>
      </c>
      <c r="CQ414" s="123" t="str">
        <f t="shared" si="361"/>
        <v/>
      </c>
      <c r="CR414" s="226" t="str">
        <f t="shared" si="362"/>
        <v>NO</v>
      </c>
      <c r="CS414" s="122" t="str">
        <f t="shared" si="371"/>
        <v/>
      </c>
      <c r="CT414" s="123" t="str">
        <f t="shared" si="372"/>
        <v/>
      </c>
      <c r="CU414" s="123" t="str">
        <f t="shared" si="373"/>
        <v/>
      </c>
      <c r="CV414" s="123" t="str">
        <f t="shared" si="374"/>
        <v/>
      </c>
      <c r="CW414" s="123" t="str">
        <f t="shared" si="375"/>
        <v/>
      </c>
      <c r="CX414" s="123" t="str">
        <f t="shared" si="376"/>
        <v/>
      </c>
      <c r="CY414" s="123" t="str">
        <f t="shared" si="377"/>
        <v/>
      </c>
      <c r="CZ414" s="123" t="str">
        <f t="shared" si="378"/>
        <v/>
      </c>
      <c r="DA414" s="123" t="str">
        <f t="shared" si="379"/>
        <v/>
      </c>
      <c r="DB414" s="124" t="str">
        <f t="shared" si="380"/>
        <v/>
      </c>
      <c r="DC414" s="122" t="str">
        <f t="shared" si="381"/>
        <v/>
      </c>
      <c r="DD414" s="123" t="str">
        <f t="shared" si="382"/>
        <v/>
      </c>
      <c r="DE414" s="123" t="str">
        <f t="shared" si="383"/>
        <v/>
      </c>
      <c r="DF414" s="124" t="str">
        <f t="shared" si="384"/>
        <v/>
      </c>
      <c r="DG414" s="110"/>
    </row>
    <row r="415" spans="2:111" ht="16.2" outlineLevel="2" x14ac:dyDescent="0.4">
      <c r="B415" s="7">
        <v>410</v>
      </c>
      <c r="C415" s="12"/>
      <c r="D415" s="13"/>
      <c r="E415" s="14"/>
      <c r="F415" s="14"/>
      <c r="G415" s="14"/>
      <c r="H415" s="14"/>
      <c r="I415" s="14"/>
      <c r="J415" s="14"/>
      <c r="K415" s="14"/>
      <c r="L415" s="15"/>
      <c r="M415" s="12"/>
      <c r="N415" s="12"/>
      <c r="O415" s="12"/>
      <c r="P415" s="98" t="str">
        <f xml:space="preserve"> IF(ISBLANK(M415),"",VLOOKUP(M415,ComboValue!$D$2:$H$18,5,FALSE))</f>
        <v/>
      </c>
      <c r="Q415" s="12"/>
      <c r="R415" s="252" t="str" cm="1">
        <f t="array" ref="R415">IF(OR(ISNUMBER(SEARCH("SGH05",$D415:$L415)),ISNUMBER(SEARCH("SGH06",$D415:$L415)),ISNUMBER(SEARCH("SGH07",$D415:$L415)),ISNUMBER(SEARCH("SGH08",$D415:$L415)),ISNUMBER(SEARCH("pas de pictogramme",$D415:$L415)),ISNUMBER(SEARCH("SGH09",$D415:$L415)),ISNUMBER(SEARCH("SGH03",$D415:$L415))),"OUI","NON")</f>
        <v>NON</v>
      </c>
      <c r="S415" s="13"/>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212"/>
      <c r="AX415" s="123" t="str" cm="1">
        <f t="array" ref="AX415">_xlfn.TEXTJOIN(",", TRUE, IF(D415:L415="","",VLOOKUP(D415:L415, ComboValue!$A$2:$C$11, 3, FALSE)))</f>
        <v/>
      </c>
      <c r="AY415" s="123" t="str">
        <f t="shared" si="359"/>
        <v>Tous_Fr</v>
      </c>
      <c r="AZ415" s="123" t="str">
        <f>IF(ISBLANK(M415),"",VLOOKUP(M415,ComboValue!$D$2:$F$18,3,FALSE))</f>
        <v/>
      </c>
      <c r="BA415" s="123" t="str">
        <f>IF(ISBLANK(N415),"",VLOOKUP(N415,ComboValue!$J$2:$L$5,3,FALSE))</f>
        <v/>
      </c>
      <c r="BB415" s="130" t="str" cm="1">
        <f t="array" ref="BB415">_xlfn.TEXTJOIN(",", TRUE, IF(S415:AV415="","",VLOOKUP(S415:AV415, ComboValue!$M$2:$O$100, 3, FALSE)))</f>
        <v/>
      </c>
      <c r="BC415" s="124" t="str">
        <f t="shared" si="360"/>
        <v/>
      </c>
      <c r="BD415" s="110"/>
      <c r="BE415" s="122" t="str">
        <f t="shared" si="337"/>
        <v/>
      </c>
      <c r="BF415" s="123" t="str">
        <f t="shared" si="338"/>
        <v/>
      </c>
      <c r="BG415" s="123" t="str">
        <f t="shared" si="339"/>
        <v/>
      </c>
      <c r="BH415" s="123" t="str">
        <f t="shared" si="340"/>
        <v/>
      </c>
      <c r="BI415" s="123" t="str">
        <f t="shared" si="341"/>
        <v/>
      </c>
      <c r="BJ415" s="123" t="str">
        <f t="shared" si="342"/>
        <v/>
      </c>
      <c r="BK415" s="123" t="str">
        <f t="shared" si="343"/>
        <v/>
      </c>
      <c r="BL415" s="123" t="str">
        <f t="shared" si="344"/>
        <v/>
      </c>
      <c r="BM415" s="123" t="str">
        <f t="shared" si="345"/>
        <v/>
      </c>
      <c r="BN415" s="123" t="str">
        <f t="shared" si="346"/>
        <v/>
      </c>
      <c r="BO415" s="123">
        <f t="shared" si="385"/>
        <v>0</v>
      </c>
      <c r="BP415" s="123">
        <f t="shared" si="347"/>
        <v>0</v>
      </c>
      <c r="BQ415" s="123">
        <f t="shared" si="386"/>
        <v>0</v>
      </c>
      <c r="BR415" s="123">
        <f t="shared" si="348"/>
        <v>0</v>
      </c>
      <c r="BS415" s="123">
        <f t="shared" si="349"/>
        <v>0</v>
      </c>
      <c r="BT415" s="123">
        <f t="shared" si="350"/>
        <v>0</v>
      </c>
      <c r="BU415" s="123" t="str">
        <f t="shared" si="363"/>
        <v/>
      </c>
      <c r="BV415" s="123" t="str">
        <f t="shared" si="364"/>
        <v/>
      </c>
      <c r="BW415" s="123" t="str">
        <f t="shared" si="365"/>
        <v/>
      </c>
      <c r="BX415" s="123" t="str">
        <f t="shared" si="351"/>
        <v/>
      </c>
      <c r="BY415" s="123" t="str">
        <f t="shared" si="352"/>
        <v/>
      </c>
      <c r="BZ415" s="123" t="str">
        <f t="shared" si="353"/>
        <v/>
      </c>
      <c r="CA415" s="123" t="str">
        <f t="shared" si="354"/>
        <v/>
      </c>
      <c r="CB415" s="123" t="str">
        <f t="shared" si="355"/>
        <v/>
      </c>
      <c r="CC415" s="123" t="str">
        <f t="shared" si="356"/>
        <v/>
      </c>
      <c r="CD415" s="123" t="str">
        <f t="shared" si="357"/>
        <v/>
      </c>
      <c r="CE415" s="123" t="str">
        <f t="shared" si="358"/>
        <v/>
      </c>
      <c r="CF415" s="123" t="str">
        <f t="shared" si="366"/>
        <v/>
      </c>
      <c r="CG415" s="123" t="str">
        <f t="shared" si="367"/>
        <v/>
      </c>
      <c r="CH415" s="123" t="str">
        <f t="shared" si="368"/>
        <v/>
      </c>
      <c r="CI415" s="123" t="str">
        <f t="shared" si="369"/>
        <v/>
      </c>
      <c r="CJ415" s="131" t="str">
        <f t="shared" si="370"/>
        <v/>
      </c>
      <c r="CK415" s="123" t="str" cm="1">
        <f t="array" ref="CK415">IF(AND(AZ415="C_16",
        SUMPRODUCT(--ISNUMBER(SEARCH({"14","34","38","40","41","42","43","46","48","56","64","65"},BB415)))&gt;0),
    O415-IF(ISNUMBER(CL415),CL415,0),
    "")</f>
        <v/>
      </c>
      <c r="CL415" s="123" t="str" cm="1">
        <f t="array" ref="CL415">IF(AND(AZ415="C_16",
        SUMPRODUCT(--ISNUMBER(SEARCH({"01";"02";"03";"04";"05";"06";"07";"08";"09";"10";"11";"12";"13";"15";"16";"17";"19";"20";"21";"22";"23";"24";"25";"26";"27";"28";"29";"30";"31";"32";"33";"35";"36";"37";"39";"44";"45";"47";"49";"50";"51";"52";"53";"54";"55";"57";"58";"59";"60";"61";"62";"63";"66";"67";"68";"69";"70";"71";"72";"73";"74";"75"}, BB415)))&gt;0),
    O415,
    "")</f>
        <v/>
      </c>
      <c r="CM415" s="131" t="str" cm="1">
        <f t="array" ref="CM415">IF(SUMPRODUCT(--ISNUMBER(SEARCH({"32";"35";"36";"44";"45";"47";"50";"51";"52";"53";"54";"55";"57";"58";"59";"60"}, BB415)))&gt;0,
    B415,
    "")</f>
        <v/>
      </c>
      <c r="CN415" s="123" t="str" cm="1">
        <f t="array" ref="CN415">IF(SUMPRODUCT(--ISNUMBER(SEARCH({"61";"62"}, BB415)))&gt;0,
    B415,
    "")</f>
        <v/>
      </c>
      <c r="CO415" s="226" t="str" cm="1">
        <f t="array" ref="CO415">IF(SUMPRODUCT(--ISNUMBER(SEARCH({"68";"69";"70";"71"}, BB415)))&gt;0,
    B415,
    "")</f>
        <v/>
      </c>
      <c r="CP415" s="123" t="str" cm="1">
        <f t="array" ref="CP415">IF(SUMPRODUCT(--ISNUMBER(SEARCH({"72";"73";"74";"75"}, BB415)))&gt;0,
    B415,
    "")</f>
        <v/>
      </c>
      <c r="CQ415" s="123" t="str">
        <f t="shared" si="361"/>
        <v/>
      </c>
      <c r="CR415" s="226" t="str">
        <f t="shared" si="362"/>
        <v>NO</v>
      </c>
      <c r="CS415" s="122" t="str">
        <f t="shared" si="371"/>
        <v/>
      </c>
      <c r="CT415" s="123" t="str">
        <f t="shared" si="372"/>
        <v/>
      </c>
      <c r="CU415" s="123" t="str">
        <f t="shared" si="373"/>
        <v/>
      </c>
      <c r="CV415" s="123" t="str">
        <f t="shared" si="374"/>
        <v/>
      </c>
      <c r="CW415" s="123" t="str">
        <f t="shared" si="375"/>
        <v/>
      </c>
      <c r="CX415" s="123" t="str">
        <f t="shared" si="376"/>
        <v/>
      </c>
      <c r="CY415" s="123" t="str">
        <f t="shared" si="377"/>
        <v/>
      </c>
      <c r="CZ415" s="123" t="str">
        <f t="shared" si="378"/>
        <v/>
      </c>
      <c r="DA415" s="123" t="str">
        <f t="shared" si="379"/>
        <v/>
      </c>
      <c r="DB415" s="124" t="str">
        <f t="shared" si="380"/>
        <v/>
      </c>
      <c r="DC415" s="122" t="str">
        <f t="shared" si="381"/>
        <v/>
      </c>
      <c r="DD415" s="123" t="str">
        <f t="shared" si="382"/>
        <v/>
      </c>
      <c r="DE415" s="123" t="str">
        <f t="shared" si="383"/>
        <v/>
      </c>
      <c r="DF415" s="124" t="str">
        <f t="shared" si="384"/>
        <v/>
      </c>
      <c r="DG415" s="110"/>
    </row>
    <row r="416" spans="2:111" ht="16.2" outlineLevel="2" x14ac:dyDescent="0.4">
      <c r="B416" s="7">
        <v>411</v>
      </c>
      <c r="C416" s="12"/>
      <c r="D416" s="13"/>
      <c r="E416" s="14"/>
      <c r="F416" s="14"/>
      <c r="G416" s="14"/>
      <c r="H416" s="14"/>
      <c r="I416" s="14"/>
      <c r="J416" s="14"/>
      <c r="K416" s="14"/>
      <c r="L416" s="15"/>
      <c r="M416" s="12"/>
      <c r="N416" s="12"/>
      <c r="O416" s="12"/>
      <c r="P416" s="98" t="str">
        <f xml:space="preserve"> IF(ISBLANK(M416),"",VLOOKUP(M416,ComboValue!$D$2:$H$18,5,FALSE))</f>
        <v/>
      </c>
      <c r="Q416" s="12"/>
      <c r="R416" s="252" t="str" cm="1">
        <f t="array" ref="R416">IF(OR(ISNUMBER(SEARCH("SGH05",$D416:$L416)),ISNUMBER(SEARCH("SGH06",$D416:$L416)),ISNUMBER(SEARCH("SGH07",$D416:$L416)),ISNUMBER(SEARCH("SGH08",$D416:$L416)),ISNUMBER(SEARCH("pas de pictogramme",$D416:$L416)),ISNUMBER(SEARCH("SGH09",$D416:$L416)),ISNUMBER(SEARCH("SGH03",$D416:$L416))),"OUI","NON")</f>
        <v>NON</v>
      </c>
      <c r="S416" s="13"/>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212"/>
      <c r="AX416" s="123" t="str" cm="1">
        <f t="array" ref="AX416">_xlfn.TEXTJOIN(",", TRUE, IF(D416:L416="","",VLOOKUP(D416:L416, ComboValue!$A$2:$C$11, 3, FALSE)))</f>
        <v/>
      </c>
      <c r="AY416" s="123" t="str">
        <f t="shared" si="359"/>
        <v>Tous_Fr</v>
      </c>
      <c r="AZ416" s="123" t="str">
        <f>IF(ISBLANK(M416),"",VLOOKUP(M416,ComboValue!$D$2:$F$18,3,FALSE))</f>
        <v/>
      </c>
      <c r="BA416" s="123" t="str">
        <f>IF(ISBLANK(N416),"",VLOOKUP(N416,ComboValue!$J$2:$L$5,3,FALSE))</f>
        <v/>
      </c>
      <c r="BB416" s="130" t="str" cm="1">
        <f t="array" ref="BB416">_xlfn.TEXTJOIN(",", TRUE, IF(S416:AV416="","",VLOOKUP(S416:AV416, ComboValue!$M$2:$O$100, 3, FALSE)))</f>
        <v/>
      </c>
      <c r="BC416" s="124" t="str">
        <f t="shared" si="360"/>
        <v/>
      </c>
      <c r="BD416" s="110"/>
      <c r="BE416" s="122" t="str">
        <f t="shared" si="337"/>
        <v/>
      </c>
      <c r="BF416" s="123" t="str">
        <f t="shared" si="338"/>
        <v/>
      </c>
      <c r="BG416" s="123" t="str">
        <f t="shared" si="339"/>
        <v/>
      </c>
      <c r="BH416" s="123" t="str">
        <f t="shared" si="340"/>
        <v/>
      </c>
      <c r="BI416" s="123" t="str">
        <f t="shared" si="341"/>
        <v/>
      </c>
      <c r="BJ416" s="123" t="str">
        <f t="shared" si="342"/>
        <v/>
      </c>
      <c r="BK416" s="123" t="str">
        <f t="shared" si="343"/>
        <v/>
      </c>
      <c r="BL416" s="123" t="str">
        <f t="shared" si="344"/>
        <v/>
      </c>
      <c r="BM416" s="123" t="str">
        <f t="shared" si="345"/>
        <v/>
      </c>
      <c r="BN416" s="123" t="str">
        <f t="shared" si="346"/>
        <v/>
      </c>
      <c r="BO416" s="123">
        <f t="shared" si="385"/>
        <v>0</v>
      </c>
      <c r="BP416" s="123">
        <f t="shared" si="347"/>
        <v>0</v>
      </c>
      <c r="BQ416" s="123">
        <f t="shared" si="386"/>
        <v>0</v>
      </c>
      <c r="BR416" s="123">
        <f t="shared" si="348"/>
        <v>0</v>
      </c>
      <c r="BS416" s="123">
        <f t="shared" si="349"/>
        <v>0</v>
      </c>
      <c r="BT416" s="123">
        <f t="shared" si="350"/>
        <v>0</v>
      </c>
      <c r="BU416" s="123" t="str">
        <f t="shared" si="363"/>
        <v/>
      </c>
      <c r="BV416" s="123" t="str">
        <f t="shared" si="364"/>
        <v/>
      </c>
      <c r="BW416" s="123" t="str">
        <f t="shared" si="365"/>
        <v/>
      </c>
      <c r="BX416" s="123" t="str">
        <f t="shared" si="351"/>
        <v/>
      </c>
      <c r="BY416" s="123" t="str">
        <f t="shared" si="352"/>
        <v/>
      </c>
      <c r="BZ416" s="123" t="str">
        <f t="shared" si="353"/>
        <v/>
      </c>
      <c r="CA416" s="123" t="str">
        <f t="shared" si="354"/>
        <v/>
      </c>
      <c r="CB416" s="123" t="str">
        <f t="shared" si="355"/>
        <v/>
      </c>
      <c r="CC416" s="123" t="str">
        <f t="shared" si="356"/>
        <v/>
      </c>
      <c r="CD416" s="123" t="str">
        <f t="shared" si="357"/>
        <v/>
      </c>
      <c r="CE416" s="123" t="str">
        <f t="shared" si="358"/>
        <v/>
      </c>
      <c r="CF416" s="123" t="str">
        <f t="shared" si="366"/>
        <v/>
      </c>
      <c r="CG416" s="123" t="str">
        <f t="shared" si="367"/>
        <v/>
      </c>
      <c r="CH416" s="123" t="str">
        <f t="shared" si="368"/>
        <v/>
      </c>
      <c r="CI416" s="123" t="str">
        <f t="shared" si="369"/>
        <v/>
      </c>
      <c r="CJ416" s="131" t="str">
        <f t="shared" si="370"/>
        <v/>
      </c>
      <c r="CK416" s="123" t="str" cm="1">
        <f t="array" ref="CK416">IF(AND(AZ416="C_16",
        SUMPRODUCT(--ISNUMBER(SEARCH({"14","34","38","40","41","42","43","46","48","56","64","65"},BB416)))&gt;0),
    O416-IF(ISNUMBER(CL416),CL416,0),
    "")</f>
        <v/>
      </c>
      <c r="CL416" s="123" t="str" cm="1">
        <f t="array" ref="CL416">IF(AND(AZ416="C_16",
        SUMPRODUCT(--ISNUMBER(SEARCH({"01";"02";"03";"04";"05";"06";"07";"08";"09";"10";"11";"12";"13";"15";"16";"17";"19";"20";"21";"22";"23";"24";"25";"26";"27";"28";"29";"30";"31";"32";"33";"35";"36";"37";"39";"44";"45";"47";"49";"50";"51";"52";"53";"54";"55";"57";"58";"59";"60";"61";"62";"63";"66";"67";"68";"69";"70";"71";"72";"73";"74";"75"}, BB416)))&gt;0),
    O416,
    "")</f>
        <v/>
      </c>
      <c r="CM416" s="131" t="str" cm="1">
        <f t="array" ref="CM416">IF(SUMPRODUCT(--ISNUMBER(SEARCH({"32";"35";"36";"44";"45";"47";"50";"51";"52";"53";"54";"55";"57";"58";"59";"60"}, BB416)))&gt;0,
    B416,
    "")</f>
        <v/>
      </c>
      <c r="CN416" s="123" t="str" cm="1">
        <f t="array" ref="CN416">IF(SUMPRODUCT(--ISNUMBER(SEARCH({"61";"62"}, BB416)))&gt;0,
    B416,
    "")</f>
        <v/>
      </c>
      <c r="CO416" s="226" t="str" cm="1">
        <f t="array" ref="CO416">IF(SUMPRODUCT(--ISNUMBER(SEARCH({"68";"69";"70";"71"}, BB416)))&gt;0,
    B416,
    "")</f>
        <v/>
      </c>
      <c r="CP416" s="123" t="str" cm="1">
        <f t="array" ref="CP416">IF(SUMPRODUCT(--ISNUMBER(SEARCH({"72";"73";"74";"75"}, BB416)))&gt;0,
    B416,
    "")</f>
        <v/>
      </c>
      <c r="CQ416" s="123" t="str">
        <f t="shared" si="361"/>
        <v/>
      </c>
      <c r="CR416" s="226" t="str">
        <f t="shared" si="362"/>
        <v>NO</v>
      </c>
      <c r="CS416" s="122" t="str">
        <f t="shared" si="371"/>
        <v/>
      </c>
      <c r="CT416" s="123" t="str">
        <f t="shared" si="372"/>
        <v/>
      </c>
      <c r="CU416" s="123" t="str">
        <f t="shared" si="373"/>
        <v/>
      </c>
      <c r="CV416" s="123" t="str">
        <f t="shared" si="374"/>
        <v/>
      </c>
      <c r="CW416" s="123" t="str">
        <f t="shared" si="375"/>
        <v/>
      </c>
      <c r="CX416" s="123" t="str">
        <f t="shared" si="376"/>
        <v/>
      </c>
      <c r="CY416" s="123" t="str">
        <f t="shared" si="377"/>
        <v/>
      </c>
      <c r="CZ416" s="123" t="str">
        <f t="shared" si="378"/>
        <v/>
      </c>
      <c r="DA416" s="123" t="str">
        <f t="shared" si="379"/>
        <v/>
      </c>
      <c r="DB416" s="124" t="str">
        <f t="shared" si="380"/>
        <v/>
      </c>
      <c r="DC416" s="122" t="str">
        <f t="shared" si="381"/>
        <v/>
      </c>
      <c r="DD416" s="123" t="str">
        <f t="shared" si="382"/>
        <v/>
      </c>
      <c r="DE416" s="123" t="str">
        <f t="shared" si="383"/>
        <v/>
      </c>
      <c r="DF416" s="124" t="str">
        <f t="shared" si="384"/>
        <v/>
      </c>
      <c r="DG416" s="110"/>
    </row>
    <row r="417" spans="2:111" ht="16.2" outlineLevel="2" x14ac:dyDescent="0.4">
      <c r="B417" s="7">
        <v>412</v>
      </c>
      <c r="C417" s="12"/>
      <c r="D417" s="13"/>
      <c r="E417" s="14"/>
      <c r="F417" s="14"/>
      <c r="G417" s="14"/>
      <c r="H417" s="14"/>
      <c r="I417" s="14"/>
      <c r="J417" s="14"/>
      <c r="K417" s="14"/>
      <c r="L417" s="15"/>
      <c r="M417" s="12"/>
      <c r="N417" s="12"/>
      <c r="O417" s="12"/>
      <c r="P417" s="98" t="str">
        <f xml:space="preserve"> IF(ISBLANK(M417),"",VLOOKUP(M417,ComboValue!$D$2:$H$18,5,FALSE))</f>
        <v/>
      </c>
      <c r="Q417" s="12"/>
      <c r="R417" s="252" t="str" cm="1">
        <f t="array" ref="R417">IF(OR(ISNUMBER(SEARCH("SGH05",$D417:$L417)),ISNUMBER(SEARCH("SGH06",$D417:$L417)),ISNUMBER(SEARCH("SGH07",$D417:$L417)),ISNUMBER(SEARCH("SGH08",$D417:$L417)),ISNUMBER(SEARCH("pas de pictogramme",$D417:$L417)),ISNUMBER(SEARCH("SGH09",$D417:$L417)),ISNUMBER(SEARCH("SGH03",$D417:$L417))),"OUI","NON")</f>
        <v>NON</v>
      </c>
      <c r="S417" s="13"/>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212"/>
      <c r="AX417" s="123" t="str" cm="1">
        <f t="array" ref="AX417">_xlfn.TEXTJOIN(",", TRUE, IF(D417:L417="","",VLOOKUP(D417:L417, ComboValue!$A$2:$C$11, 3, FALSE)))</f>
        <v/>
      </c>
      <c r="AY417" s="123" t="str">
        <f t="shared" si="359"/>
        <v>Tous_Fr</v>
      </c>
      <c r="AZ417" s="123" t="str">
        <f>IF(ISBLANK(M417),"",VLOOKUP(M417,ComboValue!$D$2:$F$18,3,FALSE))</f>
        <v/>
      </c>
      <c r="BA417" s="123" t="str">
        <f>IF(ISBLANK(N417),"",VLOOKUP(N417,ComboValue!$J$2:$L$5,3,FALSE))</f>
        <v/>
      </c>
      <c r="BB417" s="130" t="str" cm="1">
        <f t="array" ref="BB417">_xlfn.TEXTJOIN(",", TRUE, IF(S417:AV417="","",VLOOKUP(S417:AV417, ComboValue!$M$2:$O$100, 3, FALSE)))</f>
        <v/>
      </c>
      <c r="BC417" s="124" t="str">
        <f t="shared" si="360"/>
        <v/>
      </c>
      <c r="BD417" s="110"/>
      <c r="BE417" s="122" t="str">
        <f t="shared" si="337"/>
        <v/>
      </c>
      <c r="BF417" s="123" t="str">
        <f t="shared" si="338"/>
        <v/>
      </c>
      <c r="BG417" s="123" t="str">
        <f t="shared" si="339"/>
        <v/>
      </c>
      <c r="BH417" s="123" t="str">
        <f t="shared" si="340"/>
        <v/>
      </c>
      <c r="BI417" s="123" t="str">
        <f t="shared" si="341"/>
        <v/>
      </c>
      <c r="BJ417" s="123" t="str">
        <f t="shared" si="342"/>
        <v/>
      </c>
      <c r="BK417" s="123" t="str">
        <f t="shared" si="343"/>
        <v/>
      </c>
      <c r="BL417" s="123" t="str">
        <f t="shared" si="344"/>
        <v/>
      </c>
      <c r="BM417" s="123" t="str">
        <f t="shared" si="345"/>
        <v/>
      </c>
      <c r="BN417" s="123" t="str">
        <f t="shared" si="346"/>
        <v/>
      </c>
      <c r="BO417" s="123">
        <f t="shared" si="385"/>
        <v>0</v>
      </c>
      <c r="BP417" s="123">
        <f t="shared" si="347"/>
        <v>0</v>
      </c>
      <c r="BQ417" s="123">
        <f t="shared" si="386"/>
        <v>0</v>
      </c>
      <c r="BR417" s="123">
        <f t="shared" si="348"/>
        <v>0</v>
      </c>
      <c r="BS417" s="123">
        <f t="shared" si="349"/>
        <v>0</v>
      </c>
      <c r="BT417" s="123">
        <f t="shared" si="350"/>
        <v>0</v>
      </c>
      <c r="BU417" s="123" t="str">
        <f t="shared" si="363"/>
        <v/>
      </c>
      <c r="BV417" s="123" t="str">
        <f t="shared" si="364"/>
        <v/>
      </c>
      <c r="BW417" s="123" t="str">
        <f t="shared" si="365"/>
        <v/>
      </c>
      <c r="BX417" s="123" t="str">
        <f t="shared" si="351"/>
        <v/>
      </c>
      <c r="BY417" s="123" t="str">
        <f t="shared" si="352"/>
        <v/>
      </c>
      <c r="BZ417" s="123" t="str">
        <f t="shared" si="353"/>
        <v/>
      </c>
      <c r="CA417" s="123" t="str">
        <f t="shared" si="354"/>
        <v/>
      </c>
      <c r="CB417" s="123" t="str">
        <f t="shared" si="355"/>
        <v/>
      </c>
      <c r="CC417" s="123" t="str">
        <f t="shared" si="356"/>
        <v/>
      </c>
      <c r="CD417" s="123" t="str">
        <f t="shared" si="357"/>
        <v/>
      </c>
      <c r="CE417" s="123" t="str">
        <f t="shared" si="358"/>
        <v/>
      </c>
      <c r="CF417" s="123" t="str">
        <f t="shared" si="366"/>
        <v/>
      </c>
      <c r="CG417" s="123" t="str">
        <f t="shared" si="367"/>
        <v/>
      </c>
      <c r="CH417" s="123" t="str">
        <f t="shared" si="368"/>
        <v/>
      </c>
      <c r="CI417" s="123" t="str">
        <f t="shared" si="369"/>
        <v/>
      </c>
      <c r="CJ417" s="131" t="str">
        <f t="shared" si="370"/>
        <v/>
      </c>
      <c r="CK417" s="123" t="str" cm="1">
        <f t="array" ref="CK417">IF(AND(AZ417="C_16",
        SUMPRODUCT(--ISNUMBER(SEARCH({"14","34","38","40","41","42","43","46","48","56","64","65"},BB417)))&gt;0),
    O417-IF(ISNUMBER(CL417),CL417,0),
    "")</f>
        <v/>
      </c>
      <c r="CL417" s="123" t="str" cm="1">
        <f t="array" ref="CL417">IF(AND(AZ417="C_16",
        SUMPRODUCT(--ISNUMBER(SEARCH({"01";"02";"03";"04";"05";"06";"07";"08";"09";"10";"11";"12";"13";"15";"16";"17";"19";"20";"21";"22";"23";"24";"25";"26";"27";"28";"29";"30";"31";"32";"33";"35";"36";"37";"39";"44";"45";"47";"49";"50";"51";"52";"53";"54";"55";"57";"58";"59";"60";"61";"62";"63";"66";"67";"68";"69";"70";"71";"72";"73";"74";"75"}, BB417)))&gt;0),
    O417,
    "")</f>
        <v/>
      </c>
      <c r="CM417" s="131" t="str" cm="1">
        <f t="array" ref="CM417">IF(SUMPRODUCT(--ISNUMBER(SEARCH({"32";"35";"36";"44";"45";"47";"50";"51";"52";"53";"54";"55";"57";"58";"59";"60"}, BB417)))&gt;0,
    B417,
    "")</f>
        <v/>
      </c>
      <c r="CN417" s="123" t="str" cm="1">
        <f t="array" ref="CN417">IF(SUMPRODUCT(--ISNUMBER(SEARCH({"61";"62"}, BB417)))&gt;0,
    B417,
    "")</f>
        <v/>
      </c>
      <c r="CO417" s="226" t="str" cm="1">
        <f t="array" ref="CO417">IF(SUMPRODUCT(--ISNUMBER(SEARCH({"68";"69";"70";"71"}, BB417)))&gt;0,
    B417,
    "")</f>
        <v/>
      </c>
      <c r="CP417" s="123" t="str" cm="1">
        <f t="array" ref="CP417">IF(SUMPRODUCT(--ISNUMBER(SEARCH({"72";"73";"74";"75"}, BB417)))&gt;0,
    B417,
    "")</f>
        <v/>
      </c>
      <c r="CQ417" s="123" t="str">
        <f t="shared" si="361"/>
        <v/>
      </c>
      <c r="CR417" s="226" t="str">
        <f t="shared" si="362"/>
        <v>NO</v>
      </c>
      <c r="CS417" s="122" t="str">
        <f t="shared" si="371"/>
        <v/>
      </c>
      <c r="CT417" s="123" t="str">
        <f t="shared" si="372"/>
        <v/>
      </c>
      <c r="CU417" s="123" t="str">
        <f t="shared" si="373"/>
        <v/>
      </c>
      <c r="CV417" s="123" t="str">
        <f t="shared" si="374"/>
        <v/>
      </c>
      <c r="CW417" s="123" t="str">
        <f t="shared" si="375"/>
        <v/>
      </c>
      <c r="CX417" s="123" t="str">
        <f t="shared" si="376"/>
        <v/>
      </c>
      <c r="CY417" s="123" t="str">
        <f t="shared" si="377"/>
        <v/>
      </c>
      <c r="CZ417" s="123" t="str">
        <f t="shared" si="378"/>
        <v/>
      </c>
      <c r="DA417" s="123" t="str">
        <f t="shared" si="379"/>
        <v/>
      </c>
      <c r="DB417" s="124" t="str">
        <f t="shared" si="380"/>
        <v/>
      </c>
      <c r="DC417" s="122" t="str">
        <f t="shared" si="381"/>
        <v/>
      </c>
      <c r="DD417" s="123" t="str">
        <f t="shared" si="382"/>
        <v/>
      </c>
      <c r="DE417" s="123" t="str">
        <f t="shared" si="383"/>
        <v/>
      </c>
      <c r="DF417" s="124" t="str">
        <f t="shared" si="384"/>
        <v/>
      </c>
      <c r="DG417" s="110"/>
    </row>
    <row r="418" spans="2:111" ht="16.2" outlineLevel="2" x14ac:dyDescent="0.4">
      <c r="B418" s="7">
        <v>413</v>
      </c>
      <c r="C418" s="12"/>
      <c r="D418" s="13"/>
      <c r="E418" s="14"/>
      <c r="F418" s="14"/>
      <c r="G418" s="14"/>
      <c r="H418" s="14"/>
      <c r="I418" s="14"/>
      <c r="J418" s="14"/>
      <c r="K418" s="14"/>
      <c r="L418" s="15"/>
      <c r="M418" s="12"/>
      <c r="N418" s="12"/>
      <c r="O418" s="12"/>
      <c r="P418" s="98" t="str">
        <f xml:space="preserve"> IF(ISBLANK(M418),"",VLOOKUP(M418,ComboValue!$D$2:$H$18,5,FALSE))</f>
        <v/>
      </c>
      <c r="Q418" s="12"/>
      <c r="R418" s="252" t="str" cm="1">
        <f t="array" ref="R418">IF(OR(ISNUMBER(SEARCH("SGH05",$D418:$L418)),ISNUMBER(SEARCH("SGH06",$D418:$L418)),ISNUMBER(SEARCH("SGH07",$D418:$L418)),ISNUMBER(SEARCH("SGH08",$D418:$L418)),ISNUMBER(SEARCH("pas de pictogramme",$D418:$L418)),ISNUMBER(SEARCH("SGH09",$D418:$L418)),ISNUMBER(SEARCH("SGH03",$D418:$L418))),"OUI","NON")</f>
        <v>NON</v>
      </c>
      <c r="S418" s="13"/>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212"/>
      <c r="AX418" s="123" t="str" cm="1">
        <f t="array" ref="AX418">_xlfn.TEXTJOIN(",", TRUE, IF(D418:L418="","",VLOOKUP(D418:L418, ComboValue!$A$2:$C$11, 3, FALSE)))</f>
        <v/>
      </c>
      <c r="AY418" s="123" t="str">
        <f t="shared" si="359"/>
        <v>Tous_Fr</v>
      </c>
      <c r="AZ418" s="123" t="str">
        <f>IF(ISBLANK(M418),"",VLOOKUP(M418,ComboValue!$D$2:$F$18,3,FALSE))</f>
        <v/>
      </c>
      <c r="BA418" s="123" t="str">
        <f>IF(ISBLANK(N418),"",VLOOKUP(N418,ComboValue!$J$2:$L$5,3,FALSE))</f>
        <v/>
      </c>
      <c r="BB418" s="130" t="str" cm="1">
        <f t="array" ref="BB418">_xlfn.TEXTJOIN(",", TRUE, IF(S418:AV418="","",VLOOKUP(S418:AV418, ComboValue!$M$2:$O$100, 3, FALSE)))</f>
        <v/>
      </c>
      <c r="BC418" s="124" t="str">
        <f t="shared" si="360"/>
        <v/>
      </c>
      <c r="BD418" s="110"/>
      <c r="BE418" s="122" t="str">
        <f t="shared" si="337"/>
        <v/>
      </c>
      <c r="BF418" s="123" t="str">
        <f t="shared" si="338"/>
        <v/>
      </c>
      <c r="BG418" s="123" t="str">
        <f t="shared" si="339"/>
        <v/>
      </c>
      <c r="BH418" s="123" t="str">
        <f t="shared" si="340"/>
        <v/>
      </c>
      <c r="BI418" s="123" t="str">
        <f t="shared" si="341"/>
        <v/>
      </c>
      <c r="BJ418" s="123" t="str">
        <f t="shared" si="342"/>
        <v/>
      </c>
      <c r="BK418" s="123" t="str">
        <f t="shared" si="343"/>
        <v/>
      </c>
      <c r="BL418" s="123" t="str">
        <f t="shared" si="344"/>
        <v/>
      </c>
      <c r="BM418" s="123" t="str">
        <f t="shared" si="345"/>
        <v/>
      </c>
      <c r="BN418" s="123" t="str">
        <f t="shared" si="346"/>
        <v/>
      </c>
      <c r="BO418" s="123">
        <f t="shared" si="385"/>
        <v>0</v>
      </c>
      <c r="BP418" s="123">
        <f t="shared" si="347"/>
        <v>0</v>
      </c>
      <c r="BQ418" s="123">
        <f t="shared" si="386"/>
        <v>0</v>
      </c>
      <c r="BR418" s="123">
        <f t="shared" si="348"/>
        <v>0</v>
      </c>
      <c r="BS418" s="123">
        <f t="shared" si="349"/>
        <v>0</v>
      </c>
      <c r="BT418" s="123">
        <f t="shared" si="350"/>
        <v>0</v>
      </c>
      <c r="BU418" s="123" t="str">
        <f t="shared" si="363"/>
        <v/>
      </c>
      <c r="BV418" s="123" t="str">
        <f t="shared" si="364"/>
        <v/>
      </c>
      <c r="BW418" s="123" t="str">
        <f t="shared" si="365"/>
        <v/>
      </c>
      <c r="BX418" s="123" t="str">
        <f t="shared" si="351"/>
        <v/>
      </c>
      <c r="BY418" s="123" t="str">
        <f t="shared" si="352"/>
        <v/>
      </c>
      <c r="BZ418" s="123" t="str">
        <f t="shared" si="353"/>
        <v/>
      </c>
      <c r="CA418" s="123" t="str">
        <f t="shared" si="354"/>
        <v/>
      </c>
      <c r="CB418" s="123" t="str">
        <f t="shared" si="355"/>
        <v/>
      </c>
      <c r="CC418" s="123" t="str">
        <f t="shared" si="356"/>
        <v/>
      </c>
      <c r="CD418" s="123" t="str">
        <f t="shared" si="357"/>
        <v/>
      </c>
      <c r="CE418" s="123" t="str">
        <f t="shared" si="358"/>
        <v/>
      </c>
      <c r="CF418" s="123" t="str">
        <f t="shared" si="366"/>
        <v/>
      </c>
      <c r="CG418" s="123" t="str">
        <f t="shared" si="367"/>
        <v/>
      </c>
      <c r="CH418" s="123" t="str">
        <f t="shared" si="368"/>
        <v/>
      </c>
      <c r="CI418" s="123" t="str">
        <f t="shared" si="369"/>
        <v/>
      </c>
      <c r="CJ418" s="131" t="str">
        <f t="shared" si="370"/>
        <v/>
      </c>
      <c r="CK418" s="123" t="str" cm="1">
        <f t="array" ref="CK418">IF(AND(AZ418="C_16",
        SUMPRODUCT(--ISNUMBER(SEARCH({"14","34","38","40","41","42","43","46","48","56","64","65"},BB418)))&gt;0),
    O418-IF(ISNUMBER(CL418),CL418,0),
    "")</f>
        <v/>
      </c>
      <c r="CL418" s="123" t="str" cm="1">
        <f t="array" ref="CL418">IF(AND(AZ418="C_16",
        SUMPRODUCT(--ISNUMBER(SEARCH({"01";"02";"03";"04";"05";"06";"07";"08";"09";"10";"11";"12";"13";"15";"16";"17";"19";"20";"21";"22";"23";"24";"25";"26";"27";"28";"29";"30";"31";"32";"33";"35";"36";"37";"39";"44";"45";"47";"49";"50";"51";"52";"53";"54";"55";"57";"58";"59";"60";"61";"62";"63";"66";"67";"68";"69";"70";"71";"72";"73";"74";"75"}, BB418)))&gt;0),
    O418,
    "")</f>
        <v/>
      </c>
      <c r="CM418" s="131" t="str" cm="1">
        <f t="array" ref="CM418">IF(SUMPRODUCT(--ISNUMBER(SEARCH({"32";"35";"36";"44";"45";"47";"50";"51";"52";"53";"54";"55";"57";"58";"59";"60"}, BB418)))&gt;0,
    B418,
    "")</f>
        <v/>
      </c>
      <c r="CN418" s="123" t="str" cm="1">
        <f t="array" ref="CN418">IF(SUMPRODUCT(--ISNUMBER(SEARCH({"61";"62"}, BB418)))&gt;0,
    B418,
    "")</f>
        <v/>
      </c>
      <c r="CO418" s="226" t="str" cm="1">
        <f t="array" ref="CO418">IF(SUMPRODUCT(--ISNUMBER(SEARCH({"68";"69";"70";"71"}, BB418)))&gt;0,
    B418,
    "")</f>
        <v/>
      </c>
      <c r="CP418" s="123" t="str" cm="1">
        <f t="array" ref="CP418">IF(SUMPRODUCT(--ISNUMBER(SEARCH({"72";"73";"74";"75"}, BB418)))&gt;0,
    B418,
    "")</f>
        <v/>
      </c>
      <c r="CQ418" s="123" t="str">
        <f t="shared" si="361"/>
        <v/>
      </c>
      <c r="CR418" s="226" t="str">
        <f t="shared" si="362"/>
        <v>NO</v>
      </c>
      <c r="CS418" s="122" t="str">
        <f t="shared" si="371"/>
        <v/>
      </c>
      <c r="CT418" s="123" t="str">
        <f t="shared" si="372"/>
        <v/>
      </c>
      <c r="CU418" s="123" t="str">
        <f t="shared" si="373"/>
        <v/>
      </c>
      <c r="CV418" s="123" t="str">
        <f t="shared" si="374"/>
        <v/>
      </c>
      <c r="CW418" s="123" t="str">
        <f t="shared" si="375"/>
        <v/>
      </c>
      <c r="CX418" s="123" t="str">
        <f t="shared" si="376"/>
        <v/>
      </c>
      <c r="CY418" s="123" t="str">
        <f t="shared" si="377"/>
        <v/>
      </c>
      <c r="CZ418" s="123" t="str">
        <f t="shared" si="378"/>
        <v/>
      </c>
      <c r="DA418" s="123" t="str">
        <f t="shared" si="379"/>
        <v/>
      </c>
      <c r="DB418" s="124" t="str">
        <f t="shared" si="380"/>
        <v/>
      </c>
      <c r="DC418" s="122" t="str">
        <f t="shared" si="381"/>
        <v/>
      </c>
      <c r="DD418" s="123" t="str">
        <f t="shared" si="382"/>
        <v/>
      </c>
      <c r="DE418" s="123" t="str">
        <f t="shared" si="383"/>
        <v/>
      </c>
      <c r="DF418" s="124" t="str">
        <f t="shared" si="384"/>
        <v/>
      </c>
      <c r="DG418" s="110"/>
    </row>
    <row r="419" spans="2:111" ht="16.2" outlineLevel="2" x14ac:dyDescent="0.4">
      <c r="B419" s="7">
        <v>414</v>
      </c>
      <c r="C419" s="12"/>
      <c r="D419" s="13"/>
      <c r="E419" s="14"/>
      <c r="F419" s="14"/>
      <c r="G419" s="14"/>
      <c r="H419" s="14"/>
      <c r="I419" s="14"/>
      <c r="J419" s="14"/>
      <c r="K419" s="14"/>
      <c r="L419" s="15"/>
      <c r="M419" s="12"/>
      <c r="N419" s="12"/>
      <c r="O419" s="12"/>
      <c r="P419" s="98" t="str">
        <f xml:space="preserve"> IF(ISBLANK(M419),"",VLOOKUP(M419,ComboValue!$D$2:$H$18,5,FALSE))</f>
        <v/>
      </c>
      <c r="Q419" s="12"/>
      <c r="R419" s="252" t="str" cm="1">
        <f t="array" ref="R419">IF(OR(ISNUMBER(SEARCH("SGH05",$D419:$L419)),ISNUMBER(SEARCH("SGH06",$D419:$L419)),ISNUMBER(SEARCH("SGH07",$D419:$L419)),ISNUMBER(SEARCH("SGH08",$D419:$L419)),ISNUMBER(SEARCH("pas de pictogramme",$D419:$L419)),ISNUMBER(SEARCH("SGH09",$D419:$L419)),ISNUMBER(SEARCH("SGH03",$D419:$L419))),"OUI","NON")</f>
        <v>NON</v>
      </c>
      <c r="S419" s="13"/>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212"/>
      <c r="AX419" s="123" t="str" cm="1">
        <f t="array" ref="AX419">_xlfn.TEXTJOIN(",", TRUE, IF(D419:L419="","",VLOOKUP(D419:L419, ComboValue!$A$2:$C$11, 3, FALSE)))</f>
        <v/>
      </c>
      <c r="AY419" s="123" t="str">
        <f t="shared" si="359"/>
        <v>Tous_Fr</v>
      </c>
      <c r="AZ419" s="123" t="str">
        <f>IF(ISBLANK(M419),"",VLOOKUP(M419,ComboValue!$D$2:$F$18,3,FALSE))</f>
        <v/>
      </c>
      <c r="BA419" s="123" t="str">
        <f>IF(ISBLANK(N419),"",VLOOKUP(N419,ComboValue!$J$2:$L$5,3,FALSE))</f>
        <v/>
      </c>
      <c r="BB419" s="130" t="str" cm="1">
        <f t="array" ref="BB419">_xlfn.TEXTJOIN(",", TRUE, IF(S419:AV419="","",VLOOKUP(S419:AV419, ComboValue!$M$2:$O$100, 3, FALSE)))</f>
        <v/>
      </c>
      <c r="BC419" s="124" t="str">
        <f t="shared" si="360"/>
        <v/>
      </c>
      <c r="BD419" s="110"/>
      <c r="BE419" s="122" t="str">
        <f t="shared" si="337"/>
        <v/>
      </c>
      <c r="BF419" s="123" t="str">
        <f t="shared" si="338"/>
        <v/>
      </c>
      <c r="BG419" s="123" t="str">
        <f t="shared" si="339"/>
        <v/>
      </c>
      <c r="BH419" s="123" t="str">
        <f t="shared" si="340"/>
        <v/>
      </c>
      <c r="BI419" s="123" t="str">
        <f t="shared" si="341"/>
        <v/>
      </c>
      <c r="BJ419" s="123" t="str">
        <f t="shared" si="342"/>
        <v/>
      </c>
      <c r="BK419" s="123" t="str">
        <f t="shared" si="343"/>
        <v/>
      </c>
      <c r="BL419" s="123" t="str">
        <f t="shared" si="344"/>
        <v/>
      </c>
      <c r="BM419" s="123" t="str">
        <f t="shared" si="345"/>
        <v/>
      </c>
      <c r="BN419" s="123" t="str">
        <f t="shared" si="346"/>
        <v/>
      </c>
      <c r="BO419" s="123">
        <f t="shared" si="385"/>
        <v>0</v>
      </c>
      <c r="BP419" s="123">
        <f t="shared" si="347"/>
        <v>0</v>
      </c>
      <c r="BQ419" s="123">
        <f t="shared" si="386"/>
        <v>0</v>
      </c>
      <c r="BR419" s="123">
        <f t="shared" si="348"/>
        <v>0</v>
      </c>
      <c r="BS419" s="123">
        <f t="shared" si="349"/>
        <v>0</v>
      </c>
      <c r="BT419" s="123">
        <f t="shared" si="350"/>
        <v>0</v>
      </c>
      <c r="BU419" s="123" t="str">
        <f t="shared" si="363"/>
        <v/>
      </c>
      <c r="BV419" s="123" t="str">
        <f t="shared" si="364"/>
        <v/>
      </c>
      <c r="BW419" s="123" t="str">
        <f t="shared" si="365"/>
        <v/>
      </c>
      <c r="BX419" s="123" t="str">
        <f t="shared" si="351"/>
        <v/>
      </c>
      <c r="BY419" s="123" t="str">
        <f t="shared" si="352"/>
        <v/>
      </c>
      <c r="BZ419" s="123" t="str">
        <f t="shared" si="353"/>
        <v/>
      </c>
      <c r="CA419" s="123" t="str">
        <f t="shared" si="354"/>
        <v/>
      </c>
      <c r="CB419" s="123" t="str">
        <f t="shared" si="355"/>
        <v/>
      </c>
      <c r="CC419" s="123" t="str">
        <f t="shared" si="356"/>
        <v/>
      </c>
      <c r="CD419" s="123" t="str">
        <f t="shared" si="357"/>
        <v/>
      </c>
      <c r="CE419" s="123" t="str">
        <f t="shared" si="358"/>
        <v/>
      </c>
      <c r="CF419" s="123" t="str">
        <f t="shared" si="366"/>
        <v/>
      </c>
      <c r="CG419" s="123" t="str">
        <f t="shared" si="367"/>
        <v/>
      </c>
      <c r="CH419" s="123" t="str">
        <f t="shared" si="368"/>
        <v/>
      </c>
      <c r="CI419" s="123" t="str">
        <f t="shared" si="369"/>
        <v/>
      </c>
      <c r="CJ419" s="131" t="str">
        <f t="shared" si="370"/>
        <v/>
      </c>
      <c r="CK419" s="123" t="str" cm="1">
        <f t="array" ref="CK419">IF(AND(AZ419="C_16",
        SUMPRODUCT(--ISNUMBER(SEARCH({"14","34","38","40","41","42","43","46","48","56","64","65"},BB419)))&gt;0),
    O419-IF(ISNUMBER(CL419),CL419,0),
    "")</f>
        <v/>
      </c>
      <c r="CL419" s="123" t="str" cm="1">
        <f t="array" ref="CL419">IF(AND(AZ419="C_16",
        SUMPRODUCT(--ISNUMBER(SEARCH({"01";"02";"03";"04";"05";"06";"07";"08";"09";"10";"11";"12";"13";"15";"16";"17";"19";"20";"21";"22";"23";"24";"25";"26";"27";"28";"29";"30";"31";"32";"33";"35";"36";"37";"39";"44";"45";"47";"49";"50";"51";"52";"53";"54";"55";"57";"58";"59";"60";"61";"62";"63";"66";"67";"68";"69";"70";"71";"72";"73";"74";"75"}, BB419)))&gt;0),
    O419,
    "")</f>
        <v/>
      </c>
      <c r="CM419" s="131" t="str" cm="1">
        <f t="array" ref="CM419">IF(SUMPRODUCT(--ISNUMBER(SEARCH({"32";"35";"36";"44";"45";"47";"50";"51";"52";"53";"54";"55";"57";"58";"59";"60"}, BB419)))&gt;0,
    B419,
    "")</f>
        <v/>
      </c>
      <c r="CN419" s="123" t="str" cm="1">
        <f t="array" ref="CN419">IF(SUMPRODUCT(--ISNUMBER(SEARCH({"61";"62"}, BB419)))&gt;0,
    B419,
    "")</f>
        <v/>
      </c>
      <c r="CO419" s="226" t="str" cm="1">
        <f t="array" ref="CO419">IF(SUMPRODUCT(--ISNUMBER(SEARCH({"68";"69";"70";"71"}, BB419)))&gt;0,
    B419,
    "")</f>
        <v/>
      </c>
      <c r="CP419" s="123" t="str" cm="1">
        <f t="array" ref="CP419">IF(SUMPRODUCT(--ISNUMBER(SEARCH({"72";"73";"74";"75"}, BB419)))&gt;0,
    B419,
    "")</f>
        <v/>
      </c>
      <c r="CQ419" s="123" t="str">
        <f t="shared" si="361"/>
        <v/>
      </c>
      <c r="CR419" s="226" t="str">
        <f t="shared" si="362"/>
        <v>NO</v>
      </c>
      <c r="CS419" s="122" t="str">
        <f t="shared" si="371"/>
        <v/>
      </c>
      <c r="CT419" s="123" t="str">
        <f t="shared" si="372"/>
        <v/>
      </c>
      <c r="CU419" s="123" t="str">
        <f t="shared" si="373"/>
        <v/>
      </c>
      <c r="CV419" s="123" t="str">
        <f t="shared" si="374"/>
        <v/>
      </c>
      <c r="CW419" s="123" t="str">
        <f t="shared" si="375"/>
        <v/>
      </c>
      <c r="CX419" s="123" t="str">
        <f t="shared" si="376"/>
        <v/>
      </c>
      <c r="CY419" s="123" t="str">
        <f t="shared" si="377"/>
        <v/>
      </c>
      <c r="CZ419" s="123" t="str">
        <f t="shared" si="378"/>
        <v/>
      </c>
      <c r="DA419" s="123" t="str">
        <f t="shared" si="379"/>
        <v/>
      </c>
      <c r="DB419" s="124" t="str">
        <f t="shared" si="380"/>
        <v/>
      </c>
      <c r="DC419" s="122" t="str">
        <f t="shared" si="381"/>
        <v/>
      </c>
      <c r="DD419" s="123" t="str">
        <f t="shared" si="382"/>
        <v/>
      </c>
      <c r="DE419" s="123" t="str">
        <f t="shared" si="383"/>
        <v/>
      </c>
      <c r="DF419" s="124" t="str">
        <f t="shared" si="384"/>
        <v/>
      </c>
      <c r="DG419" s="110"/>
    </row>
    <row r="420" spans="2:111" ht="16.2" outlineLevel="2" x14ac:dyDescent="0.4">
      <c r="B420" s="7">
        <v>415</v>
      </c>
      <c r="C420" s="12"/>
      <c r="D420" s="13"/>
      <c r="E420" s="14"/>
      <c r="F420" s="14"/>
      <c r="G420" s="14"/>
      <c r="H420" s="14"/>
      <c r="I420" s="14"/>
      <c r="J420" s="14"/>
      <c r="K420" s="14"/>
      <c r="L420" s="15"/>
      <c r="M420" s="12"/>
      <c r="N420" s="12"/>
      <c r="O420" s="12"/>
      <c r="P420" s="98" t="str">
        <f xml:space="preserve"> IF(ISBLANK(M420),"",VLOOKUP(M420,ComboValue!$D$2:$H$18,5,FALSE))</f>
        <v/>
      </c>
      <c r="Q420" s="12"/>
      <c r="R420" s="252" t="str" cm="1">
        <f t="array" ref="R420">IF(OR(ISNUMBER(SEARCH("SGH05",$D420:$L420)),ISNUMBER(SEARCH("SGH06",$D420:$L420)),ISNUMBER(SEARCH("SGH07",$D420:$L420)),ISNUMBER(SEARCH("SGH08",$D420:$L420)),ISNUMBER(SEARCH("pas de pictogramme",$D420:$L420)),ISNUMBER(SEARCH("SGH09",$D420:$L420)),ISNUMBER(SEARCH("SGH03",$D420:$L420))),"OUI","NON")</f>
        <v>NON</v>
      </c>
      <c r="S420" s="13"/>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212"/>
      <c r="AX420" s="123" t="str" cm="1">
        <f t="array" ref="AX420">_xlfn.TEXTJOIN(",", TRUE, IF(D420:L420="","",VLOOKUP(D420:L420, ComboValue!$A$2:$C$11, 3, FALSE)))</f>
        <v/>
      </c>
      <c r="AY420" s="123" t="str">
        <f t="shared" si="359"/>
        <v>Tous_Fr</v>
      </c>
      <c r="AZ420" s="123" t="str">
        <f>IF(ISBLANK(M420),"",VLOOKUP(M420,ComboValue!$D$2:$F$18,3,FALSE))</f>
        <v/>
      </c>
      <c r="BA420" s="123" t="str">
        <f>IF(ISBLANK(N420),"",VLOOKUP(N420,ComboValue!$J$2:$L$5,3,FALSE))</f>
        <v/>
      </c>
      <c r="BB420" s="130" t="str" cm="1">
        <f t="array" ref="BB420">_xlfn.TEXTJOIN(",", TRUE, IF(S420:AV420="","",VLOOKUP(S420:AV420, ComboValue!$M$2:$O$100, 3, FALSE)))</f>
        <v/>
      </c>
      <c r="BC420" s="124" t="str">
        <f t="shared" si="360"/>
        <v/>
      </c>
      <c r="BD420" s="110"/>
      <c r="BE420" s="122" t="str">
        <f t="shared" si="337"/>
        <v/>
      </c>
      <c r="BF420" s="123" t="str">
        <f t="shared" si="338"/>
        <v/>
      </c>
      <c r="BG420" s="123" t="str">
        <f t="shared" si="339"/>
        <v/>
      </c>
      <c r="BH420" s="123" t="str">
        <f t="shared" si="340"/>
        <v/>
      </c>
      <c r="BI420" s="123" t="str">
        <f t="shared" si="341"/>
        <v/>
      </c>
      <c r="BJ420" s="123" t="str">
        <f t="shared" si="342"/>
        <v/>
      </c>
      <c r="BK420" s="123" t="str">
        <f t="shared" si="343"/>
        <v/>
      </c>
      <c r="BL420" s="123" t="str">
        <f t="shared" si="344"/>
        <v/>
      </c>
      <c r="BM420" s="123" t="str">
        <f t="shared" si="345"/>
        <v/>
      </c>
      <c r="BN420" s="123" t="str">
        <f t="shared" si="346"/>
        <v/>
      </c>
      <c r="BO420" s="123">
        <f t="shared" si="385"/>
        <v>0</v>
      </c>
      <c r="BP420" s="123">
        <f t="shared" si="347"/>
        <v>0</v>
      </c>
      <c r="BQ420" s="123">
        <f t="shared" si="386"/>
        <v>0</v>
      </c>
      <c r="BR420" s="123">
        <f t="shared" si="348"/>
        <v>0</v>
      </c>
      <c r="BS420" s="123">
        <f t="shared" si="349"/>
        <v>0</v>
      </c>
      <c r="BT420" s="123">
        <f t="shared" si="350"/>
        <v>0</v>
      </c>
      <c r="BU420" s="123" t="str">
        <f t="shared" si="363"/>
        <v/>
      </c>
      <c r="BV420" s="123" t="str">
        <f t="shared" si="364"/>
        <v/>
      </c>
      <c r="BW420" s="123" t="str">
        <f t="shared" si="365"/>
        <v/>
      </c>
      <c r="BX420" s="123" t="str">
        <f t="shared" si="351"/>
        <v/>
      </c>
      <c r="BY420" s="123" t="str">
        <f t="shared" si="352"/>
        <v/>
      </c>
      <c r="BZ420" s="123" t="str">
        <f t="shared" si="353"/>
        <v/>
      </c>
      <c r="CA420" s="123" t="str">
        <f t="shared" si="354"/>
        <v/>
      </c>
      <c r="CB420" s="123" t="str">
        <f t="shared" si="355"/>
        <v/>
      </c>
      <c r="CC420" s="123" t="str">
        <f t="shared" si="356"/>
        <v/>
      </c>
      <c r="CD420" s="123" t="str">
        <f t="shared" si="357"/>
        <v/>
      </c>
      <c r="CE420" s="123" t="str">
        <f t="shared" si="358"/>
        <v/>
      </c>
      <c r="CF420" s="123" t="str">
        <f t="shared" si="366"/>
        <v/>
      </c>
      <c r="CG420" s="123" t="str">
        <f t="shared" si="367"/>
        <v/>
      </c>
      <c r="CH420" s="123" t="str">
        <f t="shared" si="368"/>
        <v/>
      </c>
      <c r="CI420" s="123" t="str">
        <f t="shared" si="369"/>
        <v/>
      </c>
      <c r="CJ420" s="131" t="str">
        <f t="shared" si="370"/>
        <v/>
      </c>
      <c r="CK420" s="123" t="str" cm="1">
        <f t="array" ref="CK420">IF(AND(AZ420="C_16",
        SUMPRODUCT(--ISNUMBER(SEARCH({"14","34","38","40","41","42","43","46","48","56","64","65"},BB420)))&gt;0),
    O420-IF(ISNUMBER(CL420),CL420,0),
    "")</f>
        <v/>
      </c>
      <c r="CL420" s="123" t="str" cm="1">
        <f t="array" ref="CL420">IF(AND(AZ420="C_16",
        SUMPRODUCT(--ISNUMBER(SEARCH({"01";"02";"03";"04";"05";"06";"07";"08";"09";"10";"11";"12";"13";"15";"16";"17";"19";"20";"21";"22";"23";"24";"25";"26";"27";"28";"29";"30";"31";"32";"33";"35";"36";"37";"39";"44";"45";"47";"49";"50";"51";"52";"53";"54";"55";"57";"58";"59";"60";"61";"62";"63";"66";"67";"68";"69";"70";"71";"72";"73";"74";"75"}, BB420)))&gt;0),
    O420,
    "")</f>
        <v/>
      </c>
      <c r="CM420" s="131" t="str" cm="1">
        <f t="array" ref="CM420">IF(SUMPRODUCT(--ISNUMBER(SEARCH({"32";"35";"36";"44";"45";"47";"50";"51";"52";"53";"54";"55";"57";"58";"59";"60"}, BB420)))&gt;0,
    B420,
    "")</f>
        <v/>
      </c>
      <c r="CN420" s="123" t="str" cm="1">
        <f t="array" ref="CN420">IF(SUMPRODUCT(--ISNUMBER(SEARCH({"61";"62"}, BB420)))&gt;0,
    B420,
    "")</f>
        <v/>
      </c>
      <c r="CO420" s="226" t="str" cm="1">
        <f t="array" ref="CO420">IF(SUMPRODUCT(--ISNUMBER(SEARCH({"68";"69";"70";"71"}, BB420)))&gt;0,
    B420,
    "")</f>
        <v/>
      </c>
      <c r="CP420" s="123" t="str" cm="1">
        <f t="array" ref="CP420">IF(SUMPRODUCT(--ISNUMBER(SEARCH({"72";"73";"74";"75"}, BB420)))&gt;0,
    B420,
    "")</f>
        <v/>
      </c>
      <c r="CQ420" s="123" t="str">
        <f t="shared" si="361"/>
        <v/>
      </c>
      <c r="CR420" s="226" t="str">
        <f t="shared" si="362"/>
        <v>NO</v>
      </c>
      <c r="CS420" s="122" t="str">
        <f t="shared" si="371"/>
        <v/>
      </c>
      <c r="CT420" s="123" t="str">
        <f t="shared" si="372"/>
        <v/>
      </c>
      <c r="CU420" s="123" t="str">
        <f t="shared" si="373"/>
        <v/>
      </c>
      <c r="CV420" s="123" t="str">
        <f t="shared" si="374"/>
        <v/>
      </c>
      <c r="CW420" s="123" t="str">
        <f t="shared" si="375"/>
        <v/>
      </c>
      <c r="CX420" s="123" t="str">
        <f t="shared" si="376"/>
        <v/>
      </c>
      <c r="CY420" s="123" t="str">
        <f t="shared" si="377"/>
        <v/>
      </c>
      <c r="CZ420" s="123" t="str">
        <f t="shared" si="378"/>
        <v/>
      </c>
      <c r="DA420" s="123" t="str">
        <f t="shared" si="379"/>
        <v/>
      </c>
      <c r="DB420" s="124" t="str">
        <f t="shared" si="380"/>
        <v/>
      </c>
      <c r="DC420" s="122" t="str">
        <f t="shared" si="381"/>
        <v/>
      </c>
      <c r="DD420" s="123" t="str">
        <f t="shared" si="382"/>
        <v/>
      </c>
      <c r="DE420" s="123" t="str">
        <f t="shared" si="383"/>
        <v/>
      </c>
      <c r="DF420" s="124" t="str">
        <f t="shared" si="384"/>
        <v/>
      </c>
      <c r="DG420" s="110"/>
    </row>
    <row r="421" spans="2:111" ht="16.2" outlineLevel="2" x14ac:dyDescent="0.4">
      <c r="B421" s="7">
        <v>416</v>
      </c>
      <c r="C421" s="12"/>
      <c r="D421" s="13"/>
      <c r="E421" s="14"/>
      <c r="F421" s="14"/>
      <c r="G421" s="14"/>
      <c r="H421" s="14"/>
      <c r="I421" s="14"/>
      <c r="J421" s="14"/>
      <c r="K421" s="14"/>
      <c r="L421" s="15"/>
      <c r="M421" s="12"/>
      <c r="N421" s="12"/>
      <c r="O421" s="12"/>
      <c r="P421" s="98" t="str">
        <f xml:space="preserve"> IF(ISBLANK(M421),"",VLOOKUP(M421,ComboValue!$D$2:$H$18,5,FALSE))</f>
        <v/>
      </c>
      <c r="Q421" s="12"/>
      <c r="R421" s="252" t="str" cm="1">
        <f t="array" ref="R421">IF(OR(ISNUMBER(SEARCH("SGH05",$D421:$L421)),ISNUMBER(SEARCH("SGH06",$D421:$L421)),ISNUMBER(SEARCH("SGH07",$D421:$L421)),ISNUMBER(SEARCH("SGH08",$D421:$L421)),ISNUMBER(SEARCH("pas de pictogramme",$D421:$L421)),ISNUMBER(SEARCH("SGH09",$D421:$L421)),ISNUMBER(SEARCH("SGH03",$D421:$L421))),"OUI","NON")</f>
        <v>NON</v>
      </c>
      <c r="S421" s="13"/>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212"/>
      <c r="AX421" s="123" t="str" cm="1">
        <f t="array" ref="AX421">_xlfn.TEXTJOIN(",", TRUE, IF(D421:L421="","",VLOOKUP(D421:L421, ComboValue!$A$2:$C$11, 3, FALSE)))</f>
        <v/>
      </c>
      <c r="AY421" s="123" t="str">
        <f t="shared" si="359"/>
        <v>Tous_Fr</v>
      </c>
      <c r="AZ421" s="123" t="str">
        <f>IF(ISBLANK(M421),"",VLOOKUP(M421,ComboValue!$D$2:$F$18,3,FALSE))</f>
        <v/>
      </c>
      <c r="BA421" s="123" t="str">
        <f>IF(ISBLANK(N421),"",VLOOKUP(N421,ComboValue!$J$2:$L$5,3,FALSE))</f>
        <v/>
      </c>
      <c r="BB421" s="130" t="str" cm="1">
        <f t="array" ref="BB421">_xlfn.TEXTJOIN(",", TRUE, IF(S421:AV421="","",VLOOKUP(S421:AV421, ComboValue!$M$2:$O$100, 3, FALSE)))</f>
        <v/>
      </c>
      <c r="BC421" s="124" t="str">
        <f t="shared" si="360"/>
        <v/>
      </c>
      <c r="BD421" s="110"/>
      <c r="BE421" s="122" t="str">
        <f t="shared" si="337"/>
        <v/>
      </c>
      <c r="BF421" s="123" t="str">
        <f t="shared" si="338"/>
        <v/>
      </c>
      <c r="BG421" s="123" t="str">
        <f t="shared" si="339"/>
        <v/>
      </c>
      <c r="BH421" s="123" t="str">
        <f t="shared" si="340"/>
        <v/>
      </c>
      <c r="BI421" s="123" t="str">
        <f t="shared" si="341"/>
        <v/>
      </c>
      <c r="BJ421" s="123" t="str">
        <f t="shared" si="342"/>
        <v/>
      </c>
      <c r="BK421" s="123" t="str">
        <f t="shared" si="343"/>
        <v/>
      </c>
      <c r="BL421" s="123" t="str">
        <f t="shared" si="344"/>
        <v/>
      </c>
      <c r="BM421" s="123" t="str">
        <f t="shared" si="345"/>
        <v/>
      </c>
      <c r="BN421" s="123" t="str">
        <f t="shared" si="346"/>
        <v/>
      </c>
      <c r="BO421" s="123">
        <f t="shared" si="385"/>
        <v>0</v>
      </c>
      <c r="BP421" s="123">
        <f t="shared" si="347"/>
        <v>0</v>
      </c>
      <c r="BQ421" s="123">
        <f t="shared" si="386"/>
        <v>0</v>
      </c>
      <c r="BR421" s="123">
        <f t="shared" si="348"/>
        <v>0</v>
      </c>
      <c r="BS421" s="123">
        <f t="shared" si="349"/>
        <v>0</v>
      </c>
      <c r="BT421" s="123">
        <f t="shared" si="350"/>
        <v>0</v>
      </c>
      <c r="BU421" s="123" t="str">
        <f t="shared" si="363"/>
        <v/>
      </c>
      <c r="BV421" s="123" t="str">
        <f t="shared" si="364"/>
        <v/>
      </c>
      <c r="BW421" s="123" t="str">
        <f t="shared" si="365"/>
        <v/>
      </c>
      <c r="BX421" s="123" t="str">
        <f t="shared" si="351"/>
        <v/>
      </c>
      <c r="BY421" s="123" t="str">
        <f t="shared" si="352"/>
        <v/>
      </c>
      <c r="BZ421" s="123" t="str">
        <f t="shared" si="353"/>
        <v/>
      </c>
      <c r="CA421" s="123" t="str">
        <f t="shared" si="354"/>
        <v/>
      </c>
      <c r="CB421" s="123" t="str">
        <f t="shared" si="355"/>
        <v/>
      </c>
      <c r="CC421" s="123" t="str">
        <f t="shared" si="356"/>
        <v/>
      </c>
      <c r="CD421" s="123" t="str">
        <f t="shared" si="357"/>
        <v/>
      </c>
      <c r="CE421" s="123" t="str">
        <f t="shared" si="358"/>
        <v/>
      </c>
      <c r="CF421" s="123" t="str">
        <f t="shared" si="366"/>
        <v/>
      </c>
      <c r="CG421" s="123" t="str">
        <f t="shared" si="367"/>
        <v/>
      </c>
      <c r="CH421" s="123" t="str">
        <f t="shared" si="368"/>
        <v/>
      </c>
      <c r="CI421" s="123" t="str">
        <f t="shared" si="369"/>
        <v/>
      </c>
      <c r="CJ421" s="131" t="str">
        <f t="shared" si="370"/>
        <v/>
      </c>
      <c r="CK421" s="123" t="str" cm="1">
        <f t="array" ref="CK421">IF(AND(AZ421="C_16",
        SUMPRODUCT(--ISNUMBER(SEARCH({"14","34","38","40","41","42","43","46","48","56","64","65"},BB421)))&gt;0),
    O421-IF(ISNUMBER(CL421),CL421,0),
    "")</f>
        <v/>
      </c>
      <c r="CL421" s="123" t="str" cm="1">
        <f t="array" ref="CL421">IF(AND(AZ421="C_16",
        SUMPRODUCT(--ISNUMBER(SEARCH({"01";"02";"03";"04";"05";"06";"07";"08";"09";"10";"11";"12";"13";"15";"16";"17";"19";"20";"21";"22";"23";"24";"25";"26";"27";"28";"29";"30";"31";"32";"33";"35";"36";"37";"39";"44";"45";"47";"49";"50";"51";"52";"53";"54";"55";"57";"58";"59";"60";"61";"62";"63";"66";"67";"68";"69";"70";"71";"72";"73";"74";"75"}, BB421)))&gt;0),
    O421,
    "")</f>
        <v/>
      </c>
      <c r="CM421" s="131" t="str" cm="1">
        <f t="array" ref="CM421">IF(SUMPRODUCT(--ISNUMBER(SEARCH({"32";"35";"36";"44";"45";"47";"50";"51";"52";"53";"54";"55";"57";"58";"59";"60"}, BB421)))&gt;0,
    B421,
    "")</f>
        <v/>
      </c>
      <c r="CN421" s="123" t="str" cm="1">
        <f t="array" ref="CN421">IF(SUMPRODUCT(--ISNUMBER(SEARCH({"61";"62"}, BB421)))&gt;0,
    B421,
    "")</f>
        <v/>
      </c>
      <c r="CO421" s="226" t="str" cm="1">
        <f t="array" ref="CO421">IF(SUMPRODUCT(--ISNUMBER(SEARCH({"68";"69";"70";"71"}, BB421)))&gt;0,
    B421,
    "")</f>
        <v/>
      </c>
      <c r="CP421" s="123" t="str" cm="1">
        <f t="array" ref="CP421">IF(SUMPRODUCT(--ISNUMBER(SEARCH({"72";"73";"74";"75"}, BB421)))&gt;0,
    B421,
    "")</f>
        <v/>
      </c>
      <c r="CQ421" s="123" t="str">
        <f t="shared" si="361"/>
        <v/>
      </c>
      <c r="CR421" s="226" t="str">
        <f t="shared" si="362"/>
        <v>NO</v>
      </c>
      <c r="CS421" s="122" t="str">
        <f t="shared" si="371"/>
        <v/>
      </c>
      <c r="CT421" s="123" t="str">
        <f t="shared" si="372"/>
        <v/>
      </c>
      <c r="CU421" s="123" t="str">
        <f t="shared" si="373"/>
        <v/>
      </c>
      <c r="CV421" s="123" t="str">
        <f t="shared" si="374"/>
        <v/>
      </c>
      <c r="CW421" s="123" t="str">
        <f t="shared" si="375"/>
        <v/>
      </c>
      <c r="CX421" s="123" t="str">
        <f t="shared" si="376"/>
        <v/>
      </c>
      <c r="CY421" s="123" t="str">
        <f t="shared" si="377"/>
        <v/>
      </c>
      <c r="CZ421" s="123" t="str">
        <f t="shared" si="378"/>
        <v/>
      </c>
      <c r="DA421" s="123" t="str">
        <f t="shared" si="379"/>
        <v/>
      </c>
      <c r="DB421" s="124" t="str">
        <f t="shared" si="380"/>
        <v/>
      </c>
      <c r="DC421" s="122" t="str">
        <f t="shared" si="381"/>
        <v/>
      </c>
      <c r="DD421" s="123" t="str">
        <f t="shared" si="382"/>
        <v/>
      </c>
      <c r="DE421" s="123" t="str">
        <f t="shared" si="383"/>
        <v/>
      </c>
      <c r="DF421" s="124" t="str">
        <f t="shared" si="384"/>
        <v/>
      </c>
      <c r="DG421" s="110"/>
    </row>
    <row r="422" spans="2:111" ht="16.2" outlineLevel="2" x14ac:dyDescent="0.4">
      <c r="B422" s="7">
        <v>417</v>
      </c>
      <c r="C422" s="12"/>
      <c r="D422" s="13"/>
      <c r="E422" s="14"/>
      <c r="F422" s="14"/>
      <c r="G422" s="14"/>
      <c r="H422" s="14"/>
      <c r="I422" s="14"/>
      <c r="J422" s="14"/>
      <c r="K422" s="14"/>
      <c r="L422" s="15"/>
      <c r="M422" s="12"/>
      <c r="N422" s="12"/>
      <c r="O422" s="12"/>
      <c r="P422" s="98" t="str">
        <f xml:space="preserve"> IF(ISBLANK(M422),"",VLOOKUP(M422,ComboValue!$D$2:$H$18,5,FALSE))</f>
        <v/>
      </c>
      <c r="Q422" s="12"/>
      <c r="R422" s="252" t="str" cm="1">
        <f t="array" ref="R422">IF(OR(ISNUMBER(SEARCH("SGH05",$D422:$L422)),ISNUMBER(SEARCH("SGH06",$D422:$L422)),ISNUMBER(SEARCH("SGH07",$D422:$L422)),ISNUMBER(SEARCH("SGH08",$D422:$L422)),ISNUMBER(SEARCH("pas de pictogramme",$D422:$L422)),ISNUMBER(SEARCH("SGH09",$D422:$L422)),ISNUMBER(SEARCH("SGH03",$D422:$L422))),"OUI","NON")</f>
        <v>NON</v>
      </c>
      <c r="S422" s="13"/>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212"/>
      <c r="AX422" s="123" t="str" cm="1">
        <f t="array" ref="AX422">_xlfn.TEXTJOIN(",", TRUE, IF(D422:L422="","",VLOOKUP(D422:L422, ComboValue!$A$2:$C$11, 3, FALSE)))</f>
        <v/>
      </c>
      <c r="AY422" s="123" t="str">
        <f t="shared" si="359"/>
        <v>Tous_Fr</v>
      </c>
      <c r="AZ422" s="123" t="str">
        <f>IF(ISBLANK(M422),"",VLOOKUP(M422,ComboValue!$D$2:$F$18,3,FALSE))</f>
        <v/>
      </c>
      <c r="BA422" s="123" t="str">
        <f>IF(ISBLANK(N422),"",VLOOKUP(N422,ComboValue!$J$2:$L$5,3,FALSE))</f>
        <v/>
      </c>
      <c r="BB422" s="130" t="str" cm="1">
        <f t="array" ref="BB422">_xlfn.TEXTJOIN(",", TRUE, IF(S422:AV422="","",VLOOKUP(S422:AV422, ComboValue!$M$2:$O$100, 3, FALSE)))</f>
        <v/>
      </c>
      <c r="BC422" s="124" t="str">
        <f t="shared" si="360"/>
        <v/>
      </c>
      <c r="BD422" s="110"/>
      <c r="BE422" s="122" t="str">
        <f t="shared" si="337"/>
        <v/>
      </c>
      <c r="BF422" s="123" t="str">
        <f t="shared" si="338"/>
        <v/>
      </c>
      <c r="BG422" s="123" t="str">
        <f t="shared" si="339"/>
        <v/>
      </c>
      <c r="BH422" s="123" t="str">
        <f t="shared" si="340"/>
        <v/>
      </c>
      <c r="BI422" s="123" t="str">
        <f t="shared" si="341"/>
        <v/>
      </c>
      <c r="BJ422" s="123" t="str">
        <f t="shared" si="342"/>
        <v/>
      </c>
      <c r="BK422" s="123" t="str">
        <f t="shared" si="343"/>
        <v/>
      </c>
      <c r="BL422" s="123" t="str">
        <f t="shared" si="344"/>
        <v/>
      </c>
      <c r="BM422" s="123" t="str">
        <f t="shared" si="345"/>
        <v/>
      </c>
      <c r="BN422" s="123" t="str">
        <f t="shared" si="346"/>
        <v/>
      </c>
      <c r="BO422" s="123">
        <f t="shared" si="385"/>
        <v>0</v>
      </c>
      <c r="BP422" s="123">
        <f t="shared" si="347"/>
        <v>0</v>
      </c>
      <c r="BQ422" s="123">
        <f t="shared" si="386"/>
        <v>0</v>
      </c>
      <c r="BR422" s="123">
        <f t="shared" si="348"/>
        <v>0</v>
      </c>
      <c r="BS422" s="123">
        <f t="shared" si="349"/>
        <v>0</v>
      </c>
      <c r="BT422" s="123">
        <f t="shared" si="350"/>
        <v>0</v>
      </c>
      <c r="BU422" s="123" t="str">
        <f t="shared" si="363"/>
        <v/>
      </c>
      <c r="BV422" s="123" t="str">
        <f t="shared" si="364"/>
        <v/>
      </c>
      <c r="BW422" s="123" t="str">
        <f t="shared" si="365"/>
        <v/>
      </c>
      <c r="BX422" s="123" t="str">
        <f t="shared" si="351"/>
        <v/>
      </c>
      <c r="BY422" s="123" t="str">
        <f t="shared" si="352"/>
        <v/>
      </c>
      <c r="BZ422" s="123" t="str">
        <f t="shared" si="353"/>
        <v/>
      </c>
      <c r="CA422" s="123" t="str">
        <f t="shared" si="354"/>
        <v/>
      </c>
      <c r="CB422" s="123" t="str">
        <f t="shared" si="355"/>
        <v/>
      </c>
      <c r="CC422" s="123" t="str">
        <f t="shared" si="356"/>
        <v/>
      </c>
      <c r="CD422" s="123" t="str">
        <f t="shared" si="357"/>
        <v/>
      </c>
      <c r="CE422" s="123" t="str">
        <f t="shared" si="358"/>
        <v/>
      </c>
      <c r="CF422" s="123" t="str">
        <f t="shared" si="366"/>
        <v/>
      </c>
      <c r="CG422" s="123" t="str">
        <f t="shared" si="367"/>
        <v/>
      </c>
      <c r="CH422" s="123" t="str">
        <f t="shared" si="368"/>
        <v/>
      </c>
      <c r="CI422" s="123" t="str">
        <f t="shared" si="369"/>
        <v/>
      </c>
      <c r="CJ422" s="131" t="str">
        <f t="shared" si="370"/>
        <v/>
      </c>
      <c r="CK422" s="123" t="str" cm="1">
        <f t="array" ref="CK422">IF(AND(AZ422="C_16",
        SUMPRODUCT(--ISNUMBER(SEARCH({"14","34","38","40","41","42","43","46","48","56","64","65"},BB422)))&gt;0),
    O422-IF(ISNUMBER(CL422),CL422,0),
    "")</f>
        <v/>
      </c>
      <c r="CL422" s="123" t="str" cm="1">
        <f t="array" ref="CL422">IF(AND(AZ422="C_16",
        SUMPRODUCT(--ISNUMBER(SEARCH({"01";"02";"03";"04";"05";"06";"07";"08";"09";"10";"11";"12";"13";"15";"16";"17";"19";"20";"21";"22";"23";"24";"25";"26";"27";"28";"29";"30";"31";"32";"33";"35";"36";"37";"39";"44";"45";"47";"49";"50";"51";"52";"53";"54";"55";"57";"58";"59";"60";"61";"62";"63";"66";"67";"68";"69";"70";"71";"72";"73";"74";"75"}, BB422)))&gt;0),
    O422,
    "")</f>
        <v/>
      </c>
      <c r="CM422" s="131" t="str" cm="1">
        <f t="array" ref="CM422">IF(SUMPRODUCT(--ISNUMBER(SEARCH({"32";"35";"36";"44";"45";"47";"50";"51";"52";"53";"54";"55";"57";"58";"59";"60"}, BB422)))&gt;0,
    B422,
    "")</f>
        <v/>
      </c>
      <c r="CN422" s="123" t="str" cm="1">
        <f t="array" ref="CN422">IF(SUMPRODUCT(--ISNUMBER(SEARCH({"61";"62"}, BB422)))&gt;0,
    B422,
    "")</f>
        <v/>
      </c>
      <c r="CO422" s="226" t="str" cm="1">
        <f t="array" ref="CO422">IF(SUMPRODUCT(--ISNUMBER(SEARCH({"68";"69";"70";"71"}, BB422)))&gt;0,
    B422,
    "")</f>
        <v/>
      </c>
      <c r="CP422" s="123" t="str" cm="1">
        <f t="array" ref="CP422">IF(SUMPRODUCT(--ISNUMBER(SEARCH({"72";"73";"74";"75"}, BB422)))&gt;0,
    B422,
    "")</f>
        <v/>
      </c>
      <c r="CQ422" s="123" t="str">
        <f t="shared" si="361"/>
        <v/>
      </c>
      <c r="CR422" s="226" t="str">
        <f t="shared" si="362"/>
        <v>NO</v>
      </c>
      <c r="CS422" s="122" t="str">
        <f t="shared" si="371"/>
        <v/>
      </c>
      <c r="CT422" s="123" t="str">
        <f t="shared" si="372"/>
        <v/>
      </c>
      <c r="CU422" s="123" t="str">
        <f t="shared" si="373"/>
        <v/>
      </c>
      <c r="CV422" s="123" t="str">
        <f t="shared" si="374"/>
        <v/>
      </c>
      <c r="CW422" s="123" t="str">
        <f t="shared" si="375"/>
        <v/>
      </c>
      <c r="CX422" s="123" t="str">
        <f t="shared" si="376"/>
        <v/>
      </c>
      <c r="CY422" s="123" t="str">
        <f t="shared" si="377"/>
        <v/>
      </c>
      <c r="CZ422" s="123" t="str">
        <f t="shared" si="378"/>
        <v/>
      </c>
      <c r="DA422" s="123" t="str">
        <f t="shared" si="379"/>
        <v/>
      </c>
      <c r="DB422" s="124" t="str">
        <f t="shared" si="380"/>
        <v/>
      </c>
      <c r="DC422" s="122" t="str">
        <f t="shared" si="381"/>
        <v/>
      </c>
      <c r="DD422" s="123" t="str">
        <f t="shared" si="382"/>
        <v/>
      </c>
      <c r="DE422" s="123" t="str">
        <f t="shared" si="383"/>
        <v/>
      </c>
      <c r="DF422" s="124" t="str">
        <f t="shared" si="384"/>
        <v/>
      </c>
      <c r="DG422" s="110"/>
    </row>
    <row r="423" spans="2:111" ht="16.2" outlineLevel="2" x14ac:dyDescent="0.4">
      <c r="B423" s="7">
        <v>418</v>
      </c>
      <c r="C423" s="12"/>
      <c r="D423" s="13"/>
      <c r="E423" s="14"/>
      <c r="F423" s="14"/>
      <c r="G423" s="14"/>
      <c r="H423" s="14"/>
      <c r="I423" s="14"/>
      <c r="J423" s="14"/>
      <c r="K423" s="14"/>
      <c r="L423" s="15"/>
      <c r="M423" s="12"/>
      <c r="N423" s="12"/>
      <c r="O423" s="12"/>
      <c r="P423" s="98" t="str">
        <f xml:space="preserve"> IF(ISBLANK(M423),"",VLOOKUP(M423,ComboValue!$D$2:$H$18,5,FALSE))</f>
        <v/>
      </c>
      <c r="Q423" s="12"/>
      <c r="R423" s="252" t="str" cm="1">
        <f t="array" ref="R423">IF(OR(ISNUMBER(SEARCH("SGH05",$D423:$L423)),ISNUMBER(SEARCH("SGH06",$D423:$L423)),ISNUMBER(SEARCH("SGH07",$D423:$L423)),ISNUMBER(SEARCH("SGH08",$D423:$L423)),ISNUMBER(SEARCH("pas de pictogramme",$D423:$L423)),ISNUMBER(SEARCH("SGH09",$D423:$L423)),ISNUMBER(SEARCH("SGH03",$D423:$L423))),"OUI","NON")</f>
        <v>NON</v>
      </c>
      <c r="S423" s="13"/>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212"/>
      <c r="AX423" s="123" t="str" cm="1">
        <f t="array" ref="AX423">_xlfn.TEXTJOIN(",", TRUE, IF(D423:L423="","",VLOOKUP(D423:L423, ComboValue!$A$2:$C$11, 3, FALSE)))</f>
        <v/>
      </c>
      <c r="AY423" s="123" t="str">
        <f t="shared" si="359"/>
        <v>Tous_Fr</v>
      </c>
      <c r="AZ423" s="123" t="str">
        <f>IF(ISBLANK(M423),"",VLOOKUP(M423,ComboValue!$D$2:$F$18,3,FALSE))</f>
        <v/>
      </c>
      <c r="BA423" s="123" t="str">
        <f>IF(ISBLANK(N423),"",VLOOKUP(N423,ComboValue!$J$2:$L$5,3,FALSE))</f>
        <v/>
      </c>
      <c r="BB423" s="130" t="str" cm="1">
        <f t="array" ref="BB423">_xlfn.TEXTJOIN(",", TRUE, IF(S423:AV423="","",VLOOKUP(S423:AV423, ComboValue!$M$2:$O$100, 3, FALSE)))</f>
        <v/>
      </c>
      <c r="BC423" s="124" t="str">
        <f t="shared" si="360"/>
        <v/>
      </c>
      <c r="BD423" s="110"/>
      <c r="BE423" s="122" t="str">
        <f t="shared" si="337"/>
        <v/>
      </c>
      <c r="BF423" s="123" t="str">
        <f t="shared" si="338"/>
        <v/>
      </c>
      <c r="BG423" s="123" t="str">
        <f t="shared" si="339"/>
        <v/>
      </c>
      <c r="BH423" s="123" t="str">
        <f t="shared" si="340"/>
        <v/>
      </c>
      <c r="BI423" s="123" t="str">
        <f t="shared" si="341"/>
        <v/>
      </c>
      <c r="BJ423" s="123" t="str">
        <f t="shared" si="342"/>
        <v/>
      </c>
      <c r="BK423" s="123" t="str">
        <f t="shared" si="343"/>
        <v/>
      </c>
      <c r="BL423" s="123" t="str">
        <f t="shared" si="344"/>
        <v/>
      </c>
      <c r="BM423" s="123" t="str">
        <f t="shared" si="345"/>
        <v/>
      </c>
      <c r="BN423" s="123" t="str">
        <f t="shared" si="346"/>
        <v/>
      </c>
      <c r="BO423" s="123">
        <f t="shared" si="385"/>
        <v>0</v>
      </c>
      <c r="BP423" s="123">
        <f t="shared" si="347"/>
        <v>0</v>
      </c>
      <c r="BQ423" s="123">
        <f t="shared" si="386"/>
        <v>0</v>
      </c>
      <c r="BR423" s="123">
        <f t="shared" si="348"/>
        <v>0</v>
      </c>
      <c r="BS423" s="123">
        <f t="shared" si="349"/>
        <v>0</v>
      </c>
      <c r="BT423" s="123">
        <f t="shared" si="350"/>
        <v>0</v>
      </c>
      <c r="BU423" s="123" t="str">
        <f t="shared" si="363"/>
        <v/>
      </c>
      <c r="BV423" s="123" t="str">
        <f t="shared" si="364"/>
        <v/>
      </c>
      <c r="BW423" s="123" t="str">
        <f t="shared" si="365"/>
        <v/>
      </c>
      <c r="BX423" s="123" t="str">
        <f t="shared" si="351"/>
        <v/>
      </c>
      <c r="BY423" s="123" t="str">
        <f t="shared" si="352"/>
        <v/>
      </c>
      <c r="BZ423" s="123" t="str">
        <f t="shared" si="353"/>
        <v/>
      </c>
      <c r="CA423" s="123" t="str">
        <f t="shared" si="354"/>
        <v/>
      </c>
      <c r="CB423" s="123" t="str">
        <f t="shared" si="355"/>
        <v/>
      </c>
      <c r="CC423" s="123" t="str">
        <f t="shared" si="356"/>
        <v/>
      </c>
      <c r="CD423" s="123" t="str">
        <f t="shared" si="357"/>
        <v/>
      </c>
      <c r="CE423" s="123" t="str">
        <f t="shared" si="358"/>
        <v/>
      </c>
      <c r="CF423" s="123" t="str">
        <f t="shared" si="366"/>
        <v/>
      </c>
      <c r="CG423" s="123" t="str">
        <f t="shared" si="367"/>
        <v/>
      </c>
      <c r="CH423" s="123" t="str">
        <f t="shared" si="368"/>
        <v/>
      </c>
      <c r="CI423" s="123" t="str">
        <f t="shared" si="369"/>
        <v/>
      </c>
      <c r="CJ423" s="131" t="str">
        <f t="shared" si="370"/>
        <v/>
      </c>
      <c r="CK423" s="123" t="str" cm="1">
        <f t="array" ref="CK423">IF(AND(AZ423="C_16",
        SUMPRODUCT(--ISNUMBER(SEARCH({"14","34","38","40","41","42","43","46","48","56","64","65"},BB423)))&gt;0),
    O423-IF(ISNUMBER(CL423),CL423,0),
    "")</f>
        <v/>
      </c>
      <c r="CL423" s="123" t="str" cm="1">
        <f t="array" ref="CL423">IF(AND(AZ423="C_16",
        SUMPRODUCT(--ISNUMBER(SEARCH({"01";"02";"03";"04";"05";"06";"07";"08";"09";"10";"11";"12";"13";"15";"16";"17";"19";"20";"21";"22";"23";"24";"25";"26";"27";"28";"29";"30";"31";"32";"33";"35";"36";"37";"39";"44";"45";"47";"49";"50";"51";"52";"53";"54";"55";"57";"58";"59";"60";"61";"62";"63";"66";"67";"68";"69";"70";"71";"72";"73";"74";"75"}, BB423)))&gt;0),
    O423,
    "")</f>
        <v/>
      </c>
      <c r="CM423" s="131" t="str" cm="1">
        <f t="array" ref="CM423">IF(SUMPRODUCT(--ISNUMBER(SEARCH({"32";"35";"36";"44";"45";"47";"50";"51";"52";"53";"54";"55";"57";"58";"59";"60"}, BB423)))&gt;0,
    B423,
    "")</f>
        <v/>
      </c>
      <c r="CN423" s="123" t="str" cm="1">
        <f t="array" ref="CN423">IF(SUMPRODUCT(--ISNUMBER(SEARCH({"61";"62"}, BB423)))&gt;0,
    B423,
    "")</f>
        <v/>
      </c>
      <c r="CO423" s="226" t="str" cm="1">
        <f t="array" ref="CO423">IF(SUMPRODUCT(--ISNUMBER(SEARCH({"68";"69";"70";"71"}, BB423)))&gt;0,
    B423,
    "")</f>
        <v/>
      </c>
      <c r="CP423" s="123" t="str" cm="1">
        <f t="array" ref="CP423">IF(SUMPRODUCT(--ISNUMBER(SEARCH({"72";"73";"74";"75"}, BB423)))&gt;0,
    B423,
    "")</f>
        <v/>
      </c>
      <c r="CQ423" s="123" t="str">
        <f t="shared" si="361"/>
        <v/>
      </c>
      <c r="CR423" s="226" t="str">
        <f t="shared" si="362"/>
        <v>NO</v>
      </c>
      <c r="CS423" s="122" t="str">
        <f t="shared" si="371"/>
        <v/>
      </c>
      <c r="CT423" s="123" t="str">
        <f t="shared" si="372"/>
        <v/>
      </c>
      <c r="CU423" s="123" t="str">
        <f t="shared" si="373"/>
        <v/>
      </c>
      <c r="CV423" s="123" t="str">
        <f t="shared" si="374"/>
        <v/>
      </c>
      <c r="CW423" s="123" t="str">
        <f t="shared" si="375"/>
        <v/>
      </c>
      <c r="CX423" s="123" t="str">
        <f t="shared" si="376"/>
        <v/>
      </c>
      <c r="CY423" s="123" t="str">
        <f t="shared" si="377"/>
        <v/>
      </c>
      <c r="CZ423" s="123" t="str">
        <f t="shared" si="378"/>
        <v/>
      </c>
      <c r="DA423" s="123" t="str">
        <f t="shared" si="379"/>
        <v/>
      </c>
      <c r="DB423" s="124" t="str">
        <f t="shared" si="380"/>
        <v/>
      </c>
      <c r="DC423" s="122" t="str">
        <f t="shared" si="381"/>
        <v/>
      </c>
      <c r="DD423" s="123" t="str">
        <f t="shared" si="382"/>
        <v/>
      </c>
      <c r="DE423" s="123" t="str">
        <f t="shared" si="383"/>
        <v/>
      </c>
      <c r="DF423" s="124" t="str">
        <f t="shared" si="384"/>
        <v/>
      </c>
      <c r="DG423" s="110"/>
    </row>
    <row r="424" spans="2:111" ht="16.2" outlineLevel="2" x14ac:dyDescent="0.4">
      <c r="B424" s="7">
        <v>419</v>
      </c>
      <c r="C424" s="12"/>
      <c r="D424" s="13"/>
      <c r="E424" s="14"/>
      <c r="F424" s="14"/>
      <c r="G424" s="14"/>
      <c r="H424" s="14"/>
      <c r="I424" s="14"/>
      <c r="J424" s="14"/>
      <c r="K424" s="14"/>
      <c r="L424" s="15"/>
      <c r="M424" s="12"/>
      <c r="N424" s="12"/>
      <c r="O424" s="12"/>
      <c r="P424" s="98" t="str">
        <f xml:space="preserve"> IF(ISBLANK(M424),"",VLOOKUP(M424,ComboValue!$D$2:$H$18,5,FALSE))</f>
        <v/>
      </c>
      <c r="Q424" s="12"/>
      <c r="R424" s="252" t="str" cm="1">
        <f t="array" ref="R424">IF(OR(ISNUMBER(SEARCH("SGH05",$D424:$L424)),ISNUMBER(SEARCH("SGH06",$D424:$L424)),ISNUMBER(SEARCH("SGH07",$D424:$L424)),ISNUMBER(SEARCH("SGH08",$D424:$L424)),ISNUMBER(SEARCH("pas de pictogramme",$D424:$L424)),ISNUMBER(SEARCH("SGH09",$D424:$L424)),ISNUMBER(SEARCH("SGH03",$D424:$L424))),"OUI","NON")</f>
        <v>NON</v>
      </c>
      <c r="S424" s="13"/>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212"/>
      <c r="AX424" s="123" t="str" cm="1">
        <f t="array" ref="AX424">_xlfn.TEXTJOIN(",", TRUE, IF(D424:L424="","",VLOOKUP(D424:L424, ComboValue!$A$2:$C$11, 3, FALSE)))</f>
        <v/>
      </c>
      <c r="AY424" s="123" t="str">
        <f t="shared" si="359"/>
        <v>Tous_Fr</v>
      </c>
      <c r="AZ424" s="123" t="str">
        <f>IF(ISBLANK(M424),"",VLOOKUP(M424,ComboValue!$D$2:$F$18,3,FALSE))</f>
        <v/>
      </c>
      <c r="BA424" s="123" t="str">
        <f>IF(ISBLANK(N424),"",VLOOKUP(N424,ComboValue!$J$2:$L$5,3,FALSE))</f>
        <v/>
      </c>
      <c r="BB424" s="130" t="str" cm="1">
        <f t="array" ref="BB424">_xlfn.TEXTJOIN(",", TRUE, IF(S424:AV424="","",VLOOKUP(S424:AV424, ComboValue!$M$2:$O$100, 3, FALSE)))</f>
        <v/>
      </c>
      <c r="BC424" s="124" t="str">
        <f t="shared" si="360"/>
        <v/>
      </c>
      <c r="BD424" s="110"/>
      <c r="BE424" s="122" t="str">
        <f t="shared" si="337"/>
        <v/>
      </c>
      <c r="BF424" s="123" t="str">
        <f t="shared" si="338"/>
        <v/>
      </c>
      <c r="BG424" s="123" t="str">
        <f t="shared" si="339"/>
        <v/>
      </c>
      <c r="BH424" s="123" t="str">
        <f t="shared" si="340"/>
        <v/>
      </c>
      <c r="BI424" s="123" t="str">
        <f t="shared" si="341"/>
        <v/>
      </c>
      <c r="BJ424" s="123" t="str">
        <f t="shared" si="342"/>
        <v/>
      </c>
      <c r="BK424" s="123" t="str">
        <f t="shared" si="343"/>
        <v/>
      </c>
      <c r="BL424" s="123" t="str">
        <f t="shared" si="344"/>
        <v/>
      </c>
      <c r="BM424" s="123" t="str">
        <f t="shared" si="345"/>
        <v/>
      </c>
      <c r="BN424" s="123" t="str">
        <f t="shared" si="346"/>
        <v/>
      </c>
      <c r="BO424" s="123">
        <f t="shared" si="385"/>
        <v>0</v>
      </c>
      <c r="BP424" s="123">
        <f t="shared" si="347"/>
        <v>0</v>
      </c>
      <c r="BQ424" s="123">
        <f t="shared" si="386"/>
        <v>0</v>
      </c>
      <c r="BR424" s="123">
        <f t="shared" si="348"/>
        <v>0</v>
      </c>
      <c r="BS424" s="123">
        <f t="shared" si="349"/>
        <v>0</v>
      </c>
      <c r="BT424" s="123">
        <f t="shared" si="350"/>
        <v>0</v>
      </c>
      <c r="BU424" s="123" t="str">
        <f t="shared" si="363"/>
        <v/>
      </c>
      <c r="BV424" s="123" t="str">
        <f t="shared" si="364"/>
        <v/>
      </c>
      <c r="BW424" s="123" t="str">
        <f t="shared" si="365"/>
        <v/>
      </c>
      <c r="BX424" s="123" t="str">
        <f t="shared" si="351"/>
        <v/>
      </c>
      <c r="BY424" s="123" t="str">
        <f t="shared" si="352"/>
        <v/>
      </c>
      <c r="BZ424" s="123" t="str">
        <f t="shared" si="353"/>
        <v/>
      </c>
      <c r="CA424" s="123" t="str">
        <f t="shared" si="354"/>
        <v/>
      </c>
      <c r="CB424" s="123" t="str">
        <f t="shared" si="355"/>
        <v/>
      </c>
      <c r="CC424" s="123" t="str">
        <f t="shared" si="356"/>
        <v/>
      </c>
      <c r="CD424" s="123" t="str">
        <f t="shared" si="357"/>
        <v/>
      </c>
      <c r="CE424" s="123" t="str">
        <f t="shared" si="358"/>
        <v/>
      </c>
      <c r="CF424" s="123" t="str">
        <f t="shared" si="366"/>
        <v/>
      </c>
      <c r="CG424" s="123" t="str">
        <f t="shared" si="367"/>
        <v/>
      </c>
      <c r="CH424" s="123" t="str">
        <f t="shared" si="368"/>
        <v/>
      </c>
      <c r="CI424" s="123" t="str">
        <f t="shared" si="369"/>
        <v/>
      </c>
      <c r="CJ424" s="131" t="str">
        <f t="shared" si="370"/>
        <v/>
      </c>
      <c r="CK424" s="123" t="str" cm="1">
        <f t="array" ref="CK424">IF(AND(AZ424="C_16",
        SUMPRODUCT(--ISNUMBER(SEARCH({"14","34","38","40","41","42","43","46","48","56","64","65"},BB424)))&gt;0),
    O424-IF(ISNUMBER(CL424),CL424,0),
    "")</f>
        <v/>
      </c>
      <c r="CL424" s="123" t="str" cm="1">
        <f t="array" ref="CL424">IF(AND(AZ424="C_16",
        SUMPRODUCT(--ISNUMBER(SEARCH({"01";"02";"03";"04";"05";"06";"07";"08";"09";"10";"11";"12";"13";"15";"16";"17";"19";"20";"21";"22";"23";"24";"25";"26";"27";"28";"29";"30";"31";"32";"33";"35";"36";"37";"39";"44";"45";"47";"49";"50";"51";"52";"53";"54";"55";"57";"58";"59";"60";"61";"62";"63";"66";"67";"68";"69";"70";"71";"72";"73";"74";"75"}, BB424)))&gt;0),
    O424,
    "")</f>
        <v/>
      </c>
      <c r="CM424" s="131" t="str" cm="1">
        <f t="array" ref="CM424">IF(SUMPRODUCT(--ISNUMBER(SEARCH({"32";"35";"36";"44";"45";"47";"50";"51";"52";"53";"54";"55";"57";"58";"59";"60"}, BB424)))&gt;0,
    B424,
    "")</f>
        <v/>
      </c>
      <c r="CN424" s="123" t="str" cm="1">
        <f t="array" ref="CN424">IF(SUMPRODUCT(--ISNUMBER(SEARCH({"61";"62"}, BB424)))&gt;0,
    B424,
    "")</f>
        <v/>
      </c>
      <c r="CO424" s="226" t="str" cm="1">
        <f t="array" ref="CO424">IF(SUMPRODUCT(--ISNUMBER(SEARCH({"68";"69";"70";"71"}, BB424)))&gt;0,
    B424,
    "")</f>
        <v/>
      </c>
      <c r="CP424" s="123" t="str" cm="1">
        <f t="array" ref="CP424">IF(SUMPRODUCT(--ISNUMBER(SEARCH({"72";"73";"74";"75"}, BB424)))&gt;0,
    B424,
    "")</f>
        <v/>
      </c>
      <c r="CQ424" s="123" t="str">
        <f t="shared" si="361"/>
        <v/>
      </c>
      <c r="CR424" s="226" t="str">
        <f t="shared" si="362"/>
        <v>NO</v>
      </c>
      <c r="CS424" s="122" t="str">
        <f t="shared" si="371"/>
        <v/>
      </c>
      <c r="CT424" s="123" t="str">
        <f t="shared" si="372"/>
        <v/>
      </c>
      <c r="CU424" s="123" t="str">
        <f t="shared" si="373"/>
        <v/>
      </c>
      <c r="CV424" s="123" t="str">
        <f t="shared" si="374"/>
        <v/>
      </c>
      <c r="CW424" s="123" t="str">
        <f t="shared" si="375"/>
        <v/>
      </c>
      <c r="CX424" s="123" t="str">
        <f t="shared" si="376"/>
        <v/>
      </c>
      <c r="CY424" s="123" t="str">
        <f t="shared" si="377"/>
        <v/>
      </c>
      <c r="CZ424" s="123" t="str">
        <f t="shared" si="378"/>
        <v/>
      </c>
      <c r="DA424" s="123" t="str">
        <f t="shared" si="379"/>
        <v/>
      </c>
      <c r="DB424" s="124" t="str">
        <f t="shared" si="380"/>
        <v/>
      </c>
      <c r="DC424" s="122" t="str">
        <f t="shared" si="381"/>
        <v/>
      </c>
      <c r="DD424" s="123" t="str">
        <f t="shared" si="382"/>
        <v/>
      </c>
      <c r="DE424" s="123" t="str">
        <f t="shared" si="383"/>
        <v/>
      </c>
      <c r="DF424" s="124" t="str">
        <f t="shared" si="384"/>
        <v/>
      </c>
      <c r="DG424" s="110"/>
    </row>
    <row r="425" spans="2:111" ht="16.2" outlineLevel="2" x14ac:dyDescent="0.4">
      <c r="B425" s="7">
        <v>420</v>
      </c>
      <c r="C425" s="12"/>
      <c r="D425" s="13"/>
      <c r="E425" s="14"/>
      <c r="F425" s="14"/>
      <c r="G425" s="14"/>
      <c r="H425" s="14"/>
      <c r="I425" s="14"/>
      <c r="J425" s="14"/>
      <c r="K425" s="14"/>
      <c r="L425" s="15"/>
      <c r="M425" s="12"/>
      <c r="N425" s="12"/>
      <c r="O425" s="12"/>
      <c r="P425" s="98" t="str">
        <f xml:space="preserve"> IF(ISBLANK(M425),"",VLOOKUP(M425,ComboValue!$D$2:$H$18,5,FALSE))</f>
        <v/>
      </c>
      <c r="Q425" s="12"/>
      <c r="R425" s="252" t="str" cm="1">
        <f t="array" ref="R425">IF(OR(ISNUMBER(SEARCH("SGH05",$D425:$L425)),ISNUMBER(SEARCH("SGH06",$D425:$L425)),ISNUMBER(SEARCH("SGH07",$D425:$L425)),ISNUMBER(SEARCH("SGH08",$D425:$L425)),ISNUMBER(SEARCH("pas de pictogramme",$D425:$L425)),ISNUMBER(SEARCH("SGH09",$D425:$L425)),ISNUMBER(SEARCH("SGH03",$D425:$L425))),"OUI","NON")</f>
        <v>NON</v>
      </c>
      <c r="S425" s="13"/>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212"/>
      <c r="AX425" s="123" t="str" cm="1">
        <f t="array" ref="AX425">_xlfn.TEXTJOIN(",", TRUE, IF(D425:L425="","",VLOOKUP(D425:L425, ComboValue!$A$2:$C$11, 3, FALSE)))</f>
        <v/>
      </c>
      <c r="AY425" s="123" t="str">
        <f t="shared" si="359"/>
        <v>Tous_Fr</v>
      </c>
      <c r="AZ425" s="123" t="str">
        <f>IF(ISBLANK(M425),"",VLOOKUP(M425,ComboValue!$D$2:$F$18,3,FALSE))</f>
        <v/>
      </c>
      <c r="BA425" s="123" t="str">
        <f>IF(ISBLANK(N425),"",VLOOKUP(N425,ComboValue!$J$2:$L$5,3,FALSE))</f>
        <v/>
      </c>
      <c r="BB425" s="130" t="str" cm="1">
        <f t="array" ref="BB425">_xlfn.TEXTJOIN(",", TRUE, IF(S425:AV425="","",VLOOKUP(S425:AV425, ComboValue!$M$2:$O$100, 3, FALSE)))</f>
        <v/>
      </c>
      <c r="BC425" s="124" t="str">
        <f t="shared" si="360"/>
        <v/>
      </c>
      <c r="BD425" s="110"/>
      <c r="BE425" s="122" t="str">
        <f t="shared" si="337"/>
        <v/>
      </c>
      <c r="BF425" s="123" t="str">
        <f t="shared" si="338"/>
        <v/>
      </c>
      <c r="BG425" s="123" t="str">
        <f t="shared" si="339"/>
        <v/>
      </c>
      <c r="BH425" s="123" t="str">
        <f t="shared" si="340"/>
        <v/>
      </c>
      <c r="BI425" s="123" t="str">
        <f t="shared" si="341"/>
        <v/>
      </c>
      <c r="BJ425" s="123" t="str">
        <f t="shared" si="342"/>
        <v/>
      </c>
      <c r="BK425" s="123" t="str">
        <f t="shared" si="343"/>
        <v/>
      </c>
      <c r="BL425" s="123" t="str">
        <f t="shared" si="344"/>
        <v/>
      </c>
      <c r="BM425" s="123" t="str">
        <f t="shared" si="345"/>
        <v/>
      </c>
      <c r="BN425" s="123" t="str">
        <f t="shared" si="346"/>
        <v/>
      </c>
      <c r="BO425" s="123">
        <f t="shared" si="385"/>
        <v>0</v>
      </c>
      <c r="BP425" s="123">
        <f t="shared" si="347"/>
        <v>0</v>
      </c>
      <c r="BQ425" s="123">
        <f t="shared" si="386"/>
        <v>0</v>
      </c>
      <c r="BR425" s="123">
        <f t="shared" si="348"/>
        <v>0</v>
      </c>
      <c r="BS425" s="123">
        <f t="shared" si="349"/>
        <v>0</v>
      </c>
      <c r="BT425" s="123">
        <f t="shared" si="350"/>
        <v>0</v>
      </c>
      <c r="BU425" s="123" t="str">
        <f t="shared" si="363"/>
        <v/>
      </c>
      <c r="BV425" s="123" t="str">
        <f t="shared" si="364"/>
        <v/>
      </c>
      <c r="BW425" s="123" t="str">
        <f t="shared" si="365"/>
        <v/>
      </c>
      <c r="BX425" s="123" t="str">
        <f t="shared" si="351"/>
        <v/>
      </c>
      <c r="BY425" s="123" t="str">
        <f t="shared" si="352"/>
        <v/>
      </c>
      <c r="BZ425" s="123" t="str">
        <f t="shared" si="353"/>
        <v/>
      </c>
      <c r="CA425" s="123" t="str">
        <f t="shared" si="354"/>
        <v/>
      </c>
      <c r="CB425" s="123" t="str">
        <f t="shared" si="355"/>
        <v/>
      </c>
      <c r="CC425" s="123" t="str">
        <f t="shared" si="356"/>
        <v/>
      </c>
      <c r="CD425" s="123" t="str">
        <f t="shared" si="357"/>
        <v/>
      </c>
      <c r="CE425" s="123" t="str">
        <f t="shared" si="358"/>
        <v/>
      </c>
      <c r="CF425" s="123" t="str">
        <f t="shared" si="366"/>
        <v/>
      </c>
      <c r="CG425" s="123" t="str">
        <f t="shared" si="367"/>
        <v/>
      </c>
      <c r="CH425" s="123" t="str">
        <f t="shared" si="368"/>
        <v/>
      </c>
      <c r="CI425" s="123" t="str">
        <f t="shared" si="369"/>
        <v/>
      </c>
      <c r="CJ425" s="131" t="str">
        <f t="shared" si="370"/>
        <v/>
      </c>
      <c r="CK425" s="123" t="str" cm="1">
        <f t="array" ref="CK425">IF(AND(AZ425="C_16",
        SUMPRODUCT(--ISNUMBER(SEARCH({"14","34","38","40","41","42","43","46","48","56","64","65"},BB425)))&gt;0),
    O425-IF(ISNUMBER(CL425),CL425,0),
    "")</f>
        <v/>
      </c>
      <c r="CL425" s="123" t="str" cm="1">
        <f t="array" ref="CL425">IF(AND(AZ425="C_16",
        SUMPRODUCT(--ISNUMBER(SEARCH({"01";"02";"03";"04";"05";"06";"07";"08";"09";"10";"11";"12";"13";"15";"16";"17";"19";"20";"21";"22";"23";"24";"25";"26";"27";"28";"29";"30";"31";"32";"33";"35";"36";"37";"39";"44";"45";"47";"49";"50";"51";"52";"53";"54";"55";"57";"58";"59";"60";"61";"62";"63";"66";"67";"68";"69";"70";"71";"72";"73";"74";"75"}, BB425)))&gt;0),
    O425,
    "")</f>
        <v/>
      </c>
      <c r="CM425" s="131" t="str" cm="1">
        <f t="array" ref="CM425">IF(SUMPRODUCT(--ISNUMBER(SEARCH({"32";"35";"36";"44";"45";"47";"50";"51";"52";"53";"54";"55";"57";"58";"59";"60"}, BB425)))&gt;0,
    B425,
    "")</f>
        <v/>
      </c>
      <c r="CN425" s="123" t="str" cm="1">
        <f t="array" ref="CN425">IF(SUMPRODUCT(--ISNUMBER(SEARCH({"61";"62"}, BB425)))&gt;0,
    B425,
    "")</f>
        <v/>
      </c>
      <c r="CO425" s="226" t="str" cm="1">
        <f t="array" ref="CO425">IF(SUMPRODUCT(--ISNUMBER(SEARCH({"68";"69";"70";"71"}, BB425)))&gt;0,
    B425,
    "")</f>
        <v/>
      </c>
      <c r="CP425" s="123" t="str" cm="1">
        <f t="array" ref="CP425">IF(SUMPRODUCT(--ISNUMBER(SEARCH({"72";"73";"74";"75"}, BB425)))&gt;0,
    B425,
    "")</f>
        <v/>
      </c>
      <c r="CQ425" s="123" t="str">
        <f t="shared" si="361"/>
        <v/>
      </c>
      <c r="CR425" s="226" t="str">
        <f t="shared" si="362"/>
        <v>NO</v>
      </c>
      <c r="CS425" s="122" t="str">
        <f t="shared" si="371"/>
        <v/>
      </c>
      <c r="CT425" s="123" t="str">
        <f t="shared" si="372"/>
        <v/>
      </c>
      <c r="CU425" s="123" t="str">
        <f t="shared" si="373"/>
        <v/>
      </c>
      <c r="CV425" s="123" t="str">
        <f t="shared" si="374"/>
        <v/>
      </c>
      <c r="CW425" s="123" t="str">
        <f t="shared" si="375"/>
        <v/>
      </c>
      <c r="CX425" s="123" t="str">
        <f t="shared" si="376"/>
        <v/>
      </c>
      <c r="CY425" s="123" t="str">
        <f t="shared" si="377"/>
        <v/>
      </c>
      <c r="CZ425" s="123" t="str">
        <f t="shared" si="378"/>
        <v/>
      </c>
      <c r="DA425" s="123" t="str">
        <f t="shared" si="379"/>
        <v/>
      </c>
      <c r="DB425" s="124" t="str">
        <f t="shared" si="380"/>
        <v/>
      </c>
      <c r="DC425" s="122" t="str">
        <f t="shared" si="381"/>
        <v/>
      </c>
      <c r="DD425" s="123" t="str">
        <f t="shared" si="382"/>
        <v/>
      </c>
      <c r="DE425" s="123" t="str">
        <f t="shared" si="383"/>
        <v/>
      </c>
      <c r="DF425" s="124" t="str">
        <f t="shared" si="384"/>
        <v/>
      </c>
      <c r="DG425" s="110"/>
    </row>
    <row r="426" spans="2:111" ht="16.2" outlineLevel="2" x14ac:dyDescent="0.4">
      <c r="B426" s="7">
        <v>421</v>
      </c>
      <c r="C426" s="12"/>
      <c r="D426" s="13"/>
      <c r="E426" s="14"/>
      <c r="F426" s="14"/>
      <c r="G426" s="14"/>
      <c r="H426" s="14"/>
      <c r="I426" s="14"/>
      <c r="J426" s="14"/>
      <c r="K426" s="14"/>
      <c r="L426" s="15"/>
      <c r="M426" s="12"/>
      <c r="N426" s="12"/>
      <c r="O426" s="12"/>
      <c r="P426" s="98" t="str">
        <f xml:space="preserve"> IF(ISBLANK(M426),"",VLOOKUP(M426,ComboValue!$D$2:$H$18,5,FALSE))</f>
        <v/>
      </c>
      <c r="Q426" s="12"/>
      <c r="R426" s="252" t="str" cm="1">
        <f t="array" ref="R426">IF(OR(ISNUMBER(SEARCH("SGH05",$D426:$L426)),ISNUMBER(SEARCH("SGH06",$D426:$L426)),ISNUMBER(SEARCH("SGH07",$D426:$L426)),ISNUMBER(SEARCH("SGH08",$D426:$L426)),ISNUMBER(SEARCH("pas de pictogramme",$D426:$L426)),ISNUMBER(SEARCH("SGH09",$D426:$L426)),ISNUMBER(SEARCH("SGH03",$D426:$L426))),"OUI","NON")</f>
        <v>NON</v>
      </c>
      <c r="S426" s="13"/>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212"/>
      <c r="AX426" s="123" t="str" cm="1">
        <f t="array" ref="AX426">_xlfn.TEXTJOIN(",", TRUE, IF(D426:L426="","",VLOOKUP(D426:L426, ComboValue!$A$2:$C$11, 3, FALSE)))</f>
        <v/>
      </c>
      <c r="AY426" s="123" t="str">
        <f t="shared" si="359"/>
        <v>Tous_Fr</v>
      </c>
      <c r="AZ426" s="123" t="str">
        <f>IF(ISBLANK(M426),"",VLOOKUP(M426,ComboValue!$D$2:$F$18,3,FALSE))</f>
        <v/>
      </c>
      <c r="BA426" s="123" t="str">
        <f>IF(ISBLANK(N426),"",VLOOKUP(N426,ComboValue!$J$2:$L$5,3,FALSE))</f>
        <v/>
      </c>
      <c r="BB426" s="130" t="str" cm="1">
        <f t="array" ref="BB426">_xlfn.TEXTJOIN(",", TRUE, IF(S426:AV426="","",VLOOKUP(S426:AV426, ComboValue!$M$2:$O$100, 3, FALSE)))</f>
        <v/>
      </c>
      <c r="BC426" s="124" t="str">
        <f t="shared" si="360"/>
        <v/>
      </c>
      <c r="BD426" s="110"/>
      <c r="BE426" s="122" t="str">
        <f t="shared" si="337"/>
        <v/>
      </c>
      <c r="BF426" s="123" t="str">
        <f t="shared" si="338"/>
        <v/>
      </c>
      <c r="BG426" s="123" t="str">
        <f t="shared" si="339"/>
        <v/>
      </c>
      <c r="BH426" s="123" t="str">
        <f t="shared" si="340"/>
        <v/>
      </c>
      <c r="BI426" s="123" t="str">
        <f t="shared" si="341"/>
        <v/>
      </c>
      <c r="BJ426" s="123" t="str">
        <f t="shared" si="342"/>
        <v/>
      </c>
      <c r="BK426" s="123" t="str">
        <f t="shared" si="343"/>
        <v/>
      </c>
      <c r="BL426" s="123" t="str">
        <f t="shared" si="344"/>
        <v/>
      </c>
      <c r="BM426" s="123" t="str">
        <f t="shared" si="345"/>
        <v/>
      </c>
      <c r="BN426" s="123" t="str">
        <f t="shared" si="346"/>
        <v/>
      </c>
      <c r="BO426" s="123">
        <f t="shared" si="385"/>
        <v>0</v>
      </c>
      <c r="BP426" s="123">
        <f t="shared" si="347"/>
        <v>0</v>
      </c>
      <c r="BQ426" s="123">
        <f t="shared" si="386"/>
        <v>0</v>
      </c>
      <c r="BR426" s="123">
        <f t="shared" si="348"/>
        <v>0</v>
      </c>
      <c r="BS426" s="123">
        <f t="shared" si="349"/>
        <v>0</v>
      </c>
      <c r="BT426" s="123">
        <f t="shared" si="350"/>
        <v>0</v>
      </c>
      <c r="BU426" s="123" t="str">
        <f t="shared" si="363"/>
        <v/>
      </c>
      <c r="BV426" s="123" t="str">
        <f t="shared" si="364"/>
        <v/>
      </c>
      <c r="BW426" s="123" t="str">
        <f t="shared" si="365"/>
        <v/>
      </c>
      <c r="BX426" s="123" t="str">
        <f t="shared" si="351"/>
        <v/>
      </c>
      <c r="BY426" s="123" t="str">
        <f t="shared" si="352"/>
        <v/>
      </c>
      <c r="BZ426" s="123" t="str">
        <f t="shared" si="353"/>
        <v/>
      </c>
      <c r="CA426" s="123" t="str">
        <f t="shared" si="354"/>
        <v/>
      </c>
      <c r="CB426" s="123" t="str">
        <f t="shared" si="355"/>
        <v/>
      </c>
      <c r="CC426" s="123" t="str">
        <f t="shared" si="356"/>
        <v/>
      </c>
      <c r="CD426" s="123" t="str">
        <f t="shared" si="357"/>
        <v/>
      </c>
      <c r="CE426" s="123" t="str">
        <f t="shared" si="358"/>
        <v/>
      </c>
      <c r="CF426" s="123" t="str">
        <f t="shared" si="366"/>
        <v/>
      </c>
      <c r="CG426" s="123" t="str">
        <f t="shared" si="367"/>
        <v/>
      </c>
      <c r="CH426" s="123" t="str">
        <f t="shared" si="368"/>
        <v/>
      </c>
      <c r="CI426" s="123" t="str">
        <f t="shared" si="369"/>
        <v/>
      </c>
      <c r="CJ426" s="131" t="str">
        <f t="shared" si="370"/>
        <v/>
      </c>
      <c r="CK426" s="123" t="str" cm="1">
        <f t="array" ref="CK426">IF(AND(AZ426="C_16",
        SUMPRODUCT(--ISNUMBER(SEARCH({"14","34","38","40","41","42","43","46","48","56","64","65"},BB426)))&gt;0),
    O426-IF(ISNUMBER(CL426),CL426,0),
    "")</f>
        <v/>
      </c>
      <c r="CL426" s="123" t="str" cm="1">
        <f t="array" ref="CL426">IF(AND(AZ426="C_16",
        SUMPRODUCT(--ISNUMBER(SEARCH({"01";"02";"03";"04";"05";"06";"07";"08";"09";"10";"11";"12";"13";"15";"16";"17";"19";"20";"21";"22";"23";"24";"25";"26";"27";"28";"29";"30";"31";"32";"33";"35";"36";"37";"39";"44";"45";"47";"49";"50";"51";"52";"53";"54";"55";"57";"58";"59";"60";"61";"62";"63";"66";"67";"68";"69";"70";"71";"72";"73";"74";"75"}, BB426)))&gt;0),
    O426,
    "")</f>
        <v/>
      </c>
      <c r="CM426" s="131" t="str" cm="1">
        <f t="array" ref="CM426">IF(SUMPRODUCT(--ISNUMBER(SEARCH({"32";"35";"36";"44";"45";"47";"50";"51";"52";"53";"54";"55";"57";"58";"59";"60"}, BB426)))&gt;0,
    B426,
    "")</f>
        <v/>
      </c>
      <c r="CN426" s="123" t="str" cm="1">
        <f t="array" ref="CN426">IF(SUMPRODUCT(--ISNUMBER(SEARCH({"61";"62"}, BB426)))&gt;0,
    B426,
    "")</f>
        <v/>
      </c>
      <c r="CO426" s="226" t="str" cm="1">
        <f t="array" ref="CO426">IF(SUMPRODUCT(--ISNUMBER(SEARCH({"68";"69";"70";"71"}, BB426)))&gt;0,
    B426,
    "")</f>
        <v/>
      </c>
      <c r="CP426" s="123" t="str" cm="1">
        <f t="array" ref="CP426">IF(SUMPRODUCT(--ISNUMBER(SEARCH({"72";"73";"74";"75"}, BB426)))&gt;0,
    B426,
    "")</f>
        <v/>
      </c>
      <c r="CQ426" s="123" t="str">
        <f t="shared" si="361"/>
        <v/>
      </c>
      <c r="CR426" s="226" t="str">
        <f t="shared" si="362"/>
        <v>NO</v>
      </c>
      <c r="CS426" s="122" t="str">
        <f t="shared" si="371"/>
        <v/>
      </c>
      <c r="CT426" s="123" t="str">
        <f t="shared" si="372"/>
        <v/>
      </c>
      <c r="CU426" s="123" t="str">
        <f t="shared" si="373"/>
        <v/>
      </c>
      <c r="CV426" s="123" t="str">
        <f t="shared" si="374"/>
        <v/>
      </c>
      <c r="CW426" s="123" t="str">
        <f t="shared" si="375"/>
        <v/>
      </c>
      <c r="CX426" s="123" t="str">
        <f t="shared" si="376"/>
        <v/>
      </c>
      <c r="CY426" s="123" t="str">
        <f t="shared" si="377"/>
        <v/>
      </c>
      <c r="CZ426" s="123" t="str">
        <f t="shared" si="378"/>
        <v/>
      </c>
      <c r="DA426" s="123" t="str">
        <f t="shared" si="379"/>
        <v/>
      </c>
      <c r="DB426" s="124" t="str">
        <f t="shared" si="380"/>
        <v/>
      </c>
      <c r="DC426" s="122" t="str">
        <f t="shared" si="381"/>
        <v/>
      </c>
      <c r="DD426" s="123" t="str">
        <f t="shared" si="382"/>
        <v/>
      </c>
      <c r="DE426" s="123" t="str">
        <f t="shared" si="383"/>
        <v/>
      </c>
      <c r="DF426" s="124" t="str">
        <f t="shared" si="384"/>
        <v/>
      </c>
      <c r="DG426" s="110"/>
    </row>
    <row r="427" spans="2:111" ht="16.2" outlineLevel="2" x14ac:dyDescent="0.4">
      <c r="B427" s="7">
        <v>422</v>
      </c>
      <c r="C427" s="12"/>
      <c r="D427" s="13"/>
      <c r="E427" s="14"/>
      <c r="F427" s="14"/>
      <c r="G427" s="14"/>
      <c r="H427" s="14"/>
      <c r="I427" s="14"/>
      <c r="J427" s="14"/>
      <c r="K427" s="14"/>
      <c r="L427" s="15"/>
      <c r="M427" s="12"/>
      <c r="N427" s="12"/>
      <c r="O427" s="12"/>
      <c r="P427" s="98" t="str">
        <f xml:space="preserve"> IF(ISBLANK(M427),"",VLOOKUP(M427,ComboValue!$D$2:$H$18,5,FALSE))</f>
        <v/>
      </c>
      <c r="Q427" s="12"/>
      <c r="R427" s="252" t="str" cm="1">
        <f t="array" ref="R427">IF(OR(ISNUMBER(SEARCH("SGH05",$D427:$L427)),ISNUMBER(SEARCH("SGH06",$D427:$L427)),ISNUMBER(SEARCH("SGH07",$D427:$L427)),ISNUMBER(SEARCH("SGH08",$D427:$L427)),ISNUMBER(SEARCH("pas de pictogramme",$D427:$L427)),ISNUMBER(SEARCH("SGH09",$D427:$L427)),ISNUMBER(SEARCH("SGH03",$D427:$L427))),"OUI","NON")</f>
        <v>NON</v>
      </c>
      <c r="S427" s="13"/>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212"/>
      <c r="AX427" s="123" t="str" cm="1">
        <f t="array" ref="AX427">_xlfn.TEXTJOIN(",", TRUE, IF(D427:L427="","",VLOOKUP(D427:L427, ComboValue!$A$2:$C$11, 3, FALSE)))</f>
        <v/>
      </c>
      <c r="AY427" s="123" t="str">
        <f t="shared" si="359"/>
        <v>Tous_Fr</v>
      </c>
      <c r="AZ427" s="123" t="str">
        <f>IF(ISBLANK(M427),"",VLOOKUP(M427,ComboValue!$D$2:$F$18,3,FALSE))</f>
        <v/>
      </c>
      <c r="BA427" s="123" t="str">
        <f>IF(ISBLANK(N427),"",VLOOKUP(N427,ComboValue!$J$2:$L$5,3,FALSE))</f>
        <v/>
      </c>
      <c r="BB427" s="130" t="str" cm="1">
        <f t="array" ref="BB427">_xlfn.TEXTJOIN(",", TRUE, IF(S427:AV427="","",VLOOKUP(S427:AV427, ComboValue!$M$2:$O$100, 3, FALSE)))</f>
        <v/>
      </c>
      <c r="BC427" s="124" t="str">
        <f t="shared" si="360"/>
        <v/>
      </c>
      <c r="BD427" s="110"/>
      <c r="BE427" s="122" t="str">
        <f t="shared" si="337"/>
        <v/>
      </c>
      <c r="BF427" s="123" t="str">
        <f t="shared" si="338"/>
        <v/>
      </c>
      <c r="BG427" s="123" t="str">
        <f t="shared" si="339"/>
        <v/>
      </c>
      <c r="BH427" s="123" t="str">
        <f t="shared" si="340"/>
        <v/>
      </c>
      <c r="BI427" s="123" t="str">
        <f t="shared" si="341"/>
        <v/>
      </c>
      <c r="BJ427" s="123" t="str">
        <f t="shared" si="342"/>
        <v/>
      </c>
      <c r="BK427" s="123" t="str">
        <f t="shared" si="343"/>
        <v/>
      </c>
      <c r="BL427" s="123" t="str">
        <f t="shared" si="344"/>
        <v/>
      </c>
      <c r="BM427" s="123" t="str">
        <f t="shared" si="345"/>
        <v/>
      </c>
      <c r="BN427" s="123" t="str">
        <f t="shared" si="346"/>
        <v/>
      </c>
      <c r="BO427" s="123">
        <f t="shared" si="385"/>
        <v>0</v>
      </c>
      <c r="BP427" s="123">
        <f t="shared" si="347"/>
        <v>0</v>
      </c>
      <c r="BQ427" s="123">
        <f t="shared" si="386"/>
        <v>0</v>
      </c>
      <c r="BR427" s="123">
        <f t="shared" si="348"/>
        <v>0</v>
      </c>
      <c r="BS427" s="123">
        <f t="shared" si="349"/>
        <v>0</v>
      </c>
      <c r="BT427" s="123">
        <f t="shared" si="350"/>
        <v>0</v>
      </c>
      <c r="BU427" s="123" t="str">
        <f t="shared" si="363"/>
        <v/>
      </c>
      <c r="BV427" s="123" t="str">
        <f t="shared" si="364"/>
        <v/>
      </c>
      <c r="BW427" s="123" t="str">
        <f t="shared" si="365"/>
        <v/>
      </c>
      <c r="BX427" s="123" t="str">
        <f t="shared" si="351"/>
        <v/>
      </c>
      <c r="BY427" s="123" t="str">
        <f t="shared" si="352"/>
        <v/>
      </c>
      <c r="BZ427" s="123" t="str">
        <f t="shared" si="353"/>
        <v/>
      </c>
      <c r="CA427" s="123" t="str">
        <f t="shared" si="354"/>
        <v/>
      </c>
      <c r="CB427" s="123" t="str">
        <f t="shared" si="355"/>
        <v/>
      </c>
      <c r="CC427" s="123" t="str">
        <f t="shared" si="356"/>
        <v/>
      </c>
      <c r="CD427" s="123" t="str">
        <f t="shared" si="357"/>
        <v/>
      </c>
      <c r="CE427" s="123" t="str">
        <f t="shared" si="358"/>
        <v/>
      </c>
      <c r="CF427" s="123" t="str">
        <f t="shared" si="366"/>
        <v/>
      </c>
      <c r="CG427" s="123" t="str">
        <f t="shared" si="367"/>
        <v/>
      </c>
      <c r="CH427" s="123" t="str">
        <f t="shared" si="368"/>
        <v/>
      </c>
      <c r="CI427" s="123" t="str">
        <f t="shared" si="369"/>
        <v/>
      </c>
      <c r="CJ427" s="131" t="str">
        <f t="shared" si="370"/>
        <v/>
      </c>
      <c r="CK427" s="123" t="str" cm="1">
        <f t="array" ref="CK427">IF(AND(AZ427="C_16",
        SUMPRODUCT(--ISNUMBER(SEARCH({"14","34","38","40","41","42","43","46","48","56","64","65"},BB427)))&gt;0),
    O427-IF(ISNUMBER(CL427),CL427,0),
    "")</f>
        <v/>
      </c>
      <c r="CL427" s="123" t="str" cm="1">
        <f t="array" ref="CL427">IF(AND(AZ427="C_16",
        SUMPRODUCT(--ISNUMBER(SEARCH({"01";"02";"03";"04";"05";"06";"07";"08";"09";"10";"11";"12";"13";"15";"16";"17";"19";"20";"21";"22";"23";"24";"25";"26";"27";"28";"29";"30";"31";"32";"33";"35";"36";"37";"39";"44";"45";"47";"49";"50";"51";"52";"53";"54";"55";"57";"58";"59";"60";"61";"62";"63";"66";"67";"68";"69";"70";"71";"72";"73";"74";"75"}, BB427)))&gt;0),
    O427,
    "")</f>
        <v/>
      </c>
      <c r="CM427" s="131" t="str" cm="1">
        <f t="array" ref="CM427">IF(SUMPRODUCT(--ISNUMBER(SEARCH({"32";"35";"36";"44";"45";"47";"50";"51";"52";"53";"54";"55";"57";"58";"59";"60"}, BB427)))&gt;0,
    B427,
    "")</f>
        <v/>
      </c>
      <c r="CN427" s="123" t="str" cm="1">
        <f t="array" ref="CN427">IF(SUMPRODUCT(--ISNUMBER(SEARCH({"61";"62"}, BB427)))&gt;0,
    B427,
    "")</f>
        <v/>
      </c>
      <c r="CO427" s="226" t="str" cm="1">
        <f t="array" ref="CO427">IF(SUMPRODUCT(--ISNUMBER(SEARCH({"68";"69";"70";"71"}, BB427)))&gt;0,
    B427,
    "")</f>
        <v/>
      </c>
      <c r="CP427" s="123" t="str" cm="1">
        <f t="array" ref="CP427">IF(SUMPRODUCT(--ISNUMBER(SEARCH({"72";"73";"74";"75"}, BB427)))&gt;0,
    B427,
    "")</f>
        <v/>
      </c>
      <c r="CQ427" s="123" t="str">
        <f t="shared" si="361"/>
        <v/>
      </c>
      <c r="CR427" s="226" t="str">
        <f t="shared" si="362"/>
        <v>NO</v>
      </c>
      <c r="CS427" s="122" t="str">
        <f t="shared" si="371"/>
        <v/>
      </c>
      <c r="CT427" s="123" t="str">
        <f t="shared" si="372"/>
        <v/>
      </c>
      <c r="CU427" s="123" t="str">
        <f t="shared" si="373"/>
        <v/>
      </c>
      <c r="CV427" s="123" t="str">
        <f t="shared" si="374"/>
        <v/>
      </c>
      <c r="CW427" s="123" t="str">
        <f t="shared" si="375"/>
        <v/>
      </c>
      <c r="CX427" s="123" t="str">
        <f t="shared" si="376"/>
        <v/>
      </c>
      <c r="CY427" s="123" t="str">
        <f t="shared" si="377"/>
        <v/>
      </c>
      <c r="CZ427" s="123" t="str">
        <f t="shared" si="378"/>
        <v/>
      </c>
      <c r="DA427" s="123" t="str">
        <f t="shared" si="379"/>
        <v/>
      </c>
      <c r="DB427" s="124" t="str">
        <f t="shared" si="380"/>
        <v/>
      </c>
      <c r="DC427" s="122" t="str">
        <f t="shared" si="381"/>
        <v/>
      </c>
      <c r="DD427" s="123" t="str">
        <f t="shared" si="382"/>
        <v/>
      </c>
      <c r="DE427" s="123" t="str">
        <f t="shared" si="383"/>
        <v/>
      </c>
      <c r="DF427" s="124" t="str">
        <f t="shared" si="384"/>
        <v/>
      </c>
      <c r="DG427" s="110"/>
    </row>
    <row r="428" spans="2:111" ht="16.2" outlineLevel="2" x14ac:dyDescent="0.4">
      <c r="B428" s="7">
        <v>423</v>
      </c>
      <c r="C428" s="12"/>
      <c r="D428" s="13"/>
      <c r="E428" s="14"/>
      <c r="F428" s="14"/>
      <c r="G428" s="14"/>
      <c r="H428" s="14"/>
      <c r="I428" s="14"/>
      <c r="J428" s="14"/>
      <c r="K428" s="14"/>
      <c r="L428" s="15"/>
      <c r="M428" s="12"/>
      <c r="N428" s="12"/>
      <c r="O428" s="12"/>
      <c r="P428" s="98" t="str">
        <f xml:space="preserve"> IF(ISBLANK(M428),"",VLOOKUP(M428,ComboValue!$D$2:$H$18,5,FALSE))</f>
        <v/>
      </c>
      <c r="Q428" s="12"/>
      <c r="R428" s="252" t="str" cm="1">
        <f t="array" ref="R428">IF(OR(ISNUMBER(SEARCH("SGH05",$D428:$L428)),ISNUMBER(SEARCH("SGH06",$D428:$L428)),ISNUMBER(SEARCH("SGH07",$D428:$L428)),ISNUMBER(SEARCH("SGH08",$D428:$L428)),ISNUMBER(SEARCH("pas de pictogramme",$D428:$L428)),ISNUMBER(SEARCH("SGH09",$D428:$L428)),ISNUMBER(SEARCH("SGH03",$D428:$L428))),"OUI","NON")</f>
        <v>NON</v>
      </c>
      <c r="S428" s="13"/>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212"/>
      <c r="AX428" s="123" t="str" cm="1">
        <f t="array" ref="AX428">_xlfn.TEXTJOIN(",", TRUE, IF(D428:L428="","",VLOOKUP(D428:L428, ComboValue!$A$2:$C$11, 3, FALSE)))</f>
        <v/>
      </c>
      <c r="AY428" s="123" t="str">
        <f t="shared" si="359"/>
        <v>Tous_Fr</v>
      </c>
      <c r="AZ428" s="123" t="str">
        <f>IF(ISBLANK(M428),"",VLOOKUP(M428,ComboValue!$D$2:$F$18,3,FALSE))</f>
        <v/>
      </c>
      <c r="BA428" s="123" t="str">
        <f>IF(ISBLANK(N428),"",VLOOKUP(N428,ComboValue!$J$2:$L$5,3,FALSE))</f>
        <v/>
      </c>
      <c r="BB428" s="130" t="str" cm="1">
        <f t="array" ref="BB428">_xlfn.TEXTJOIN(",", TRUE, IF(S428:AV428="","",VLOOKUP(S428:AV428, ComboValue!$M$2:$O$100, 3, FALSE)))</f>
        <v/>
      </c>
      <c r="BC428" s="124" t="str">
        <f t="shared" si="360"/>
        <v/>
      </c>
      <c r="BD428" s="110"/>
      <c r="BE428" s="122" t="str">
        <f t="shared" si="337"/>
        <v/>
      </c>
      <c r="BF428" s="123" t="str">
        <f t="shared" si="338"/>
        <v/>
      </c>
      <c r="BG428" s="123" t="str">
        <f t="shared" si="339"/>
        <v/>
      </c>
      <c r="BH428" s="123" t="str">
        <f t="shared" si="340"/>
        <v/>
      </c>
      <c r="BI428" s="123" t="str">
        <f t="shared" si="341"/>
        <v/>
      </c>
      <c r="BJ428" s="123" t="str">
        <f t="shared" si="342"/>
        <v/>
      </c>
      <c r="BK428" s="123" t="str">
        <f t="shared" si="343"/>
        <v/>
      </c>
      <c r="BL428" s="123" t="str">
        <f t="shared" si="344"/>
        <v/>
      </c>
      <c r="BM428" s="123" t="str">
        <f t="shared" si="345"/>
        <v/>
      </c>
      <c r="BN428" s="123" t="str">
        <f t="shared" si="346"/>
        <v/>
      </c>
      <c r="BO428" s="123">
        <f t="shared" si="385"/>
        <v>0</v>
      </c>
      <c r="BP428" s="123">
        <f t="shared" si="347"/>
        <v>0</v>
      </c>
      <c r="BQ428" s="123">
        <f t="shared" si="386"/>
        <v>0</v>
      </c>
      <c r="BR428" s="123">
        <f t="shared" si="348"/>
        <v>0</v>
      </c>
      <c r="BS428" s="123">
        <f t="shared" si="349"/>
        <v>0</v>
      </c>
      <c r="BT428" s="123">
        <f t="shared" si="350"/>
        <v>0</v>
      </c>
      <c r="BU428" s="123" t="str">
        <f t="shared" si="363"/>
        <v/>
      </c>
      <c r="BV428" s="123" t="str">
        <f t="shared" si="364"/>
        <v/>
      </c>
      <c r="BW428" s="123" t="str">
        <f t="shared" si="365"/>
        <v/>
      </c>
      <c r="BX428" s="123" t="str">
        <f t="shared" si="351"/>
        <v/>
      </c>
      <c r="BY428" s="123" t="str">
        <f t="shared" si="352"/>
        <v/>
      </c>
      <c r="BZ428" s="123" t="str">
        <f t="shared" si="353"/>
        <v/>
      </c>
      <c r="CA428" s="123" t="str">
        <f t="shared" si="354"/>
        <v/>
      </c>
      <c r="CB428" s="123" t="str">
        <f t="shared" si="355"/>
        <v/>
      </c>
      <c r="CC428" s="123" t="str">
        <f t="shared" si="356"/>
        <v/>
      </c>
      <c r="CD428" s="123" t="str">
        <f t="shared" si="357"/>
        <v/>
      </c>
      <c r="CE428" s="123" t="str">
        <f t="shared" si="358"/>
        <v/>
      </c>
      <c r="CF428" s="123" t="str">
        <f t="shared" si="366"/>
        <v/>
      </c>
      <c r="CG428" s="123" t="str">
        <f t="shared" si="367"/>
        <v/>
      </c>
      <c r="CH428" s="123" t="str">
        <f t="shared" si="368"/>
        <v/>
      </c>
      <c r="CI428" s="123" t="str">
        <f t="shared" si="369"/>
        <v/>
      </c>
      <c r="CJ428" s="131" t="str">
        <f t="shared" si="370"/>
        <v/>
      </c>
      <c r="CK428" s="123" t="str" cm="1">
        <f t="array" ref="CK428">IF(AND(AZ428="C_16",
        SUMPRODUCT(--ISNUMBER(SEARCH({"14","34","38","40","41","42","43","46","48","56","64","65"},BB428)))&gt;0),
    O428-IF(ISNUMBER(CL428),CL428,0),
    "")</f>
        <v/>
      </c>
      <c r="CL428" s="123" t="str" cm="1">
        <f t="array" ref="CL428">IF(AND(AZ428="C_16",
        SUMPRODUCT(--ISNUMBER(SEARCH({"01";"02";"03";"04";"05";"06";"07";"08";"09";"10";"11";"12";"13";"15";"16";"17";"19";"20";"21";"22";"23";"24";"25";"26";"27";"28";"29";"30";"31";"32";"33";"35";"36";"37";"39";"44";"45";"47";"49";"50";"51";"52";"53";"54";"55";"57";"58";"59";"60";"61";"62";"63";"66";"67";"68";"69";"70";"71";"72";"73";"74";"75"}, BB428)))&gt;0),
    O428,
    "")</f>
        <v/>
      </c>
      <c r="CM428" s="131" t="str" cm="1">
        <f t="array" ref="CM428">IF(SUMPRODUCT(--ISNUMBER(SEARCH({"32";"35";"36";"44";"45";"47";"50";"51";"52";"53";"54";"55";"57";"58";"59";"60"}, BB428)))&gt;0,
    B428,
    "")</f>
        <v/>
      </c>
      <c r="CN428" s="123" t="str" cm="1">
        <f t="array" ref="CN428">IF(SUMPRODUCT(--ISNUMBER(SEARCH({"61";"62"}, BB428)))&gt;0,
    B428,
    "")</f>
        <v/>
      </c>
      <c r="CO428" s="226" t="str" cm="1">
        <f t="array" ref="CO428">IF(SUMPRODUCT(--ISNUMBER(SEARCH({"68";"69";"70";"71"}, BB428)))&gt;0,
    B428,
    "")</f>
        <v/>
      </c>
      <c r="CP428" s="123" t="str" cm="1">
        <f t="array" ref="CP428">IF(SUMPRODUCT(--ISNUMBER(SEARCH({"72";"73";"74";"75"}, BB428)))&gt;0,
    B428,
    "")</f>
        <v/>
      </c>
      <c r="CQ428" s="123" t="str">
        <f t="shared" si="361"/>
        <v/>
      </c>
      <c r="CR428" s="226" t="str">
        <f t="shared" si="362"/>
        <v>NO</v>
      </c>
      <c r="CS428" s="122" t="str">
        <f t="shared" si="371"/>
        <v/>
      </c>
      <c r="CT428" s="123" t="str">
        <f t="shared" si="372"/>
        <v/>
      </c>
      <c r="CU428" s="123" t="str">
        <f t="shared" si="373"/>
        <v/>
      </c>
      <c r="CV428" s="123" t="str">
        <f t="shared" si="374"/>
        <v/>
      </c>
      <c r="CW428" s="123" t="str">
        <f t="shared" si="375"/>
        <v/>
      </c>
      <c r="CX428" s="123" t="str">
        <f t="shared" si="376"/>
        <v/>
      </c>
      <c r="CY428" s="123" t="str">
        <f t="shared" si="377"/>
        <v/>
      </c>
      <c r="CZ428" s="123" t="str">
        <f t="shared" si="378"/>
        <v/>
      </c>
      <c r="DA428" s="123" t="str">
        <f t="shared" si="379"/>
        <v/>
      </c>
      <c r="DB428" s="124" t="str">
        <f t="shared" si="380"/>
        <v/>
      </c>
      <c r="DC428" s="122" t="str">
        <f t="shared" si="381"/>
        <v/>
      </c>
      <c r="DD428" s="123" t="str">
        <f t="shared" si="382"/>
        <v/>
      </c>
      <c r="DE428" s="123" t="str">
        <f t="shared" si="383"/>
        <v/>
      </c>
      <c r="DF428" s="124" t="str">
        <f t="shared" si="384"/>
        <v/>
      </c>
      <c r="DG428" s="110"/>
    </row>
    <row r="429" spans="2:111" ht="16.2" outlineLevel="2" x14ac:dyDescent="0.4">
      <c r="B429" s="7">
        <v>424</v>
      </c>
      <c r="C429" s="12"/>
      <c r="D429" s="13"/>
      <c r="E429" s="14"/>
      <c r="F429" s="14"/>
      <c r="G429" s="14"/>
      <c r="H429" s="14"/>
      <c r="I429" s="14"/>
      <c r="J429" s="14"/>
      <c r="K429" s="14"/>
      <c r="L429" s="15"/>
      <c r="M429" s="12"/>
      <c r="N429" s="12"/>
      <c r="O429" s="12"/>
      <c r="P429" s="98" t="str">
        <f xml:space="preserve"> IF(ISBLANK(M429),"",VLOOKUP(M429,ComboValue!$D$2:$H$18,5,FALSE))</f>
        <v/>
      </c>
      <c r="Q429" s="12"/>
      <c r="R429" s="252" t="str" cm="1">
        <f t="array" ref="R429">IF(OR(ISNUMBER(SEARCH("SGH05",$D429:$L429)),ISNUMBER(SEARCH("SGH06",$D429:$L429)),ISNUMBER(SEARCH("SGH07",$D429:$L429)),ISNUMBER(SEARCH("SGH08",$D429:$L429)),ISNUMBER(SEARCH("pas de pictogramme",$D429:$L429)),ISNUMBER(SEARCH("SGH09",$D429:$L429)),ISNUMBER(SEARCH("SGH03",$D429:$L429))),"OUI","NON")</f>
        <v>NON</v>
      </c>
      <c r="S429" s="13"/>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212"/>
      <c r="AX429" s="123" t="str" cm="1">
        <f t="array" ref="AX429">_xlfn.TEXTJOIN(",", TRUE, IF(D429:L429="","",VLOOKUP(D429:L429, ComboValue!$A$2:$C$11, 3, FALSE)))</f>
        <v/>
      </c>
      <c r="AY429" s="123" t="str">
        <f t="shared" si="359"/>
        <v>Tous_Fr</v>
      </c>
      <c r="AZ429" s="123" t="str">
        <f>IF(ISBLANK(M429),"",VLOOKUP(M429,ComboValue!$D$2:$F$18,3,FALSE))</f>
        <v/>
      </c>
      <c r="BA429" s="123" t="str">
        <f>IF(ISBLANK(N429),"",VLOOKUP(N429,ComboValue!$J$2:$L$5,3,FALSE))</f>
        <v/>
      </c>
      <c r="BB429" s="130" t="str" cm="1">
        <f t="array" ref="BB429">_xlfn.TEXTJOIN(",", TRUE, IF(S429:AV429="","",VLOOKUP(S429:AV429, ComboValue!$M$2:$O$100, 3, FALSE)))</f>
        <v/>
      </c>
      <c r="BC429" s="124" t="str">
        <f t="shared" si="360"/>
        <v/>
      </c>
      <c r="BD429" s="110"/>
      <c r="BE429" s="122" t="str">
        <f t="shared" si="337"/>
        <v/>
      </c>
      <c r="BF429" s="123" t="str">
        <f t="shared" si="338"/>
        <v/>
      </c>
      <c r="BG429" s="123" t="str">
        <f t="shared" si="339"/>
        <v/>
      </c>
      <c r="BH429" s="123" t="str">
        <f t="shared" si="340"/>
        <v/>
      </c>
      <c r="BI429" s="123" t="str">
        <f t="shared" si="341"/>
        <v/>
      </c>
      <c r="BJ429" s="123" t="str">
        <f t="shared" si="342"/>
        <v/>
      </c>
      <c r="BK429" s="123" t="str">
        <f t="shared" si="343"/>
        <v/>
      </c>
      <c r="BL429" s="123" t="str">
        <f t="shared" si="344"/>
        <v/>
      </c>
      <c r="BM429" s="123" t="str">
        <f t="shared" si="345"/>
        <v/>
      </c>
      <c r="BN429" s="123" t="str">
        <f t="shared" si="346"/>
        <v/>
      </c>
      <c r="BO429" s="123">
        <f t="shared" si="385"/>
        <v>0</v>
      </c>
      <c r="BP429" s="123">
        <f t="shared" si="347"/>
        <v>0</v>
      </c>
      <c r="BQ429" s="123">
        <f t="shared" si="386"/>
        <v>0</v>
      </c>
      <c r="BR429" s="123">
        <f t="shared" si="348"/>
        <v>0</v>
      </c>
      <c r="BS429" s="123">
        <f t="shared" si="349"/>
        <v>0</v>
      </c>
      <c r="BT429" s="123">
        <f t="shared" si="350"/>
        <v>0</v>
      </c>
      <c r="BU429" s="123" t="str">
        <f t="shared" si="363"/>
        <v/>
      </c>
      <c r="BV429" s="123" t="str">
        <f t="shared" si="364"/>
        <v/>
      </c>
      <c r="BW429" s="123" t="str">
        <f t="shared" si="365"/>
        <v/>
      </c>
      <c r="BX429" s="123" t="str">
        <f t="shared" si="351"/>
        <v/>
      </c>
      <c r="BY429" s="123" t="str">
        <f t="shared" si="352"/>
        <v/>
      </c>
      <c r="BZ429" s="123" t="str">
        <f t="shared" si="353"/>
        <v/>
      </c>
      <c r="CA429" s="123" t="str">
        <f t="shared" si="354"/>
        <v/>
      </c>
      <c r="CB429" s="123" t="str">
        <f t="shared" si="355"/>
        <v/>
      </c>
      <c r="CC429" s="123" t="str">
        <f t="shared" si="356"/>
        <v/>
      </c>
      <c r="CD429" s="123" t="str">
        <f t="shared" si="357"/>
        <v/>
      </c>
      <c r="CE429" s="123" t="str">
        <f t="shared" si="358"/>
        <v/>
      </c>
      <c r="CF429" s="123" t="str">
        <f t="shared" si="366"/>
        <v/>
      </c>
      <c r="CG429" s="123" t="str">
        <f t="shared" si="367"/>
        <v/>
      </c>
      <c r="CH429" s="123" t="str">
        <f t="shared" si="368"/>
        <v/>
      </c>
      <c r="CI429" s="123" t="str">
        <f t="shared" si="369"/>
        <v/>
      </c>
      <c r="CJ429" s="131" t="str">
        <f t="shared" si="370"/>
        <v/>
      </c>
      <c r="CK429" s="123" t="str" cm="1">
        <f t="array" ref="CK429">IF(AND(AZ429="C_16",
        SUMPRODUCT(--ISNUMBER(SEARCH({"14","34","38","40","41","42","43","46","48","56","64","65"},BB429)))&gt;0),
    O429-IF(ISNUMBER(CL429),CL429,0),
    "")</f>
        <v/>
      </c>
      <c r="CL429" s="123" t="str" cm="1">
        <f t="array" ref="CL429">IF(AND(AZ429="C_16",
        SUMPRODUCT(--ISNUMBER(SEARCH({"01";"02";"03";"04";"05";"06";"07";"08";"09";"10";"11";"12";"13";"15";"16";"17";"19";"20";"21";"22";"23";"24";"25";"26";"27";"28";"29";"30";"31";"32";"33";"35";"36";"37";"39";"44";"45";"47";"49";"50";"51";"52";"53";"54";"55";"57";"58";"59";"60";"61";"62";"63";"66";"67";"68";"69";"70";"71";"72";"73";"74";"75"}, BB429)))&gt;0),
    O429,
    "")</f>
        <v/>
      </c>
      <c r="CM429" s="131" t="str" cm="1">
        <f t="array" ref="CM429">IF(SUMPRODUCT(--ISNUMBER(SEARCH({"32";"35";"36";"44";"45";"47";"50";"51";"52";"53";"54";"55";"57";"58";"59";"60"}, BB429)))&gt;0,
    B429,
    "")</f>
        <v/>
      </c>
      <c r="CN429" s="123" t="str" cm="1">
        <f t="array" ref="CN429">IF(SUMPRODUCT(--ISNUMBER(SEARCH({"61";"62"}, BB429)))&gt;0,
    B429,
    "")</f>
        <v/>
      </c>
      <c r="CO429" s="226" t="str" cm="1">
        <f t="array" ref="CO429">IF(SUMPRODUCT(--ISNUMBER(SEARCH({"68";"69";"70";"71"}, BB429)))&gt;0,
    B429,
    "")</f>
        <v/>
      </c>
      <c r="CP429" s="123" t="str" cm="1">
        <f t="array" ref="CP429">IF(SUMPRODUCT(--ISNUMBER(SEARCH({"72";"73";"74";"75"}, BB429)))&gt;0,
    B429,
    "")</f>
        <v/>
      </c>
      <c r="CQ429" s="123" t="str">
        <f t="shared" si="361"/>
        <v/>
      </c>
      <c r="CR429" s="226" t="str">
        <f t="shared" si="362"/>
        <v>NO</v>
      </c>
      <c r="CS429" s="122" t="str">
        <f t="shared" si="371"/>
        <v/>
      </c>
      <c r="CT429" s="123" t="str">
        <f t="shared" si="372"/>
        <v/>
      </c>
      <c r="CU429" s="123" t="str">
        <f t="shared" si="373"/>
        <v/>
      </c>
      <c r="CV429" s="123" t="str">
        <f t="shared" si="374"/>
        <v/>
      </c>
      <c r="CW429" s="123" t="str">
        <f t="shared" si="375"/>
        <v/>
      </c>
      <c r="CX429" s="123" t="str">
        <f t="shared" si="376"/>
        <v/>
      </c>
      <c r="CY429" s="123" t="str">
        <f t="shared" si="377"/>
        <v/>
      </c>
      <c r="CZ429" s="123" t="str">
        <f t="shared" si="378"/>
        <v/>
      </c>
      <c r="DA429" s="123" t="str">
        <f t="shared" si="379"/>
        <v/>
      </c>
      <c r="DB429" s="124" t="str">
        <f t="shared" si="380"/>
        <v/>
      </c>
      <c r="DC429" s="122" t="str">
        <f t="shared" si="381"/>
        <v/>
      </c>
      <c r="DD429" s="123" t="str">
        <f t="shared" si="382"/>
        <v/>
      </c>
      <c r="DE429" s="123" t="str">
        <f t="shared" si="383"/>
        <v/>
      </c>
      <c r="DF429" s="124" t="str">
        <f t="shared" si="384"/>
        <v/>
      </c>
      <c r="DG429" s="110"/>
    </row>
    <row r="430" spans="2:111" ht="16.2" outlineLevel="2" x14ac:dyDescent="0.4">
      <c r="B430" s="7">
        <v>425</v>
      </c>
      <c r="C430" s="12"/>
      <c r="D430" s="13"/>
      <c r="E430" s="14"/>
      <c r="F430" s="14"/>
      <c r="G430" s="14"/>
      <c r="H430" s="14"/>
      <c r="I430" s="14"/>
      <c r="J430" s="14"/>
      <c r="K430" s="14"/>
      <c r="L430" s="15"/>
      <c r="M430" s="12"/>
      <c r="N430" s="12"/>
      <c r="O430" s="12"/>
      <c r="P430" s="98" t="str">
        <f xml:space="preserve"> IF(ISBLANK(M430),"",VLOOKUP(M430,ComboValue!$D$2:$H$18,5,FALSE))</f>
        <v/>
      </c>
      <c r="Q430" s="12"/>
      <c r="R430" s="252" t="str" cm="1">
        <f t="array" ref="R430">IF(OR(ISNUMBER(SEARCH("SGH05",$D430:$L430)),ISNUMBER(SEARCH("SGH06",$D430:$L430)),ISNUMBER(SEARCH("SGH07",$D430:$L430)),ISNUMBER(SEARCH("SGH08",$D430:$L430)),ISNUMBER(SEARCH("pas de pictogramme",$D430:$L430)),ISNUMBER(SEARCH("SGH09",$D430:$L430)),ISNUMBER(SEARCH("SGH03",$D430:$L430))),"OUI","NON")</f>
        <v>NON</v>
      </c>
      <c r="S430" s="13"/>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212"/>
      <c r="AX430" s="123" t="str" cm="1">
        <f t="array" ref="AX430">_xlfn.TEXTJOIN(",", TRUE, IF(D430:L430="","",VLOOKUP(D430:L430, ComboValue!$A$2:$C$11, 3, FALSE)))</f>
        <v/>
      </c>
      <c r="AY430" s="123" t="str">
        <f t="shared" si="359"/>
        <v>Tous_Fr</v>
      </c>
      <c r="AZ430" s="123" t="str">
        <f>IF(ISBLANK(M430),"",VLOOKUP(M430,ComboValue!$D$2:$F$18,3,FALSE))</f>
        <v/>
      </c>
      <c r="BA430" s="123" t="str">
        <f>IF(ISBLANK(N430),"",VLOOKUP(N430,ComboValue!$J$2:$L$5,3,FALSE))</f>
        <v/>
      </c>
      <c r="BB430" s="130" t="str" cm="1">
        <f t="array" ref="BB430">_xlfn.TEXTJOIN(",", TRUE, IF(S430:AV430="","",VLOOKUP(S430:AV430, ComboValue!$M$2:$O$100, 3, FALSE)))</f>
        <v/>
      </c>
      <c r="BC430" s="124" t="str">
        <f t="shared" si="360"/>
        <v/>
      </c>
      <c r="BD430" s="110"/>
      <c r="BE430" s="122" t="str">
        <f t="shared" si="337"/>
        <v/>
      </c>
      <c r="BF430" s="123" t="str">
        <f t="shared" si="338"/>
        <v/>
      </c>
      <c r="BG430" s="123" t="str">
        <f t="shared" si="339"/>
        <v/>
      </c>
      <c r="BH430" s="123" t="str">
        <f t="shared" si="340"/>
        <v/>
      </c>
      <c r="BI430" s="123" t="str">
        <f t="shared" si="341"/>
        <v/>
      </c>
      <c r="BJ430" s="123" t="str">
        <f t="shared" si="342"/>
        <v/>
      </c>
      <c r="BK430" s="123" t="str">
        <f t="shared" si="343"/>
        <v/>
      </c>
      <c r="BL430" s="123" t="str">
        <f t="shared" si="344"/>
        <v/>
      </c>
      <c r="BM430" s="123" t="str">
        <f t="shared" si="345"/>
        <v/>
      </c>
      <c r="BN430" s="123" t="str">
        <f t="shared" si="346"/>
        <v/>
      </c>
      <c r="BO430" s="123">
        <f t="shared" si="385"/>
        <v>0</v>
      </c>
      <c r="BP430" s="123">
        <f t="shared" si="347"/>
        <v>0</v>
      </c>
      <c r="BQ430" s="123">
        <f t="shared" si="386"/>
        <v>0</v>
      </c>
      <c r="BR430" s="123">
        <f t="shared" si="348"/>
        <v>0</v>
      </c>
      <c r="BS430" s="123">
        <f t="shared" si="349"/>
        <v>0</v>
      </c>
      <c r="BT430" s="123">
        <f t="shared" si="350"/>
        <v>0</v>
      </c>
      <c r="BU430" s="123" t="str">
        <f t="shared" si="363"/>
        <v/>
      </c>
      <c r="BV430" s="123" t="str">
        <f t="shared" si="364"/>
        <v/>
      </c>
      <c r="BW430" s="123" t="str">
        <f t="shared" si="365"/>
        <v/>
      </c>
      <c r="BX430" s="123" t="str">
        <f t="shared" si="351"/>
        <v/>
      </c>
      <c r="BY430" s="123" t="str">
        <f t="shared" si="352"/>
        <v/>
      </c>
      <c r="BZ430" s="123" t="str">
        <f t="shared" si="353"/>
        <v/>
      </c>
      <c r="CA430" s="123" t="str">
        <f t="shared" si="354"/>
        <v/>
      </c>
      <c r="CB430" s="123" t="str">
        <f t="shared" si="355"/>
        <v/>
      </c>
      <c r="CC430" s="123" t="str">
        <f t="shared" si="356"/>
        <v/>
      </c>
      <c r="CD430" s="123" t="str">
        <f t="shared" si="357"/>
        <v/>
      </c>
      <c r="CE430" s="123" t="str">
        <f t="shared" si="358"/>
        <v/>
      </c>
      <c r="CF430" s="123" t="str">
        <f t="shared" si="366"/>
        <v/>
      </c>
      <c r="CG430" s="123" t="str">
        <f t="shared" si="367"/>
        <v/>
      </c>
      <c r="CH430" s="123" t="str">
        <f t="shared" si="368"/>
        <v/>
      </c>
      <c r="CI430" s="123" t="str">
        <f t="shared" si="369"/>
        <v/>
      </c>
      <c r="CJ430" s="131" t="str">
        <f t="shared" si="370"/>
        <v/>
      </c>
      <c r="CK430" s="123" t="str" cm="1">
        <f t="array" ref="CK430">IF(AND(AZ430="C_16",
        SUMPRODUCT(--ISNUMBER(SEARCH({"14","34","38","40","41","42","43","46","48","56","64","65"},BB430)))&gt;0),
    O430-IF(ISNUMBER(CL430),CL430,0),
    "")</f>
        <v/>
      </c>
      <c r="CL430" s="123" t="str" cm="1">
        <f t="array" ref="CL430">IF(AND(AZ430="C_16",
        SUMPRODUCT(--ISNUMBER(SEARCH({"01";"02";"03";"04";"05";"06";"07";"08";"09";"10";"11";"12";"13";"15";"16";"17";"19";"20";"21";"22";"23";"24";"25";"26";"27";"28";"29";"30";"31";"32";"33";"35";"36";"37";"39";"44";"45";"47";"49";"50";"51";"52";"53";"54";"55";"57";"58";"59";"60";"61";"62";"63";"66";"67";"68";"69";"70";"71";"72";"73";"74";"75"}, BB430)))&gt;0),
    O430,
    "")</f>
        <v/>
      </c>
      <c r="CM430" s="131" t="str" cm="1">
        <f t="array" ref="CM430">IF(SUMPRODUCT(--ISNUMBER(SEARCH({"32";"35";"36";"44";"45";"47";"50";"51";"52";"53";"54";"55";"57";"58";"59";"60"}, BB430)))&gt;0,
    B430,
    "")</f>
        <v/>
      </c>
      <c r="CN430" s="123" t="str" cm="1">
        <f t="array" ref="CN430">IF(SUMPRODUCT(--ISNUMBER(SEARCH({"61";"62"}, BB430)))&gt;0,
    B430,
    "")</f>
        <v/>
      </c>
      <c r="CO430" s="226" t="str" cm="1">
        <f t="array" ref="CO430">IF(SUMPRODUCT(--ISNUMBER(SEARCH({"68";"69";"70";"71"}, BB430)))&gt;0,
    B430,
    "")</f>
        <v/>
      </c>
      <c r="CP430" s="123" t="str" cm="1">
        <f t="array" ref="CP430">IF(SUMPRODUCT(--ISNUMBER(SEARCH({"72";"73";"74";"75"}, BB430)))&gt;0,
    B430,
    "")</f>
        <v/>
      </c>
      <c r="CQ430" s="123" t="str">
        <f t="shared" si="361"/>
        <v/>
      </c>
      <c r="CR430" s="226" t="str">
        <f t="shared" si="362"/>
        <v>NO</v>
      </c>
      <c r="CS430" s="122" t="str">
        <f t="shared" si="371"/>
        <v/>
      </c>
      <c r="CT430" s="123" t="str">
        <f t="shared" si="372"/>
        <v/>
      </c>
      <c r="CU430" s="123" t="str">
        <f t="shared" si="373"/>
        <v/>
      </c>
      <c r="CV430" s="123" t="str">
        <f t="shared" si="374"/>
        <v/>
      </c>
      <c r="CW430" s="123" t="str">
        <f t="shared" si="375"/>
        <v/>
      </c>
      <c r="CX430" s="123" t="str">
        <f t="shared" si="376"/>
        <v/>
      </c>
      <c r="CY430" s="123" t="str">
        <f t="shared" si="377"/>
        <v/>
      </c>
      <c r="CZ430" s="123" t="str">
        <f t="shared" si="378"/>
        <v/>
      </c>
      <c r="DA430" s="123" t="str">
        <f t="shared" si="379"/>
        <v/>
      </c>
      <c r="DB430" s="124" t="str">
        <f t="shared" si="380"/>
        <v/>
      </c>
      <c r="DC430" s="122" t="str">
        <f t="shared" si="381"/>
        <v/>
      </c>
      <c r="DD430" s="123" t="str">
        <f t="shared" si="382"/>
        <v/>
      </c>
      <c r="DE430" s="123" t="str">
        <f t="shared" si="383"/>
        <v/>
      </c>
      <c r="DF430" s="124" t="str">
        <f t="shared" si="384"/>
        <v/>
      </c>
      <c r="DG430" s="110"/>
    </row>
    <row r="431" spans="2:111" ht="16.2" outlineLevel="2" x14ac:dyDescent="0.4">
      <c r="B431" s="7">
        <v>426</v>
      </c>
      <c r="C431" s="12"/>
      <c r="D431" s="13"/>
      <c r="E431" s="14"/>
      <c r="F431" s="14"/>
      <c r="G431" s="14"/>
      <c r="H431" s="14"/>
      <c r="I431" s="14"/>
      <c r="J431" s="14"/>
      <c r="K431" s="14"/>
      <c r="L431" s="15"/>
      <c r="M431" s="12"/>
      <c r="N431" s="12"/>
      <c r="O431" s="12"/>
      <c r="P431" s="98" t="str">
        <f xml:space="preserve"> IF(ISBLANK(M431),"",VLOOKUP(M431,ComboValue!$D$2:$H$18,5,FALSE))</f>
        <v/>
      </c>
      <c r="Q431" s="12"/>
      <c r="R431" s="252" t="str" cm="1">
        <f t="array" ref="R431">IF(OR(ISNUMBER(SEARCH("SGH05",$D431:$L431)),ISNUMBER(SEARCH("SGH06",$D431:$L431)),ISNUMBER(SEARCH("SGH07",$D431:$L431)),ISNUMBER(SEARCH("SGH08",$D431:$L431)),ISNUMBER(SEARCH("pas de pictogramme",$D431:$L431)),ISNUMBER(SEARCH("SGH09",$D431:$L431)),ISNUMBER(SEARCH("SGH03",$D431:$L431))),"OUI","NON")</f>
        <v>NON</v>
      </c>
      <c r="S431" s="13"/>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212"/>
      <c r="AX431" s="123" t="str" cm="1">
        <f t="array" ref="AX431">_xlfn.TEXTJOIN(",", TRUE, IF(D431:L431="","",VLOOKUP(D431:L431, ComboValue!$A$2:$C$11, 3, FALSE)))</f>
        <v/>
      </c>
      <c r="AY431" s="123" t="str">
        <f t="shared" si="359"/>
        <v>Tous_Fr</v>
      </c>
      <c r="AZ431" s="123" t="str">
        <f>IF(ISBLANK(M431),"",VLOOKUP(M431,ComboValue!$D$2:$F$18,3,FALSE))</f>
        <v/>
      </c>
      <c r="BA431" s="123" t="str">
        <f>IF(ISBLANK(N431),"",VLOOKUP(N431,ComboValue!$J$2:$L$5,3,FALSE))</f>
        <v/>
      </c>
      <c r="BB431" s="130" t="str" cm="1">
        <f t="array" ref="BB431">_xlfn.TEXTJOIN(",", TRUE, IF(S431:AV431="","",VLOOKUP(S431:AV431, ComboValue!$M$2:$O$100, 3, FALSE)))</f>
        <v/>
      </c>
      <c r="BC431" s="124" t="str">
        <f t="shared" si="360"/>
        <v/>
      </c>
      <c r="BD431" s="110"/>
      <c r="BE431" s="122" t="str">
        <f t="shared" si="337"/>
        <v/>
      </c>
      <c r="BF431" s="123" t="str">
        <f t="shared" si="338"/>
        <v/>
      </c>
      <c r="BG431" s="123" t="str">
        <f t="shared" si="339"/>
        <v/>
      </c>
      <c r="BH431" s="123" t="str">
        <f t="shared" si="340"/>
        <v/>
      </c>
      <c r="BI431" s="123" t="str">
        <f t="shared" si="341"/>
        <v/>
      </c>
      <c r="BJ431" s="123" t="str">
        <f t="shared" si="342"/>
        <v/>
      </c>
      <c r="BK431" s="123" t="str">
        <f t="shared" si="343"/>
        <v/>
      </c>
      <c r="BL431" s="123" t="str">
        <f t="shared" si="344"/>
        <v/>
      </c>
      <c r="BM431" s="123" t="str">
        <f t="shared" si="345"/>
        <v/>
      </c>
      <c r="BN431" s="123" t="str">
        <f t="shared" si="346"/>
        <v/>
      </c>
      <c r="BO431" s="123">
        <f t="shared" si="385"/>
        <v>0</v>
      </c>
      <c r="BP431" s="123">
        <f t="shared" si="347"/>
        <v>0</v>
      </c>
      <c r="BQ431" s="123">
        <f t="shared" si="386"/>
        <v>0</v>
      </c>
      <c r="BR431" s="123">
        <f t="shared" si="348"/>
        <v>0</v>
      </c>
      <c r="BS431" s="123">
        <f t="shared" si="349"/>
        <v>0</v>
      </c>
      <c r="BT431" s="123">
        <f t="shared" si="350"/>
        <v>0</v>
      </c>
      <c r="BU431" s="123" t="str">
        <f t="shared" si="363"/>
        <v/>
      </c>
      <c r="BV431" s="123" t="str">
        <f t="shared" si="364"/>
        <v/>
      </c>
      <c r="BW431" s="123" t="str">
        <f t="shared" si="365"/>
        <v/>
      </c>
      <c r="BX431" s="123" t="str">
        <f t="shared" si="351"/>
        <v/>
      </c>
      <c r="BY431" s="123" t="str">
        <f t="shared" si="352"/>
        <v/>
      </c>
      <c r="BZ431" s="123" t="str">
        <f t="shared" si="353"/>
        <v/>
      </c>
      <c r="CA431" s="123" t="str">
        <f t="shared" si="354"/>
        <v/>
      </c>
      <c r="CB431" s="123" t="str">
        <f t="shared" si="355"/>
        <v/>
      </c>
      <c r="CC431" s="123" t="str">
        <f t="shared" si="356"/>
        <v/>
      </c>
      <c r="CD431" s="123" t="str">
        <f t="shared" si="357"/>
        <v/>
      </c>
      <c r="CE431" s="123" t="str">
        <f t="shared" si="358"/>
        <v/>
      </c>
      <c r="CF431" s="123" t="str">
        <f t="shared" si="366"/>
        <v/>
      </c>
      <c r="CG431" s="123" t="str">
        <f t="shared" si="367"/>
        <v/>
      </c>
      <c r="CH431" s="123" t="str">
        <f t="shared" si="368"/>
        <v/>
      </c>
      <c r="CI431" s="123" t="str">
        <f t="shared" si="369"/>
        <v/>
      </c>
      <c r="CJ431" s="131" t="str">
        <f t="shared" si="370"/>
        <v/>
      </c>
      <c r="CK431" s="123" t="str" cm="1">
        <f t="array" ref="CK431">IF(AND(AZ431="C_16",
        SUMPRODUCT(--ISNUMBER(SEARCH({"14","34","38","40","41","42","43","46","48","56","64","65"},BB431)))&gt;0),
    O431-IF(ISNUMBER(CL431),CL431,0),
    "")</f>
        <v/>
      </c>
      <c r="CL431" s="123" t="str" cm="1">
        <f t="array" ref="CL431">IF(AND(AZ431="C_16",
        SUMPRODUCT(--ISNUMBER(SEARCH({"01";"02";"03";"04";"05";"06";"07";"08";"09";"10";"11";"12";"13";"15";"16";"17";"19";"20";"21";"22";"23";"24";"25";"26";"27";"28";"29";"30";"31";"32";"33";"35";"36";"37";"39";"44";"45";"47";"49";"50";"51";"52";"53";"54";"55";"57";"58";"59";"60";"61";"62";"63";"66";"67";"68";"69";"70";"71";"72";"73";"74";"75"}, BB431)))&gt;0),
    O431,
    "")</f>
        <v/>
      </c>
      <c r="CM431" s="131" t="str" cm="1">
        <f t="array" ref="CM431">IF(SUMPRODUCT(--ISNUMBER(SEARCH({"32";"35";"36";"44";"45";"47";"50";"51";"52";"53";"54";"55";"57";"58";"59";"60"}, BB431)))&gt;0,
    B431,
    "")</f>
        <v/>
      </c>
      <c r="CN431" s="123" t="str" cm="1">
        <f t="array" ref="CN431">IF(SUMPRODUCT(--ISNUMBER(SEARCH({"61";"62"}, BB431)))&gt;0,
    B431,
    "")</f>
        <v/>
      </c>
      <c r="CO431" s="226" t="str" cm="1">
        <f t="array" ref="CO431">IF(SUMPRODUCT(--ISNUMBER(SEARCH({"68";"69";"70";"71"}, BB431)))&gt;0,
    B431,
    "")</f>
        <v/>
      </c>
      <c r="CP431" s="123" t="str" cm="1">
        <f t="array" ref="CP431">IF(SUMPRODUCT(--ISNUMBER(SEARCH({"72";"73";"74";"75"}, BB431)))&gt;0,
    B431,
    "")</f>
        <v/>
      </c>
      <c r="CQ431" s="123" t="str">
        <f t="shared" si="361"/>
        <v/>
      </c>
      <c r="CR431" s="226" t="str">
        <f t="shared" si="362"/>
        <v>NO</v>
      </c>
      <c r="CS431" s="122" t="str">
        <f t="shared" si="371"/>
        <v/>
      </c>
      <c r="CT431" s="123" t="str">
        <f t="shared" si="372"/>
        <v/>
      </c>
      <c r="CU431" s="123" t="str">
        <f t="shared" si="373"/>
        <v/>
      </c>
      <c r="CV431" s="123" t="str">
        <f t="shared" si="374"/>
        <v/>
      </c>
      <c r="CW431" s="123" t="str">
        <f t="shared" si="375"/>
        <v/>
      </c>
      <c r="CX431" s="123" t="str">
        <f t="shared" si="376"/>
        <v/>
      </c>
      <c r="CY431" s="123" t="str">
        <f t="shared" si="377"/>
        <v/>
      </c>
      <c r="CZ431" s="123" t="str">
        <f t="shared" si="378"/>
        <v/>
      </c>
      <c r="DA431" s="123" t="str">
        <f t="shared" si="379"/>
        <v/>
      </c>
      <c r="DB431" s="124" t="str">
        <f t="shared" si="380"/>
        <v/>
      </c>
      <c r="DC431" s="122" t="str">
        <f t="shared" si="381"/>
        <v/>
      </c>
      <c r="DD431" s="123" t="str">
        <f t="shared" si="382"/>
        <v/>
      </c>
      <c r="DE431" s="123" t="str">
        <f t="shared" si="383"/>
        <v/>
      </c>
      <c r="DF431" s="124" t="str">
        <f t="shared" si="384"/>
        <v/>
      </c>
      <c r="DG431" s="110"/>
    </row>
    <row r="432" spans="2:111" ht="16.2" outlineLevel="2" x14ac:dyDescent="0.4">
      <c r="B432" s="7">
        <v>427</v>
      </c>
      <c r="C432" s="12"/>
      <c r="D432" s="13"/>
      <c r="E432" s="14"/>
      <c r="F432" s="14"/>
      <c r="G432" s="14"/>
      <c r="H432" s="14"/>
      <c r="I432" s="14"/>
      <c r="J432" s="14"/>
      <c r="K432" s="14"/>
      <c r="L432" s="15"/>
      <c r="M432" s="12"/>
      <c r="N432" s="12"/>
      <c r="O432" s="12"/>
      <c r="P432" s="98" t="str">
        <f xml:space="preserve"> IF(ISBLANK(M432),"",VLOOKUP(M432,ComboValue!$D$2:$H$18,5,FALSE))</f>
        <v/>
      </c>
      <c r="Q432" s="12"/>
      <c r="R432" s="252" t="str" cm="1">
        <f t="array" ref="R432">IF(OR(ISNUMBER(SEARCH("SGH05",$D432:$L432)),ISNUMBER(SEARCH("SGH06",$D432:$L432)),ISNUMBER(SEARCH("SGH07",$D432:$L432)),ISNUMBER(SEARCH("SGH08",$D432:$L432)),ISNUMBER(SEARCH("pas de pictogramme",$D432:$L432)),ISNUMBER(SEARCH("SGH09",$D432:$L432)),ISNUMBER(SEARCH("SGH03",$D432:$L432))),"OUI","NON")</f>
        <v>NON</v>
      </c>
      <c r="S432" s="13"/>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212"/>
      <c r="AX432" s="123" t="str" cm="1">
        <f t="array" ref="AX432">_xlfn.TEXTJOIN(",", TRUE, IF(D432:L432="","",VLOOKUP(D432:L432, ComboValue!$A$2:$C$11, 3, FALSE)))</f>
        <v/>
      </c>
      <c r="AY432" s="123" t="str">
        <f t="shared" si="359"/>
        <v>Tous_Fr</v>
      </c>
      <c r="AZ432" s="123" t="str">
        <f>IF(ISBLANK(M432),"",VLOOKUP(M432,ComboValue!$D$2:$F$18,3,FALSE))</f>
        <v/>
      </c>
      <c r="BA432" s="123" t="str">
        <f>IF(ISBLANK(N432),"",VLOOKUP(N432,ComboValue!$J$2:$L$5,3,FALSE))</f>
        <v/>
      </c>
      <c r="BB432" s="130" t="str" cm="1">
        <f t="array" ref="BB432">_xlfn.TEXTJOIN(",", TRUE, IF(S432:AV432="","",VLOOKUP(S432:AV432, ComboValue!$M$2:$O$100, 3, FALSE)))</f>
        <v/>
      </c>
      <c r="BC432" s="124" t="str">
        <f t="shared" si="360"/>
        <v/>
      </c>
      <c r="BD432" s="110"/>
      <c r="BE432" s="122" t="str">
        <f t="shared" si="337"/>
        <v/>
      </c>
      <c r="BF432" s="123" t="str">
        <f t="shared" si="338"/>
        <v/>
      </c>
      <c r="BG432" s="123" t="str">
        <f t="shared" si="339"/>
        <v/>
      </c>
      <c r="BH432" s="123" t="str">
        <f t="shared" si="340"/>
        <v/>
      </c>
      <c r="BI432" s="123" t="str">
        <f t="shared" si="341"/>
        <v/>
      </c>
      <c r="BJ432" s="123" t="str">
        <f t="shared" si="342"/>
        <v/>
      </c>
      <c r="BK432" s="123" t="str">
        <f t="shared" si="343"/>
        <v/>
      </c>
      <c r="BL432" s="123" t="str">
        <f t="shared" si="344"/>
        <v/>
      </c>
      <c r="BM432" s="123" t="str">
        <f t="shared" si="345"/>
        <v/>
      </c>
      <c r="BN432" s="123" t="str">
        <f t="shared" si="346"/>
        <v/>
      </c>
      <c r="BO432" s="123">
        <f t="shared" si="385"/>
        <v>0</v>
      </c>
      <c r="BP432" s="123">
        <f t="shared" si="347"/>
        <v>0</v>
      </c>
      <c r="BQ432" s="123">
        <f t="shared" si="386"/>
        <v>0</v>
      </c>
      <c r="BR432" s="123">
        <f t="shared" si="348"/>
        <v>0</v>
      </c>
      <c r="BS432" s="123">
        <f t="shared" si="349"/>
        <v>0</v>
      </c>
      <c r="BT432" s="123">
        <f t="shared" si="350"/>
        <v>0</v>
      </c>
      <c r="BU432" s="123" t="str">
        <f t="shared" si="363"/>
        <v/>
      </c>
      <c r="BV432" s="123" t="str">
        <f t="shared" si="364"/>
        <v/>
      </c>
      <c r="BW432" s="123" t="str">
        <f t="shared" si="365"/>
        <v/>
      </c>
      <c r="BX432" s="123" t="str">
        <f t="shared" si="351"/>
        <v/>
      </c>
      <c r="BY432" s="123" t="str">
        <f t="shared" si="352"/>
        <v/>
      </c>
      <c r="BZ432" s="123" t="str">
        <f t="shared" si="353"/>
        <v/>
      </c>
      <c r="CA432" s="123" t="str">
        <f t="shared" si="354"/>
        <v/>
      </c>
      <c r="CB432" s="123" t="str">
        <f t="shared" si="355"/>
        <v/>
      </c>
      <c r="CC432" s="123" t="str">
        <f t="shared" si="356"/>
        <v/>
      </c>
      <c r="CD432" s="123" t="str">
        <f t="shared" si="357"/>
        <v/>
      </c>
      <c r="CE432" s="123" t="str">
        <f t="shared" si="358"/>
        <v/>
      </c>
      <c r="CF432" s="123" t="str">
        <f t="shared" si="366"/>
        <v/>
      </c>
      <c r="CG432" s="123" t="str">
        <f t="shared" si="367"/>
        <v/>
      </c>
      <c r="CH432" s="123" t="str">
        <f t="shared" si="368"/>
        <v/>
      </c>
      <c r="CI432" s="123" t="str">
        <f t="shared" si="369"/>
        <v/>
      </c>
      <c r="CJ432" s="131" t="str">
        <f t="shared" si="370"/>
        <v/>
      </c>
      <c r="CK432" s="123" t="str" cm="1">
        <f t="array" ref="CK432">IF(AND(AZ432="C_16",
        SUMPRODUCT(--ISNUMBER(SEARCH({"14","34","38","40","41","42","43","46","48","56","64","65"},BB432)))&gt;0),
    O432-IF(ISNUMBER(CL432),CL432,0),
    "")</f>
        <v/>
      </c>
      <c r="CL432" s="123" t="str" cm="1">
        <f t="array" ref="CL432">IF(AND(AZ432="C_16",
        SUMPRODUCT(--ISNUMBER(SEARCH({"01";"02";"03";"04";"05";"06";"07";"08";"09";"10";"11";"12";"13";"15";"16";"17";"19";"20";"21";"22";"23";"24";"25";"26";"27";"28";"29";"30";"31";"32";"33";"35";"36";"37";"39";"44";"45";"47";"49";"50";"51";"52";"53";"54";"55";"57";"58";"59";"60";"61";"62";"63";"66";"67";"68";"69";"70";"71";"72";"73";"74";"75"}, BB432)))&gt;0),
    O432,
    "")</f>
        <v/>
      </c>
      <c r="CM432" s="131" t="str" cm="1">
        <f t="array" ref="CM432">IF(SUMPRODUCT(--ISNUMBER(SEARCH({"32";"35";"36";"44";"45";"47";"50";"51";"52";"53";"54";"55";"57";"58";"59";"60"}, BB432)))&gt;0,
    B432,
    "")</f>
        <v/>
      </c>
      <c r="CN432" s="123" t="str" cm="1">
        <f t="array" ref="CN432">IF(SUMPRODUCT(--ISNUMBER(SEARCH({"61";"62"}, BB432)))&gt;0,
    B432,
    "")</f>
        <v/>
      </c>
      <c r="CO432" s="226" t="str" cm="1">
        <f t="array" ref="CO432">IF(SUMPRODUCT(--ISNUMBER(SEARCH({"68";"69";"70";"71"}, BB432)))&gt;0,
    B432,
    "")</f>
        <v/>
      </c>
      <c r="CP432" s="123" t="str" cm="1">
        <f t="array" ref="CP432">IF(SUMPRODUCT(--ISNUMBER(SEARCH({"72";"73";"74";"75"}, BB432)))&gt;0,
    B432,
    "")</f>
        <v/>
      </c>
      <c r="CQ432" s="123" t="str">
        <f t="shared" si="361"/>
        <v/>
      </c>
      <c r="CR432" s="226" t="str">
        <f t="shared" si="362"/>
        <v>NO</v>
      </c>
      <c r="CS432" s="122" t="str">
        <f t="shared" si="371"/>
        <v/>
      </c>
      <c r="CT432" s="123" t="str">
        <f t="shared" si="372"/>
        <v/>
      </c>
      <c r="CU432" s="123" t="str">
        <f t="shared" si="373"/>
        <v/>
      </c>
      <c r="CV432" s="123" t="str">
        <f t="shared" si="374"/>
        <v/>
      </c>
      <c r="CW432" s="123" t="str">
        <f t="shared" si="375"/>
        <v/>
      </c>
      <c r="CX432" s="123" t="str">
        <f t="shared" si="376"/>
        <v/>
      </c>
      <c r="CY432" s="123" t="str">
        <f t="shared" si="377"/>
        <v/>
      </c>
      <c r="CZ432" s="123" t="str">
        <f t="shared" si="378"/>
        <v/>
      </c>
      <c r="DA432" s="123" t="str">
        <f t="shared" si="379"/>
        <v/>
      </c>
      <c r="DB432" s="124" t="str">
        <f t="shared" si="380"/>
        <v/>
      </c>
      <c r="DC432" s="122" t="str">
        <f t="shared" si="381"/>
        <v/>
      </c>
      <c r="DD432" s="123" t="str">
        <f t="shared" si="382"/>
        <v/>
      </c>
      <c r="DE432" s="123" t="str">
        <f t="shared" si="383"/>
        <v/>
      </c>
      <c r="DF432" s="124" t="str">
        <f t="shared" si="384"/>
        <v/>
      </c>
      <c r="DG432" s="110"/>
    </row>
    <row r="433" spans="2:111" ht="16.2" outlineLevel="2" x14ac:dyDescent="0.4">
      <c r="B433" s="7">
        <v>428</v>
      </c>
      <c r="C433" s="12"/>
      <c r="D433" s="13"/>
      <c r="E433" s="14"/>
      <c r="F433" s="14"/>
      <c r="G433" s="14"/>
      <c r="H433" s="14"/>
      <c r="I433" s="14"/>
      <c r="J433" s="14"/>
      <c r="K433" s="14"/>
      <c r="L433" s="15"/>
      <c r="M433" s="12"/>
      <c r="N433" s="12"/>
      <c r="O433" s="12"/>
      <c r="P433" s="98" t="str">
        <f xml:space="preserve"> IF(ISBLANK(M433),"",VLOOKUP(M433,ComboValue!$D$2:$H$18,5,FALSE))</f>
        <v/>
      </c>
      <c r="Q433" s="12"/>
      <c r="R433" s="252" t="str" cm="1">
        <f t="array" ref="R433">IF(OR(ISNUMBER(SEARCH("SGH05",$D433:$L433)),ISNUMBER(SEARCH("SGH06",$D433:$L433)),ISNUMBER(SEARCH("SGH07",$D433:$L433)),ISNUMBER(SEARCH("SGH08",$D433:$L433)),ISNUMBER(SEARCH("pas de pictogramme",$D433:$L433)),ISNUMBER(SEARCH("SGH09",$D433:$L433)),ISNUMBER(SEARCH("SGH03",$D433:$L433))),"OUI","NON")</f>
        <v>NON</v>
      </c>
      <c r="S433" s="13"/>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212"/>
      <c r="AX433" s="123" t="str" cm="1">
        <f t="array" ref="AX433">_xlfn.TEXTJOIN(",", TRUE, IF(D433:L433="","",VLOOKUP(D433:L433, ComboValue!$A$2:$C$11, 3, FALSE)))</f>
        <v/>
      </c>
      <c r="AY433" s="123" t="str">
        <f t="shared" si="359"/>
        <v>Tous_Fr</v>
      </c>
      <c r="AZ433" s="123" t="str">
        <f>IF(ISBLANK(M433),"",VLOOKUP(M433,ComboValue!$D$2:$F$18,3,FALSE))</f>
        <v/>
      </c>
      <c r="BA433" s="123" t="str">
        <f>IF(ISBLANK(N433),"",VLOOKUP(N433,ComboValue!$J$2:$L$5,3,FALSE))</f>
        <v/>
      </c>
      <c r="BB433" s="130" t="str" cm="1">
        <f t="array" ref="BB433">_xlfn.TEXTJOIN(",", TRUE, IF(S433:AV433="","",VLOOKUP(S433:AV433, ComboValue!$M$2:$O$100, 3, FALSE)))</f>
        <v/>
      </c>
      <c r="BC433" s="124" t="str">
        <f t="shared" si="360"/>
        <v/>
      </c>
      <c r="BD433" s="110"/>
      <c r="BE433" s="122" t="str">
        <f t="shared" si="337"/>
        <v/>
      </c>
      <c r="BF433" s="123" t="str">
        <f t="shared" si="338"/>
        <v/>
      </c>
      <c r="BG433" s="123" t="str">
        <f t="shared" si="339"/>
        <v/>
      </c>
      <c r="BH433" s="123" t="str">
        <f t="shared" si="340"/>
        <v/>
      </c>
      <c r="BI433" s="123" t="str">
        <f t="shared" si="341"/>
        <v/>
      </c>
      <c r="BJ433" s="123" t="str">
        <f t="shared" si="342"/>
        <v/>
      </c>
      <c r="BK433" s="123" t="str">
        <f t="shared" si="343"/>
        <v/>
      </c>
      <c r="BL433" s="123" t="str">
        <f t="shared" si="344"/>
        <v/>
      </c>
      <c r="BM433" s="123" t="str">
        <f t="shared" si="345"/>
        <v/>
      </c>
      <c r="BN433" s="123" t="str">
        <f t="shared" si="346"/>
        <v/>
      </c>
      <c r="BO433" s="123">
        <f t="shared" si="385"/>
        <v>0</v>
      </c>
      <c r="BP433" s="123">
        <f t="shared" si="347"/>
        <v>0</v>
      </c>
      <c r="BQ433" s="123">
        <f t="shared" si="386"/>
        <v>0</v>
      </c>
      <c r="BR433" s="123">
        <f t="shared" si="348"/>
        <v>0</v>
      </c>
      <c r="BS433" s="123">
        <f t="shared" si="349"/>
        <v>0</v>
      </c>
      <c r="BT433" s="123">
        <f t="shared" si="350"/>
        <v>0</v>
      </c>
      <c r="BU433" s="123" t="str">
        <f t="shared" si="363"/>
        <v/>
      </c>
      <c r="BV433" s="123" t="str">
        <f t="shared" si="364"/>
        <v/>
      </c>
      <c r="BW433" s="123" t="str">
        <f t="shared" si="365"/>
        <v/>
      </c>
      <c r="BX433" s="123" t="str">
        <f t="shared" si="351"/>
        <v/>
      </c>
      <c r="BY433" s="123" t="str">
        <f t="shared" si="352"/>
        <v/>
      </c>
      <c r="BZ433" s="123" t="str">
        <f t="shared" si="353"/>
        <v/>
      </c>
      <c r="CA433" s="123" t="str">
        <f t="shared" si="354"/>
        <v/>
      </c>
      <c r="CB433" s="123" t="str">
        <f t="shared" si="355"/>
        <v/>
      </c>
      <c r="CC433" s="123" t="str">
        <f t="shared" si="356"/>
        <v/>
      </c>
      <c r="CD433" s="123" t="str">
        <f t="shared" si="357"/>
        <v/>
      </c>
      <c r="CE433" s="123" t="str">
        <f t="shared" si="358"/>
        <v/>
      </c>
      <c r="CF433" s="123" t="str">
        <f t="shared" si="366"/>
        <v/>
      </c>
      <c r="CG433" s="123" t="str">
        <f t="shared" si="367"/>
        <v/>
      </c>
      <c r="CH433" s="123" t="str">
        <f t="shared" si="368"/>
        <v/>
      </c>
      <c r="CI433" s="123" t="str">
        <f t="shared" si="369"/>
        <v/>
      </c>
      <c r="CJ433" s="131" t="str">
        <f t="shared" si="370"/>
        <v/>
      </c>
      <c r="CK433" s="123" t="str" cm="1">
        <f t="array" ref="CK433">IF(AND(AZ433="C_16",
        SUMPRODUCT(--ISNUMBER(SEARCH({"14","34","38","40","41","42","43","46","48","56","64","65"},BB433)))&gt;0),
    O433-IF(ISNUMBER(CL433),CL433,0),
    "")</f>
        <v/>
      </c>
      <c r="CL433" s="123" t="str" cm="1">
        <f t="array" ref="CL433">IF(AND(AZ433="C_16",
        SUMPRODUCT(--ISNUMBER(SEARCH({"01";"02";"03";"04";"05";"06";"07";"08";"09";"10";"11";"12";"13";"15";"16";"17";"19";"20";"21";"22";"23";"24";"25";"26";"27";"28";"29";"30";"31";"32";"33";"35";"36";"37";"39";"44";"45";"47";"49";"50";"51";"52";"53";"54";"55";"57";"58";"59";"60";"61";"62";"63";"66";"67";"68";"69";"70";"71";"72";"73";"74";"75"}, BB433)))&gt;0),
    O433,
    "")</f>
        <v/>
      </c>
      <c r="CM433" s="131" t="str" cm="1">
        <f t="array" ref="CM433">IF(SUMPRODUCT(--ISNUMBER(SEARCH({"32";"35";"36";"44";"45";"47";"50";"51";"52";"53";"54";"55";"57";"58";"59";"60"}, BB433)))&gt;0,
    B433,
    "")</f>
        <v/>
      </c>
      <c r="CN433" s="123" t="str" cm="1">
        <f t="array" ref="CN433">IF(SUMPRODUCT(--ISNUMBER(SEARCH({"61";"62"}, BB433)))&gt;0,
    B433,
    "")</f>
        <v/>
      </c>
      <c r="CO433" s="226" t="str" cm="1">
        <f t="array" ref="CO433">IF(SUMPRODUCT(--ISNUMBER(SEARCH({"68";"69";"70";"71"}, BB433)))&gt;0,
    B433,
    "")</f>
        <v/>
      </c>
      <c r="CP433" s="123" t="str" cm="1">
        <f t="array" ref="CP433">IF(SUMPRODUCT(--ISNUMBER(SEARCH({"72";"73";"74";"75"}, BB433)))&gt;0,
    B433,
    "")</f>
        <v/>
      </c>
      <c r="CQ433" s="123" t="str">
        <f t="shared" si="361"/>
        <v/>
      </c>
      <c r="CR433" s="226" t="str">
        <f t="shared" si="362"/>
        <v>NO</v>
      </c>
      <c r="CS433" s="122" t="str">
        <f t="shared" si="371"/>
        <v/>
      </c>
      <c r="CT433" s="123" t="str">
        <f t="shared" si="372"/>
        <v/>
      </c>
      <c r="CU433" s="123" t="str">
        <f t="shared" si="373"/>
        <v/>
      </c>
      <c r="CV433" s="123" t="str">
        <f t="shared" si="374"/>
        <v/>
      </c>
      <c r="CW433" s="123" t="str">
        <f t="shared" si="375"/>
        <v/>
      </c>
      <c r="CX433" s="123" t="str">
        <f t="shared" si="376"/>
        <v/>
      </c>
      <c r="CY433" s="123" t="str">
        <f t="shared" si="377"/>
        <v/>
      </c>
      <c r="CZ433" s="123" t="str">
        <f t="shared" si="378"/>
        <v/>
      </c>
      <c r="DA433" s="123" t="str">
        <f t="shared" si="379"/>
        <v/>
      </c>
      <c r="DB433" s="124" t="str">
        <f t="shared" si="380"/>
        <v/>
      </c>
      <c r="DC433" s="122" t="str">
        <f t="shared" si="381"/>
        <v/>
      </c>
      <c r="DD433" s="123" t="str">
        <f t="shared" si="382"/>
        <v/>
      </c>
      <c r="DE433" s="123" t="str">
        <f t="shared" si="383"/>
        <v/>
      </c>
      <c r="DF433" s="124" t="str">
        <f t="shared" si="384"/>
        <v/>
      </c>
      <c r="DG433" s="110"/>
    </row>
    <row r="434" spans="2:111" ht="16.2" outlineLevel="2" x14ac:dyDescent="0.4">
      <c r="B434" s="7">
        <v>429</v>
      </c>
      <c r="C434" s="12"/>
      <c r="D434" s="13"/>
      <c r="E434" s="14"/>
      <c r="F434" s="14"/>
      <c r="G434" s="14"/>
      <c r="H434" s="14"/>
      <c r="I434" s="14"/>
      <c r="J434" s="14"/>
      <c r="K434" s="14"/>
      <c r="L434" s="15"/>
      <c r="M434" s="12"/>
      <c r="N434" s="12"/>
      <c r="O434" s="12"/>
      <c r="P434" s="98" t="str">
        <f xml:space="preserve"> IF(ISBLANK(M434),"",VLOOKUP(M434,ComboValue!$D$2:$H$18,5,FALSE))</f>
        <v/>
      </c>
      <c r="Q434" s="12"/>
      <c r="R434" s="252" t="str" cm="1">
        <f t="array" ref="R434">IF(OR(ISNUMBER(SEARCH("SGH05",$D434:$L434)),ISNUMBER(SEARCH("SGH06",$D434:$L434)),ISNUMBER(SEARCH("SGH07",$D434:$L434)),ISNUMBER(SEARCH("SGH08",$D434:$L434)),ISNUMBER(SEARCH("pas de pictogramme",$D434:$L434)),ISNUMBER(SEARCH("SGH09",$D434:$L434)),ISNUMBER(SEARCH("SGH03",$D434:$L434))),"OUI","NON")</f>
        <v>NON</v>
      </c>
      <c r="S434" s="13"/>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212"/>
      <c r="AX434" s="123" t="str" cm="1">
        <f t="array" ref="AX434">_xlfn.TEXTJOIN(",", TRUE, IF(D434:L434="","",VLOOKUP(D434:L434, ComboValue!$A$2:$C$11, 3, FALSE)))</f>
        <v/>
      </c>
      <c r="AY434" s="123" t="str">
        <f t="shared" si="359"/>
        <v>Tous_Fr</v>
      </c>
      <c r="AZ434" s="123" t="str">
        <f>IF(ISBLANK(M434),"",VLOOKUP(M434,ComboValue!$D$2:$F$18,3,FALSE))</f>
        <v/>
      </c>
      <c r="BA434" s="123" t="str">
        <f>IF(ISBLANK(N434),"",VLOOKUP(N434,ComboValue!$J$2:$L$5,3,FALSE))</f>
        <v/>
      </c>
      <c r="BB434" s="130" t="str" cm="1">
        <f t="array" ref="BB434">_xlfn.TEXTJOIN(",", TRUE, IF(S434:AV434="","",VLOOKUP(S434:AV434, ComboValue!$M$2:$O$100, 3, FALSE)))</f>
        <v/>
      </c>
      <c r="BC434" s="124" t="str">
        <f t="shared" si="360"/>
        <v/>
      </c>
      <c r="BD434" s="110"/>
      <c r="BE434" s="122" t="str">
        <f t="shared" si="337"/>
        <v/>
      </c>
      <c r="BF434" s="123" t="str">
        <f t="shared" si="338"/>
        <v/>
      </c>
      <c r="BG434" s="123" t="str">
        <f t="shared" si="339"/>
        <v/>
      </c>
      <c r="BH434" s="123" t="str">
        <f t="shared" si="340"/>
        <v/>
      </c>
      <c r="BI434" s="123" t="str">
        <f t="shared" si="341"/>
        <v/>
      </c>
      <c r="BJ434" s="123" t="str">
        <f t="shared" si="342"/>
        <v/>
      </c>
      <c r="BK434" s="123" t="str">
        <f t="shared" si="343"/>
        <v/>
      </c>
      <c r="BL434" s="123" t="str">
        <f t="shared" si="344"/>
        <v/>
      </c>
      <c r="BM434" s="123" t="str">
        <f t="shared" si="345"/>
        <v/>
      </c>
      <c r="BN434" s="123" t="str">
        <f t="shared" si="346"/>
        <v/>
      </c>
      <c r="BO434" s="123">
        <f t="shared" si="385"/>
        <v>0</v>
      </c>
      <c r="BP434" s="123">
        <f t="shared" si="347"/>
        <v>0</v>
      </c>
      <c r="BQ434" s="123">
        <f t="shared" si="386"/>
        <v>0</v>
      </c>
      <c r="BR434" s="123">
        <f t="shared" si="348"/>
        <v>0</v>
      </c>
      <c r="BS434" s="123">
        <f t="shared" si="349"/>
        <v>0</v>
      </c>
      <c r="BT434" s="123">
        <f t="shared" si="350"/>
        <v>0</v>
      </c>
      <c r="BU434" s="123" t="str">
        <f t="shared" si="363"/>
        <v/>
      </c>
      <c r="BV434" s="123" t="str">
        <f t="shared" si="364"/>
        <v/>
      </c>
      <c r="BW434" s="123" t="str">
        <f t="shared" si="365"/>
        <v/>
      </c>
      <c r="BX434" s="123" t="str">
        <f t="shared" si="351"/>
        <v/>
      </c>
      <c r="BY434" s="123" t="str">
        <f t="shared" si="352"/>
        <v/>
      </c>
      <c r="BZ434" s="123" t="str">
        <f t="shared" si="353"/>
        <v/>
      </c>
      <c r="CA434" s="123" t="str">
        <f t="shared" si="354"/>
        <v/>
      </c>
      <c r="CB434" s="123" t="str">
        <f t="shared" si="355"/>
        <v/>
      </c>
      <c r="CC434" s="123" t="str">
        <f t="shared" si="356"/>
        <v/>
      </c>
      <c r="CD434" s="123" t="str">
        <f t="shared" si="357"/>
        <v/>
      </c>
      <c r="CE434" s="123" t="str">
        <f t="shared" si="358"/>
        <v/>
      </c>
      <c r="CF434" s="123" t="str">
        <f t="shared" si="366"/>
        <v/>
      </c>
      <c r="CG434" s="123" t="str">
        <f t="shared" si="367"/>
        <v/>
      </c>
      <c r="CH434" s="123" t="str">
        <f t="shared" si="368"/>
        <v/>
      </c>
      <c r="CI434" s="123" t="str">
        <f t="shared" si="369"/>
        <v/>
      </c>
      <c r="CJ434" s="131" t="str">
        <f t="shared" si="370"/>
        <v/>
      </c>
      <c r="CK434" s="123" t="str" cm="1">
        <f t="array" ref="CK434">IF(AND(AZ434="C_16",
        SUMPRODUCT(--ISNUMBER(SEARCH({"14","34","38","40","41","42","43","46","48","56","64","65"},BB434)))&gt;0),
    O434-IF(ISNUMBER(CL434),CL434,0),
    "")</f>
        <v/>
      </c>
      <c r="CL434" s="123" t="str" cm="1">
        <f t="array" ref="CL434">IF(AND(AZ434="C_16",
        SUMPRODUCT(--ISNUMBER(SEARCH({"01";"02";"03";"04";"05";"06";"07";"08";"09";"10";"11";"12";"13";"15";"16";"17";"19";"20";"21";"22";"23";"24";"25";"26";"27";"28";"29";"30";"31";"32";"33";"35";"36";"37";"39";"44";"45";"47";"49";"50";"51";"52";"53";"54";"55";"57";"58";"59";"60";"61";"62";"63";"66";"67";"68";"69";"70";"71";"72";"73";"74";"75"}, BB434)))&gt;0),
    O434,
    "")</f>
        <v/>
      </c>
      <c r="CM434" s="131" t="str" cm="1">
        <f t="array" ref="CM434">IF(SUMPRODUCT(--ISNUMBER(SEARCH({"32";"35";"36";"44";"45";"47";"50";"51";"52";"53";"54";"55";"57";"58";"59";"60"}, BB434)))&gt;0,
    B434,
    "")</f>
        <v/>
      </c>
      <c r="CN434" s="123" t="str" cm="1">
        <f t="array" ref="CN434">IF(SUMPRODUCT(--ISNUMBER(SEARCH({"61";"62"}, BB434)))&gt;0,
    B434,
    "")</f>
        <v/>
      </c>
      <c r="CO434" s="226" t="str" cm="1">
        <f t="array" ref="CO434">IF(SUMPRODUCT(--ISNUMBER(SEARCH({"68";"69";"70";"71"}, BB434)))&gt;0,
    B434,
    "")</f>
        <v/>
      </c>
      <c r="CP434" s="123" t="str" cm="1">
        <f t="array" ref="CP434">IF(SUMPRODUCT(--ISNUMBER(SEARCH({"72";"73";"74";"75"}, BB434)))&gt;0,
    B434,
    "")</f>
        <v/>
      </c>
      <c r="CQ434" s="123" t="str">
        <f t="shared" si="361"/>
        <v/>
      </c>
      <c r="CR434" s="226" t="str">
        <f t="shared" si="362"/>
        <v>NO</v>
      </c>
      <c r="CS434" s="122" t="str">
        <f t="shared" si="371"/>
        <v/>
      </c>
      <c r="CT434" s="123" t="str">
        <f t="shared" si="372"/>
        <v/>
      </c>
      <c r="CU434" s="123" t="str">
        <f t="shared" si="373"/>
        <v/>
      </c>
      <c r="CV434" s="123" t="str">
        <f t="shared" si="374"/>
        <v/>
      </c>
      <c r="CW434" s="123" t="str">
        <f t="shared" si="375"/>
        <v/>
      </c>
      <c r="CX434" s="123" t="str">
        <f t="shared" si="376"/>
        <v/>
      </c>
      <c r="CY434" s="123" t="str">
        <f t="shared" si="377"/>
        <v/>
      </c>
      <c r="CZ434" s="123" t="str">
        <f t="shared" si="378"/>
        <v/>
      </c>
      <c r="DA434" s="123" t="str">
        <f t="shared" si="379"/>
        <v/>
      </c>
      <c r="DB434" s="124" t="str">
        <f t="shared" si="380"/>
        <v/>
      </c>
      <c r="DC434" s="122" t="str">
        <f t="shared" si="381"/>
        <v/>
      </c>
      <c r="DD434" s="123" t="str">
        <f t="shared" si="382"/>
        <v/>
      </c>
      <c r="DE434" s="123" t="str">
        <f t="shared" si="383"/>
        <v/>
      </c>
      <c r="DF434" s="124" t="str">
        <f t="shared" si="384"/>
        <v/>
      </c>
      <c r="DG434" s="110"/>
    </row>
    <row r="435" spans="2:111" ht="16.2" outlineLevel="2" x14ac:dyDescent="0.4">
      <c r="B435" s="7">
        <v>430</v>
      </c>
      <c r="C435" s="12"/>
      <c r="D435" s="13"/>
      <c r="E435" s="14"/>
      <c r="F435" s="14"/>
      <c r="G435" s="14"/>
      <c r="H435" s="14"/>
      <c r="I435" s="14"/>
      <c r="J435" s="14"/>
      <c r="K435" s="14"/>
      <c r="L435" s="15"/>
      <c r="M435" s="12"/>
      <c r="N435" s="12"/>
      <c r="O435" s="12"/>
      <c r="P435" s="98" t="str">
        <f xml:space="preserve"> IF(ISBLANK(M435),"",VLOOKUP(M435,ComboValue!$D$2:$H$18,5,FALSE))</f>
        <v/>
      </c>
      <c r="Q435" s="12"/>
      <c r="R435" s="252" t="str" cm="1">
        <f t="array" ref="R435">IF(OR(ISNUMBER(SEARCH("SGH05",$D435:$L435)),ISNUMBER(SEARCH("SGH06",$D435:$L435)),ISNUMBER(SEARCH("SGH07",$D435:$L435)),ISNUMBER(SEARCH("SGH08",$D435:$L435)),ISNUMBER(SEARCH("pas de pictogramme",$D435:$L435)),ISNUMBER(SEARCH("SGH09",$D435:$L435)),ISNUMBER(SEARCH("SGH03",$D435:$L435))),"OUI","NON")</f>
        <v>NON</v>
      </c>
      <c r="S435" s="13"/>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212"/>
      <c r="AX435" s="123" t="str" cm="1">
        <f t="array" ref="AX435">_xlfn.TEXTJOIN(",", TRUE, IF(D435:L435="","",VLOOKUP(D435:L435, ComboValue!$A$2:$C$11, 3, FALSE)))</f>
        <v/>
      </c>
      <c r="AY435" s="123" t="str">
        <f t="shared" si="359"/>
        <v>Tous_Fr</v>
      </c>
      <c r="AZ435" s="123" t="str">
        <f>IF(ISBLANK(M435),"",VLOOKUP(M435,ComboValue!$D$2:$F$18,3,FALSE))</f>
        <v/>
      </c>
      <c r="BA435" s="123" t="str">
        <f>IF(ISBLANK(N435),"",VLOOKUP(N435,ComboValue!$J$2:$L$5,3,FALSE))</f>
        <v/>
      </c>
      <c r="BB435" s="130" t="str" cm="1">
        <f t="array" ref="BB435">_xlfn.TEXTJOIN(",", TRUE, IF(S435:AV435="","",VLOOKUP(S435:AV435, ComboValue!$M$2:$O$100, 3, FALSE)))</f>
        <v/>
      </c>
      <c r="BC435" s="124" t="str">
        <f t="shared" si="360"/>
        <v/>
      </c>
      <c r="BD435" s="110"/>
      <c r="BE435" s="122" t="str">
        <f t="shared" si="337"/>
        <v/>
      </c>
      <c r="BF435" s="123" t="str">
        <f t="shared" si="338"/>
        <v/>
      </c>
      <c r="BG435" s="123" t="str">
        <f t="shared" si="339"/>
        <v/>
      </c>
      <c r="BH435" s="123" t="str">
        <f t="shared" si="340"/>
        <v/>
      </c>
      <c r="BI435" s="123" t="str">
        <f t="shared" si="341"/>
        <v/>
      </c>
      <c r="BJ435" s="123" t="str">
        <f t="shared" si="342"/>
        <v/>
      </c>
      <c r="BK435" s="123" t="str">
        <f t="shared" si="343"/>
        <v/>
      </c>
      <c r="BL435" s="123" t="str">
        <f t="shared" si="344"/>
        <v/>
      </c>
      <c r="BM435" s="123" t="str">
        <f t="shared" si="345"/>
        <v/>
      </c>
      <c r="BN435" s="123" t="str">
        <f t="shared" si="346"/>
        <v/>
      </c>
      <c r="BO435" s="123">
        <f t="shared" si="385"/>
        <v>0</v>
      </c>
      <c r="BP435" s="123">
        <f t="shared" si="347"/>
        <v>0</v>
      </c>
      <c r="BQ435" s="123">
        <f t="shared" si="386"/>
        <v>0</v>
      </c>
      <c r="BR435" s="123">
        <f t="shared" si="348"/>
        <v>0</v>
      </c>
      <c r="BS435" s="123">
        <f t="shared" si="349"/>
        <v>0</v>
      </c>
      <c r="BT435" s="123">
        <f t="shared" si="350"/>
        <v>0</v>
      </c>
      <c r="BU435" s="123" t="str">
        <f t="shared" si="363"/>
        <v/>
      </c>
      <c r="BV435" s="123" t="str">
        <f t="shared" si="364"/>
        <v/>
      </c>
      <c r="BW435" s="123" t="str">
        <f t="shared" si="365"/>
        <v/>
      </c>
      <c r="BX435" s="123" t="str">
        <f t="shared" si="351"/>
        <v/>
      </c>
      <c r="BY435" s="123" t="str">
        <f t="shared" si="352"/>
        <v/>
      </c>
      <c r="BZ435" s="123" t="str">
        <f t="shared" si="353"/>
        <v/>
      </c>
      <c r="CA435" s="123" t="str">
        <f t="shared" si="354"/>
        <v/>
      </c>
      <c r="CB435" s="123" t="str">
        <f t="shared" si="355"/>
        <v/>
      </c>
      <c r="CC435" s="123" t="str">
        <f t="shared" si="356"/>
        <v/>
      </c>
      <c r="CD435" s="123" t="str">
        <f t="shared" si="357"/>
        <v/>
      </c>
      <c r="CE435" s="123" t="str">
        <f t="shared" si="358"/>
        <v/>
      </c>
      <c r="CF435" s="123" t="str">
        <f t="shared" si="366"/>
        <v/>
      </c>
      <c r="CG435" s="123" t="str">
        <f t="shared" si="367"/>
        <v/>
      </c>
      <c r="CH435" s="123" t="str">
        <f t="shared" si="368"/>
        <v/>
      </c>
      <c r="CI435" s="123" t="str">
        <f t="shared" si="369"/>
        <v/>
      </c>
      <c r="CJ435" s="131" t="str">
        <f t="shared" si="370"/>
        <v/>
      </c>
      <c r="CK435" s="123" t="str" cm="1">
        <f t="array" ref="CK435">IF(AND(AZ435="C_16",
        SUMPRODUCT(--ISNUMBER(SEARCH({"14","34","38","40","41","42","43","46","48","56","64","65"},BB435)))&gt;0),
    O435-IF(ISNUMBER(CL435),CL435,0),
    "")</f>
        <v/>
      </c>
      <c r="CL435" s="123" t="str" cm="1">
        <f t="array" ref="CL435">IF(AND(AZ435="C_16",
        SUMPRODUCT(--ISNUMBER(SEARCH({"01";"02";"03";"04";"05";"06";"07";"08";"09";"10";"11";"12";"13";"15";"16";"17";"19";"20";"21";"22";"23";"24";"25";"26";"27";"28";"29";"30";"31";"32";"33";"35";"36";"37";"39";"44";"45";"47";"49";"50";"51";"52";"53";"54";"55";"57";"58";"59";"60";"61";"62";"63";"66";"67";"68";"69";"70";"71";"72";"73";"74";"75"}, BB435)))&gt;0),
    O435,
    "")</f>
        <v/>
      </c>
      <c r="CM435" s="131" t="str" cm="1">
        <f t="array" ref="CM435">IF(SUMPRODUCT(--ISNUMBER(SEARCH({"32";"35";"36";"44";"45";"47";"50";"51";"52";"53";"54";"55";"57";"58";"59";"60"}, BB435)))&gt;0,
    B435,
    "")</f>
        <v/>
      </c>
      <c r="CN435" s="123" t="str" cm="1">
        <f t="array" ref="CN435">IF(SUMPRODUCT(--ISNUMBER(SEARCH({"61";"62"}, BB435)))&gt;0,
    B435,
    "")</f>
        <v/>
      </c>
      <c r="CO435" s="226" t="str" cm="1">
        <f t="array" ref="CO435">IF(SUMPRODUCT(--ISNUMBER(SEARCH({"68";"69";"70";"71"}, BB435)))&gt;0,
    B435,
    "")</f>
        <v/>
      </c>
      <c r="CP435" s="123" t="str" cm="1">
        <f t="array" ref="CP435">IF(SUMPRODUCT(--ISNUMBER(SEARCH({"72";"73";"74";"75"}, BB435)))&gt;0,
    B435,
    "")</f>
        <v/>
      </c>
      <c r="CQ435" s="123" t="str">
        <f t="shared" si="361"/>
        <v/>
      </c>
      <c r="CR435" s="226" t="str">
        <f t="shared" si="362"/>
        <v>NO</v>
      </c>
      <c r="CS435" s="122" t="str">
        <f t="shared" si="371"/>
        <v/>
      </c>
      <c r="CT435" s="123" t="str">
        <f t="shared" si="372"/>
        <v/>
      </c>
      <c r="CU435" s="123" t="str">
        <f t="shared" si="373"/>
        <v/>
      </c>
      <c r="CV435" s="123" t="str">
        <f t="shared" si="374"/>
        <v/>
      </c>
      <c r="CW435" s="123" t="str">
        <f t="shared" si="375"/>
        <v/>
      </c>
      <c r="CX435" s="123" t="str">
        <f t="shared" si="376"/>
        <v/>
      </c>
      <c r="CY435" s="123" t="str">
        <f t="shared" si="377"/>
        <v/>
      </c>
      <c r="CZ435" s="123" t="str">
        <f t="shared" si="378"/>
        <v/>
      </c>
      <c r="DA435" s="123" t="str">
        <f t="shared" si="379"/>
        <v/>
      </c>
      <c r="DB435" s="124" t="str">
        <f t="shared" si="380"/>
        <v/>
      </c>
      <c r="DC435" s="122" t="str">
        <f t="shared" si="381"/>
        <v/>
      </c>
      <c r="DD435" s="123" t="str">
        <f t="shared" si="382"/>
        <v/>
      </c>
      <c r="DE435" s="123" t="str">
        <f t="shared" si="383"/>
        <v/>
      </c>
      <c r="DF435" s="124" t="str">
        <f t="shared" si="384"/>
        <v/>
      </c>
      <c r="DG435" s="110"/>
    </row>
    <row r="436" spans="2:111" ht="16.2" outlineLevel="2" x14ac:dyDescent="0.4">
      <c r="B436" s="7">
        <v>431</v>
      </c>
      <c r="C436" s="12"/>
      <c r="D436" s="13"/>
      <c r="E436" s="14"/>
      <c r="F436" s="14"/>
      <c r="G436" s="14"/>
      <c r="H436" s="14"/>
      <c r="I436" s="14"/>
      <c r="J436" s="14"/>
      <c r="K436" s="14"/>
      <c r="L436" s="15"/>
      <c r="M436" s="12"/>
      <c r="N436" s="12"/>
      <c r="O436" s="12"/>
      <c r="P436" s="98" t="str">
        <f xml:space="preserve"> IF(ISBLANK(M436),"",VLOOKUP(M436,ComboValue!$D$2:$H$18,5,FALSE))</f>
        <v/>
      </c>
      <c r="Q436" s="12"/>
      <c r="R436" s="252" t="str" cm="1">
        <f t="array" ref="R436">IF(OR(ISNUMBER(SEARCH("SGH05",$D436:$L436)),ISNUMBER(SEARCH("SGH06",$D436:$L436)),ISNUMBER(SEARCH("SGH07",$D436:$L436)),ISNUMBER(SEARCH("SGH08",$D436:$L436)),ISNUMBER(SEARCH("pas de pictogramme",$D436:$L436)),ISNUMBER(SEARCH("SGH09",$D436:$L436)),ISNUMBER(SEARCH("SGH03",$D436:$L436))),"OUI","NON")</f>
        <v>NON</v>
      </c>
      <c r="S436" s="13"/>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212"/>
      <c r="AX436" s="123" t="str" cm="1">
        <f t="array" ref="AX436">_xlfn.TEXTJOIN(",", TRUE, IF(D436:L436="","",VLOOKUP(D436:L436, ComboValue!$A$2:$C$11, 3, FALSE)))</f>
        <v/>
      </c>
      <c r="AY436" s="123" t="str">
        <f t="shared" si="359"/>
        <v>Tous_Fr</v>
      </c>
      <c r="AZ436" s="123" t="str">
        <f>IF(ISBLANK(M436),"",VLOOKUP(M436,ComboValue!$D$2:$F$18,3,FALSE))</f>
        <v/>
      </c>
      <c r="BA436" s="123" t="str">
        <f>IF(ISBLANK(N436),"",VLOOKUP(N436,ComboValue!$J$2:$L$5,3,FALSE))</f>
        <v/>
      </c>
      <c r="BB436" s="130" t="str" cm="1">
        <f t="array" ref="BB436">_xlfn.TEXTJOIN(",", TRUE, IF(S436:AV436="","",VLOOKUP(S436:AV436, ComboValue!$M$2:$O$100, 3, FALSE)))</f>
        <v/>
      </c>
      <c r="BC436" s="124" t="str">
        <f t="shared" si="360"/>
        <v/>
      </c>
      <c r="BD436" s="110"/>
      <c r="BE436" s="122" t="str">
        <f t="shared" si="337"/>
        <v/>
      </c>
      <c r="BF436" s="123" t="str">
        <f t="shared" si="338"/>
        <v/>
      </c>
      <c r="BG436" s="123" t="str">
        <f t="shared" si="339"/>
        <v/>
      </c>
      <c r="BH436" s="123" t="str">
        <f t="shared" si="340"/>
        <v/>
      </c>
      <c r="BI436" s="123" t="str">
        <f t="shared" si="341"/>
        <v/>
      </c>
      <c r="BJ436" s="123" t="str">
        <f t="shared" si="342"/>
        <v/>
      </c>
      <c r="BK436" s="123" t="str">
        <f t="shared" si="343"/>
        <v/>
      </c>
      <c r="BL436" s="123" t="str">
        <f t="shared" si="344"/>
        <v/>
      </c>
      <c r="BM436" s="123" t="str">
        <f t="shared" si="345"/>
        <v/>
      </c>
      <c r="BN436" s="123" t="str">
        <f t="shared" si="346"/>
        <v/>
      </c>
      <c r="BO436" s="123">
        <f t="shared" si="385"/>
        <v>0</v>
      </c>
      <c r="BP436" s="123">
        <f t="shared" si="347"/>
        <v>0</v>
      </c>
      <c r="BQ436" s="123">
        <f t="shared" si="386"/>
        <v>0</v>
      </c>
      <c r="BR436" s="123">
        <f t="shared" si="348"/>
        <v>0</v>
      </c>
      <c r="BS436" s="123">
        <f t="shared" si="349"/>
        <v>0</v>
      </c>
      <c r="BT436" s="123">
        <f t="shared" si="350"/>
        <v>0</v>
      </c>
      <c r="BU436" s="123" t="str">
        <f t="shared" si="363"/>
        <v/>
      </c>
      <c r="BV436" s="123" t="str">
        <f t="shared" si="364"/>
        <v/>
      </c>
      <c r="BW436" s="123" t="str">
        <f t="shared" si="365"/>
        <v/>
      </c>
      <c r="BX436" s="123" t="str">
        <f t="shared" si="351"/>
        <v/>
      </c>
      <c r="BY436" s="123" t="str">
        <f t="shared" si="352"/>
        <v/>
      </c>
      <c r="BZ436" s="123" t="str">
        <f t="shared" si="353"/>
        <v/>
      </c>
      <c r="CA436" s="123" t="str">
        <f t="shared" si="354"/>
        <v/>
      </c>
      <c r="CB436" s="123" t="str">
        <f t="shared" si="355"/>
        <v/>
      </c>
      <c r="CC436" s="123" t="str">
        <f t="shared" si="356"/>
        <v/>
      </c>
      <c r="CD436" s="123" t="str">
        <f t="shared" si="357"/>
        <v/>
      </c>
      <c r="CE436" s="123" t="str">
        <f t="shared" si="358"/>
        <v/>
      </c>
      <c r="CF436" s="123" t="str">
        <f t="shared" si="366"/>
        <v/>
      </c>
      <c r="CG436" s="123" t="str">
        <f t="shared" si="367"/>
        <v/>
      </c>
      <c r="CH436" s="123" t="str">
        <f t="shared" si="368"/>
        <v/>
      </c>
      <c r="CI436" s="123" t="str">
        <f t="shared" si="369"/>
        <v/>
      </c>
      <c r="CJ436" s="131" t="str">
        <f t="shared" si="370"/>
        <v/>
      </c>
      <c r="CK436" s="123" t="str" cm="1">
        <f t="array" ref="CK436">IF(AND(AZ436="C_16",
        SUMPRODUCT(--ISNUMBER(SEARCH({"14","34","38","40","41","42","43","46","48","56","64","65"},BB436)))&gt;0),
    O436-IF(ISNUMBER(CL436),CL436,0),
    "")</f>
        <v/>
      </c>
      <c r="CL436" s="123" t="str" cm="1">
        <f t="array" ref="CL436">IF(AND(AZ436="C_16",
        SUMPRODUCT(--ISNUMBER(SEARCH({"01";"02";"03";"04";"05";"06";"07";"08";"09";"10";"11";"12";"13";"15";"16";"17";"19";"20";"21";"22";"23";"24";"25";"26";"27";"28";"29";"30";"31";"32";"33";"35";"36";"37";"39";"44";"45";"47";"49";"50";"51";"52";"53";"54";"55";"57";"58";"59";"60";"61";"62";"63";"66";"67";"68";"69";"70";"71";"72";"73";"74";"75"}, BB436)))&gt;0),
    O436,
    "")</f>
        <v/>
      </c>
      <c r="CM436" s="131" t="str" cm="1">
        <f t="array" ref="CM436">IF(SUMPRODUCT(--ISNUMBER(SEARCH({"32";"35";"36";"44";"45";"47";"50";"51";"52";"53";"54";"55";"57";"58";"59";"60"}, BB436)))&gt;0,
    B436,
    "")</f>
        <v/>
      </c>
      <c r="CN436" s="123" t="str" cm="1">
        <f t="array" ref="CN436">IF(SUMPRODUCT(--ISNUMBER(SEARCH({"61";"62"}, BB436)))&gt;0,
    B436,
    "")</f>
        <v/>
      </c>
      <c r="CO436" s="226" t="str" cm="1">
        <f t="array" ref="CO436">IF(SUMPRODUCT(--ISNUMBER(SEARCH({"68";"69";"70";"71"}, BB436)))&gt;0,
    B436,
    "")</f>
        <v/>
      </c>
      <c r="CP436" s="123" t="str" cm="1">
        <f t="array" ref="CP436">IF(SUMPRODUCT(--ISNUMBER(SEARCH({"72";"73";"74";"75"}, BB436)))&gt;0,
    B436,
    "")</f>
        <v/>
      </c>
      <c r="CQ436" s="123" t="str">
        <f t="shared" si="361"/>
        <v/>
      </c>
      <c r="CR436" s="226" t="str">
        <f t="shared" si="362"/>
        <v>NO</v>
      </c>
      <c r="CS436" s="122" t="str">
        <f t="shared" si="371"/>
        <v/>
      </c>
      <c r="CT436" s="123" t="str">
        <f t="shared" si="372"/>
        <v/>
      </c>
      <c r="CU436" s="123" t="str">
        <f t="shared" si="373"/>
        <v/>
      </c>
      <c r="CV436" s="123" t="str">
        <f t="shared" si="374"/>
        <v/>
      </c>
      <c r="CW436" s="123" t="str">
        <f t="shared" si="375"/>
        <v/>
      </c>
      <c r="CX436" s="123" t="str">
        <f t="shared" si="376"/>
        <v/>
      </c>
      <c r="CY436" s="123" t="str">
        <f t="shared" si="377"/>
        <v/>
      </c>
      <c r="CZ436" s="123" t="str">
        <f t="shared" si="378"/>
        <v/>
      </c>
      <c r="DA436" s="123" t="str">
        <f t="shared" si="379"/>
        <v/>
      </c>
      <c r="DB436" s="124" t="str">
        <f t="shared" si="380"/>
        <v/>
      </c>
      <c r="DC436" s="122" t="str">
        <f t="shared" si="381"/>
        <v/>
      </c>
      <c r="DD436" s="123" t="str">
        <f t="shared" si="382"/>
        <v/>
      </c>
      <c r="DE436" s="123" t="str">
        <f t="shared" si="383"/>
        <v/>
      </c>
      <c r="DF436" s="124" t="str">
        <f t="shared" si="384"/>
        <v/>
      </c>
      <c r="DG436" s="110"/>
    </row>
    <row r="437" spans="2:111" ht="16.2" outlineLevel="2" x14ac:dyDescent="0.4">
      <c r="B437" s="7">
        <v>432</v>
      </c>
      <c r="C437" s="12"/>
      <c r="D437" s="13"/>
      <c r="E437" s="14"/>
      <c r="F437" s="14"/>
      <c r="G437" s="14"/>
      <c r="H437" s="14"/>
      <c r="I437" s="14"/>
      <c r="J437" s="14"/>
      <c r="K437" s="14"/>
      <c r="L437" s="15"/>
      <c r="M437" s="12"/>
      <c r="N437" s="12"/>
      <c r="O437" s="12"/>
      <c r="P437" s="98" t="str">
        <f xml:space="preserve"> IF(ISBLANK(M437),"",VLOOKUP(M437,ComboValue!$D$2:$H$18,5,FALSE))</f>
        <v/>
      </c>
      <c r="Q437" s="12"/>
      <c r="R437" s="252" t="str" cm="1">
        <f t="array" ref="R437">IF(OR(ISNUMBER(SEARCH("SGH05",$D437:$L437)),ISNUMBER(SEARCH("SGH06",$D437:$L437)),ISNUMBER(SEARCH("SGH07",$D437:$L437)),ISNUMBER(SEARCH("SGH08",$D437:$L437)),ISNUMBER(SEARCH("pas de pictogramme",$D437:$L437)),ISNUMBER(SEARCH("SGH09",$D437:$L437)),ISNUMBER(SEARCH("SGH03",$D437:$L437))),"OUI","NON")</f>
        <v>NON</v>
      </c>
      <c r="S437" s="13"/>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212"/>
      <c r="AX437" s="123" t="str" cm="1">
        <f t="array" ref="AX437">_xlfn.TEXTJOIN(",", TRUE, IF(D437:L437="","",VLOOKUP(D437:L437, ComboValue!$A$2:$C$11, 3, FALSE)))</f>
        <v/>
      </c>
      <c r="AY437" s="123" t="str">
        <f t="shared" si="359"/>
        <v>Tous_Fr</v>
      </c>
      <c r="AZ437" s="123" t="str">
        <f>IF(ISBLANK(M437),"",VLOOKUP(M437,ComboValue!$D$2:$F$18,3,FALSE))</f>
        <v/>
      </c>
      <c r="BA437" s="123" t="str">
        <f>IF(ISBLANK(N437),"",VLOOKUP(N437,ComboValue!$J$2:$L$5,3,FALSE))</f>
        <v/>
      </c>
      <c r="BB437" s="130" t="str" cm="1">
        <f t="array" ref="BB437">_xlfn.TEXTJOIN(",", TRUE, IF(S437:AV437="","",VLOOKUP(S437:AV437, ComboValue!$M$2:$O$100, 3, FALSE)))</f>
        <v/>
      </c>
      <c r="BC437" s="124" t="str">
        <f t="shared" si="360"/>
        <v/>
      </c>
      <c r="BD437" s="110"/>
      <c r="BE437" s="122" t="str">
        <f t="shared" si="337"/>
        <v/>
      </c>
      <c r="BF437" s="123" t="str">
        <f t="shared" si="338"/>
        <v/>
      </c>
      <c r="BG437" s="123" t="str">
        <f t="shared" si="339"/>
        <v/>
      </c>
      <c r="BH437" s="123" t="str">
        <f t="shared" si="340"/>
        <v/>
      </c>
      <c r="BI437" s="123" t="str">
        <f t="shared" si="341"/>
        <v/>
      </c>
      <c r="BJ437" s="123" t="str">
        <f t="shared" si="342"/>
        <v/>
      </c>
      <c r="BK437" s="123" t="str">
        <f t="shared" si="343"/>
        <v/>
      </c>
      <c r="BL437" s="123" t="str">
        <f t="shared" si="344"/>
        <v/>
      </c>
      <c r="BM437" s="123" t="str">
        <f t="shared" si="345"/>
        <v/>
      </c>
      <c r="BN437" s="123" t="str">
        <f t="shared" si="346"/>
        <v/>
      </c>
      <c r="BO437" s="123">
        <f t="shared" si="385"/>
        <v>0</v>
      </c>
      <c r="BP437" s="123">
        <f t="shared" si="347"/>
        <v>0</v>
      </c>
      <c r="BQ437" s="123">
        <f t="shared" si="386"/>
        <v>0</v>
      </c>
      <c r="BR437" s="123">
        <f t="shared" si="348"/>
        <v>0</v>
      </c>
      <c r="BS437" s="123">
        <f t="shared" si="349"/>
        <v>0</v>
      </c>
      <c r="BT437" s="123">
        <f t="shared" si="350"/>
        <v>0</v>
      </c>
      <c r="BU437" s="123" t="str">
        <f t="shared" si="363"/>
        <v/>
      </c>
      <c r="BV437" s="123" t="str">
        <f t="shared" si="364"/>
        <v/>
      </c>
      <c r="BW437" s="123" t="str">
        <f t="shared" si="365"/>
        <v/>
      </c>
      <c r="BX437" s="123" t="str">
        <f t="shared" si="351"/>
        <v/>
      </c>
      <c r="BY437" s="123" t="str">
        <f t="shared" si="352"/>
        <v/>
      </c>
      <c r="BZ437" s="123" t="str">
        <f t="shared" si="353"/>
        <v/>
      </c>
      <c r="CA437" s="123" t="str">
        <f t="shared" si="354"/>
        <v/>
      </c>
      <c r="CB437" s="123" t="str">
        <f t="shared" si="355"/>
        <v/>
      </c>
      <c r="CC437" s="123" t="str">
        <f t="shared" si="356"/>
        <v/>
      </c>
      <c r="CD437" s="123" t="str">
        <f t="shared" si="357"/>
        <v/>
      </c>
      <c r="CE437" s="123" t="str">
        <f t="shared" si="358"/>
        <v/>
      </c>
      <c r="CF437" s="123" t="str">
        <f t="shared" si="366"/>
        <v/>
      </c>
      <c r="CG437" s="123" t="str">
        <f t="shared" si="367"/>
        <v/>
      </c>
      <c r="CH437" s="123" t="str">
        <f t="shared" si="368"/>
        <v/>
      </c>
      <c r="CI437" s="123" t="str">
        <f t="shared" si="369"/>
        <v/>
      </c>
      <c r="CJ437" s="131" t="str">
        <f t="shared" si="370"/>
        <v/>
      </c>
      <c r="CK437" s="123" t="str" cm="1">
        <f t="array" ref="CK437">IF(AND(AZ437="C_16",
        SUMPRODUCT(--ISNUMBER(SEARCH({"14","34","38","40","41","42","43","46","48","56","64","65"},BB437)))&gt;0),
    O437-IF(ISNUMBER(CL437),CL437,0),
    "")</f>
        <v/>
      </c>
      <c r="CL437" s="123" t="str" cm="1">
        <f t="array" ref="CL437">IF(AND(AZ437="C_16",
        SUMPRODUCT(--ISNUMBER(SEARCH({"01";"02";"03";"04";"05";"06";"07";"08";"09";"10";"11";"12";"13";"15";"16";"17";"19";"20";"21";"22";"23";"24";"25";"26";"27";"28";"29";"30";"31";"32";"33";"35";"36";"37";"39";"44";"45";"47";"49";"50";"51";"52";"53";"54";"55";"57";"58";"59";"60";"61";"62";"63";"66";"67";"68";"69";"70";"71";"72";"73";"74";"75"}, BB437)))&gt;0),
    O437,
    "")</f>
        <v/>
      </c>
      <c r="CM437" s="131" t="str" cm="1">
        <f t="array" ref="CM437">IF(SUMPRODUCT(--ISNUMBER(SEARCH({"32";"35";"36";"44";"45";"47";"50";"51";"52";"53";"54";"55";"57";"58";"59";"60"}, BB437)))&gt;0,
    B437,
    "")</f>
        <v/>
      </c>
      <c r="CN437" s="123" t="str" cm="1">
        <f t="array" ref="CN437">IF(SUMPRODUCT(--ISNUMBER(SEARCH({"61";"62"}, BB437)))&gt;0,
    B437,
    "")</f>
        <v/>
      </c>
      <c r="CO437" s="226" t="str" cm="1">
        <f t="array" ref="CO437">IF(SUMPRODUCT(--ISNUMBER(SEARCH({"68";"69";"70";"71"}, BB437)))&gt;0,
    B437,
    "")</f>
        <v/>
      </c>
      <c r="CP437" s="123" t="str" cm="1">
        <f t="array" ref="CP437">IF(SUMPRODUCT(--ISNUMBER(SEARCH({"72";"73";"74";"75"}, BB437)))&gt;0,
    B437,
    "")</f>
        <v/>
      </c>
      <c r="CQ437" s="123" t="str">
        <f t="shared" si="361"/>
        <v/>
      </c>
      <c r="CR437" s="226" t="str">
        <f t="shared" si="362"/>
        <v>NO</v>
      </c>
      <c r="CS437" s="122" t="str">
        <f t="shared" si="371"/>
        <v/>
      </c>
      <c r="CT437" s="123" t="str">
        <f t="shared" si="372"/>
        <v/>
      </c>
      <c r="CU437" s="123" t="str">
        <f t="shared" si="373"/>
        <v/>
      </c>
      <c r="CV437" s="123" t="str">
        <f t="shared" si="374"/>
        <v/>
      </c>
      <c r="CW437" s="123" t="str">
        <f t="shared" si="375"/>
        <v/>
      </c>
      <c r="CX437" s="123" t="str">
        <f t="shared" si="376"/>
        <v/>
      </c>
      <c r="CY437" s="123" t="str">
        <f t="shared" si="377"/>
        <v/>
      </c>
      <c r="CZ437" s="123" t="str">
        <f t="shared" si="378"/>
        <v/>
      </c>
      <c r="DA437" s="123" t="str">
        <f t="shared" si="379"/>
        <v/>
      </c>
      <c r="DB437" s="124" t="str">
        <f t="shared" si="380"/>
        <v/>
      </c>
      <c r="DC437" s="122" t="str">
        <f t="shared" si="381"/>
        <v/>
      </c>
      <c r="DD437" s="123" t="str">
        <f t="shared" si="382"/>
        <v/>
      </c>
      <c r="DE437" s="123" t="str">
        <f t="shared" si="383"/>
        <v/>
      </c>
      <c r="DF437" s="124" t="str">
        <f t="shared" si="384"/>
        <v/>
      </c>
      <c r="DG437" s="110"/>
    </row>
    <row r="438" spans="2:111" ht="16.2" outlineLevel="2" x14ac:dyDescent="0.4">
      <c r="B438" s="7">
        <v>433</v>
      </c>
      <c r="C438" s="12"/>
      <c r="D438" s="13"/>
      <c r="E438" s="14"/>
      <c r="F438" s="14"/>
      <c r="G438" s="14"/>
      <c r="H438" s="14"/>
      <c r="I438" s="14"/>
      <c r="J438" s="14"/>
      <c r="K438" s="14"/>
      <c r="L438" s="15"/>
      <c r="M438" s="12"/>
      <c r="N438" s="12"/>
      <c r="O438" s="12"/>
      <c r="P438" s="98" t="str">
        <f xml:space="preserve"> IF(ISBLANK(M438),"",VLOOKUP(M438,ComboValue!$D$2:$H$18,5,FALSE))</f>
        <v/>
      </c>
      <c r="Q438" s="12"/>
      <c r="R438" s="252" t="str" cm="1">
        <f t="array" ref="R438">IF(OR(ISNUMBER(SEARCH("SGH05",$D438:$L438)),ISNUMBER(SEARCH("SGH06",$D438:$L438)),ISNUMBER(SEARCH("SGH07",$D438:$L438)),ISNUMBER(SEARCH("SGH08",$D438:$L438)),ISNUMBER(SEARCH("pas de pictogramme",$D438:$L438)),ISNUMBER(SEARCH("SGH09",$D438:$L438)),ISNUMBER(SEARCH("SGH03",$D438:$L438))),"OUI","NON")</f>
        <v>NON</v>
      </c>
      <c r="S438" s="13"/>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212"/>
      <c r="AX438" s="123" t="str" cm="1">
        <f t="array" ref="AX438">_xlfn.TEXTJOIN(",", TRUE, IF(D438:L438="","",VLOOKUP(D438:L438, ComboValue!$A$2:$C$11, 3, FALSE)))</f>
        <v/>
      </c>
      <c r="AY438" s="123" t="str">
        <f t="shared" si="359"/>
        <v>Tous_Fr</v>
      </c>
      <c r="AZ438" s="123" t="str">
        <f>IF(ISBLANK(M438),"",VLOOKUP(M438,ComboValue!$D$2:$F$18,3,FALSE))</f>
        <v/>
      </c>
      <c r="BA438" s="123" t="str">
        <f>IF(ISBLANK(N438),"",VLOOKUP(N438,ComboValue!$J$2:$L$5,3,FALSE))</f>
        <v/>
      </c>
      <c r="BB438" s="130" t="str" cm="1">
        <f t="array" ref="BB438">_xlfn.TEXTJOIN(",", TRUE, IF(S438:AV438="","",VLOOKUP(S438:AV438, ComboValue!$M$2:$O$100, 3, FALSE)))</f>
        <v/>
      </c>
      <c r="BC438" s="124" t="str">
        <f t="shared" si="360"/>
        <v/>
      </c>
      <c r="BD438" s="110"/>
      <c r="BE438" s="122" t="str">
        <f t="shared" si="337"/>
        <v/>
      </c>
      <c r="BF438" s="123" t="str">
        <f t="shared" si="338"/>
        <v/>
      </c>
      <c r="BG438" s="123" t="str">
        <f t="shared" si="339"/>
        <v/>
      </c>
      <c r="BH438" s="123" t="str">
        <f t="shared" si="340"/>
        <v/>
      </c>
      <c r="BI438" s="123" t="str">
        <f t="shared" si="341"/>
        <v/>
      </c>
      <c r="BJ438" s="123" t="str">
        <f t="shared" si="342"/>
        <v/>
      </c>
      <c r="BK438" s="123" t="str">
        <f t="shared" si="343"/>
        <v/>
      </c>
      <c r="BL438" s="123" t="str">
        <f t="shared" si="344"/>
        <v/>
      </c>
      <c r="BM438" s="123" t="str">
        <f t="shared" si="345"/>
        <v/>
      </c>
      <c r="BN438" s="123" t="str">
        <f t="shared" si="346"/>
        <v/>
      </c>
      <c r="BO438" s="123">
        <f t="shared" si="385"/>
        <v>0</v>
      </c>
      <c r="BP438" s="123">
        <f t="shared" si="347"/>
        <v>0</v>
      </c>
      <c r="BQ438" s="123">
        <f t="shared" si="386"/>
        <v>0</v>
      </c>
      <c r="BR438" s="123">
        <f t="shared" si="348"/>
        <v>0</v>
      </c>
      <c r="BS438" s="123">
        <f t="shared" si="349"/>
        <v>0</v>
      </c>
      <c r="BT438" s="123">
        <f t="shared" si="350"/>
        <v>0</v>
      </c>
      <c r="BU438" s="123" t="str">
        <f t="shared" si="363"/>
        <v/>
      </c>
      <c r="BV438" s="123" t="str">
        <f t="shared" si="364"/>
        <v/>
      </c>
      <c r="BW438" s="123" t="str">
        <f t="shared" si="365"/>
        <v/>
      </c>
      <c r="BX438" s="123" t="str">
        <f t="shared" si="351"/>
        <v/>
      </c>
      <c r="BY438" s="123" t="str">
        <f t="shared" si="352"/>
        <v/>
      </c>
      <c r="BZ438" s="123" t="str">
        <f t="shared" si="353"/>
        <v/>
      </c>
      <c r="CA438" s="123" t="str">
        <f t="shared" si="354"/>
        <v/>
      </c>
      <c r="CB438" s="123" t="str">
        <f t="shared" si="355"/>
        <v/>
      </c>
      <c r="CC438" s="123" t="str">
        <f t="shared" si="356"/>
        <v/>
      </c>
      <c r="CD438" s="123" t="str">
        <f t="shared" si="357"/>
        <v/>
      </c>
      <c r="CE438" s="123" t="str">
        <f t="shared" si="358"/>
        <v/>
      </c>
      <c r="CF438" s="123" t="str">
        <f t="shared" si="366"/>
        <v/>
      </c>
      <c r="CG438" s="123" t="str">
        <f t="shared" si="367"/>
        <v/>
      </c>
      <c r="CH438" s="123" t="str">
        <f t="shared" si="368"/>
        <v/>
      </c>
      <c r="CI438" s="123" t="str">
        <f t="shared" si="369"/>
        <v/>
      </c>
      <c r="CJ438" s="131" t="str">
        <f t="shared" si="370"/>
        <v/>
      </c>
      <c r="CK438" s="123" t="str" cm="1">
        <f t="array" ref="CK438">IF(AND(AZ438="C_16",
        SUMPRODUCT(--ISNUMBER(SEARCH({"14","34","38","40","41","42","43","46","48","56","64","65"},BB438)))&gt;0),
    O438-IF(ISNUMBER(CL438),CL438,0),
    "")</f>
        <v/>
      </c>
      <c r="CL438" s="123" t="str" cm="1">
        <f t="array" ref="CL438">IF(AND(AZ438="C_16",
        SUMPRODUCT(--ISNUMBER(SEARCH({"01";"02";"03";"04";"05";"06";"07";"08";"09";"10";"11";"12";"13";"15";"16";"17";"19";"20";"21";"22";"23";"24";"25";"26";"27";"28";"29";"30";"31";"32";"33";"35";"36";"37";"39";"44";"45";"47";"49";"50";"51";"52";"53";"54";"55";"57";"58";"59";"60";"61";"62";"63";"66";"67";"68";"69";"70";"71";"72";"73";"74";"75"}, BB438)))&gt;0),
    O438,
    "")</f>
        <v/>
      </c>
      <c r="CM438" s="131" t="str" cm="1">
        <f t="array" ref="CM438">IF(SUMPRODUCT(--ISNUMBER(SEARCH({"32";"35";"36";"44";"45";"47";"50";"51";"52";"53";"54";"55";"57";"58";"59";"60"}, BB438)))&gt;0,
    B438,
    "")</f>
        <v/>
      </c>
      <c r="CN438" s="123" t="str" cm="1">
        <f t="array" ref="CN438">IF(SUMPRODUCT(--ISNUMBER(SEARCH({"61";"62"}, BB438)))&gt;0,
    B438,
    "")</f>
        <v/>
      </c>
      <c r="CO438" s="226" t="str" cm="1">
        <f t="array" ref="CO438">IF(SUMPRODUCT(--ISNUMBER(SEARCH({"68";"69";"70";"71"}, BB438)))&gt;0,
    B438,
    "")</f>
        <v/>
      </c>
      <c r="CP438" s="123" t="str" cm="1">
        <f t="array" ref="CP438">IF(SUMPRODUCT(--ISNUMBER(SEARCH({"72";"73";"74";"75"}, BB438)))&gt;0,
    B438,
    "")</f>
        <v/>
      </c>
      <c r="CQ438" s="123" t="str">
        <f t="shared" si="361"/>
        <v/>
      </c>
      <c r="CR438" s="226" t="str">
        <f t="shared" si="362"/>
        <v>NO</v>
      </c>
      <c r="CS438" s="122" t="str">
        <f t="shared" si="371"/>
        <v/>
      </c>
      <c r="CT438" s="123" t="str">
        <f t="shared" si="372"/>
        <v/>
      </c>
      <c r="CU438" s="123" t="str">
        <f t="shared" si="373"/>
        <v/>
      </c>
      <c r="CV438" s="123" t="str">
        <f t="shared" si="374"/>
        <v/>
      </c>
      <c r="CW438" s="123" t="str">
        <f t="shared" si="375"/>
        <v/>
      </c>
      <c r="CX438" s="123" t="str">
        <f t="shared" si="376"/>
        <v/>
      </c>
      <c r="CY438" s="123" t="str">
        <f t="shared" si="377"/>
        <v/>
      </c>
      <c r="CZ438" s="123" t="str">
        <f t="shared" si="378"/>
        <v/>
      </c>
      <c r="DA438" s="123" t="str">
        <f t="shared" si="379"/>
        <v/>
      </c>
      <c r="DB438" s="124" t="str">
        <f t="shared" si="380"/>
        <v/>
      </c>
      <c r="DC438" s="122" t="str">
        <f t="shared" si="381"/>
        <v/>
      </c>
      <c r="DD438" s="123" t="str">
        <f t="shared" si="382"/>
        <v/>
      </c>
      <c r="DE438" s="123" t="str">
        <f t="shared" si="383"/>
        <v/>
      </c>
      <c r="DF438" s="124" t="str">
        <f t="shared" si="384"/>
        <v/>
      </c>
      <c r="DG438" s="110"/>
    </row>
    <row r="439" spans="2:111" ht="16.2" outlineLevel="2" x14ac:dyDescent="0.4">
      <c r="B439" s="7">
        <v>434</v>
      </c>
      <c r="C439" s="12"/>
      <c r="D439" s="13"/>
      <c r="E439" s="14"/>
      <c r="F439" s="14"/>
      <c r="G439" s="14"/>
      <c r="H439" s="14"/>
      <c r="I439" s="14"/>
      <c r="J439" s="14"/>
      <c r="K439" s="14"/>
      <c r="L439" s="15"/>
      <c r="M439" s="12"/>
      <c r="N439" s="12"/>
      <c r="O439" s="12"/>
      <c r="P439" s="98" t="str">
        <f xml:space="preserve"> IF(ISBLANK(M439),"",VLOOKUP(M439,ComboValue!$D$2:$H$18,5,FALSE))</f>
        <v/>
      </c>
      <c r="Q439" s="12"/>
      <c r="R439" s="252" t="str" cm="1">
        <f t="array" ref="R439">IF(OR(ISNUMBER(SEARCH("SGH05",$D439:$L439)),ISNUMBER(SEARCH("SGH06",$D439:$L439)),ISNUMBER(SEARCH("SGH07",$D439:$L439)),ISNUMBER(SEARCH("SGH08",$D439:$L439)),ISNUMBER(SEARCH("pas de pictogramme",$D439:$L439)),ISNUMBER(SEARCH("SGH09",$D439:$L439)),ISNUMBER(SEARCH("SGH03",$D439:$L439))),"OUI","NON")</f>
        <v>NON</v>
      </c>
      <c r="S439" s="13"/>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212"/>
      <c r="AX439" s="123" t="str" cm="1">
        <f t="array" ref="AX439">_xlfn.TEXTJOIN(",", TRUE, IF(D439:L439="","",VLOOKUP(D439:L439, ComboValue!$A$2:$C$11, 3, FALSE)))</f>
        <v/>
      </c>
      <c r="AY439" s="123" t="str">
        <f t="shared" si="359"/>
        <v>Tous_Fr</v>
      </c>
      <c r="AZ439" s="123" t="str">
        <f>IF(ISBLANK(M439),"",VLOOKUP(M439,ComboValue!$D$2:$F$18,3,FALSE))</f>
        <v/>
      </c>
      <c r="BA439" s="123" t="str">
        <f>IF(ISBLANK(N439),"",VLOOKUP(N439,ComboValue!$J$2:$L$5,3,FALSE))</f>
        <v/>
      </c>
      <c r="BB439" s="130" t="str" cm="1">
        <f t="array" ref="BB439">_xlfn.TEXTJOIN(",", TRUE, IF(S439:AV439="","",VLOOKUP(S439:AV439, ComboValue!$M$2:$O$100, 3, FALSE)))</f>
        <v/>
      </c>
      <c r="BC439" s="124" t="str">
        <f t="shared" si="360"/>
        <v/>
      </c>
      <c r="BD439" s="110"/>
      <c r="BE439" s="122" t="str">
        <f t="shared" si="337"/>
        <v/>
      </c>
      <c r="BF439" s="123" t="str">
        <f t="shared" si="338"/>
        <v/>
      </c>
      <c r="BG439" s="123" t="str">
        <f t="shared" si="339"/>
        <v/>
      </c>
      <c r="BH439" s="123" t="str">
        <f t="shared" si="340"/>
        <v/>
      </c>
      <c r="BI439" s="123" t="str">
        <f t="shared" si="341"/>
        <v/>
      </c>
      <c r="BJ439" s="123" t="str">
        <f t="shared" si="342"/>
        <v/>
      </c>
      <c r="BK439" s="123" t="str">
        <f t="shared" si="343"/>
        <v/>
      </c>
      <c r="BL439" s="123" t="str">
        <f t="shared" si="344"/>
        <v/>
      </c>
      <c r="BM439" s="123" t="str">
        <f t="shared" si="345"/>
        <v/>
      </c>
      <c r="BN439" s="123" t="str">
        <f t="shared" si="346"/>
        <v/>
      </c>
      <c r="BO439" s="123">
        <f t="shared" si="385"/>
        <v>0</v>
      </c>
      <c r="BP439" s="123">
        <f t="shared" si="347"/>
        <v>0</v>
      </c>
      <c r="BQ439" s="123">
        <f t="shared" si="386"/>
        <v>0</v>
      </c>
      <c r="BR439" s="123">
        <f t="shared" si="348"/>
        <v>0</v>
      </c>
      <c r="BS439" s="123">
        <f t="shared" si="349"/>
        <v>0</v>
      </c>
      <c r="BT439" s="123">
        <f t="shared" si="350"/>
        <v>0</v>
      </c>
      <c r="BU439" s="123" t="str">
        <f t="shared" si="363"/>
        <v/>
      </c>
      <c r="BV439" s="123" t="str">
        <f t="shared" si="364"/>
        <v/>
      </c>
      <c r="BW439" s="123" t="str">
        <f t="shared" si="365"/>
        <v/>
      </c>
      <c r="BX439" s="123" t="str">
        <f t="shared" si="351"/>
        <v/>
      </c>
      <c r="BY439" s="123" t="str">
        <f t="shared" si="352"/>
        <v/>
      </c>
      <c r="BZ439" s="123" t="str">
        <f t="shared" si="353"/>
        <v/>
      </c>
      <c r="CA439" s="123" t="str">
        <f t="shared" si="354"/>
        <v/>
      </c>
      <c r="CB439" s="123" t="str">
        <f t="shared" si="355"/>
        <v/>
      </c>
      <c r="CC439" s="123" t="str">
        <f t="shared" si="356"/>
        <v/>
      </c>
      <c r="CD439" s="123" t="str">
        <f t="shared" si="357"/>
        <v/>
      </c>
      <c r="CE439" s="123" t="str">
        <f t="shared" si="358"/>
        <v/>
      </c>
      <c r="CF439" s="123" t="str">
        <f t="shared" si="366"/>
        <v/>
      </c>
      <c r="CG439" s="123" t="str">
        <f t="shared" si="367"/>
        <v/>
      </c>
      <c r="CH439" s="123" t="str">
        <f t="shared" si="368"/>
        <v/>
      </c>
      <c r="CI439" s="123" t="str">
        <f t="shared" si="369"/>
        <v/>
      </c>
      <c r="CJ439" s="131" t="str">
        <f t="shared" si="370"/>
        <v/>
      </c>
      <c r="CK439" s="123" t="str" cm="1">
        <f t="array" ref="CK439">IF(AND(AZ439="C_16",
        SUMPRODUCT(--ISNUMBER(SEARCH({"14","34","38","40","41","42","43","46","48","56","64","65"},BB439)))&gt;0),
    O439-IF(ISNUMBER(CL439),CL439,0),
    "")</f>
        <v/>
      </c>
      <c r="CL439" s="123" t="str" cm="1">
        <f t="array" ref="CL439">IF(AND(AZ439="C_16",
        SUMPRODUCT(--ISNUMBER(SEARCH({"01";"02";"03";"04";"05";"06";"07";"08";"09";"10";"11";"12";"13";"15";"16";"17";"19";"20";"21";"22";"23";"24";"25";"26";"27";"28";"29";"30";"31";"32";"33";"35";"36";"37";"39";"44";"45";"47";"49";"50";"51";"52";"53";"54";"55";"57";"58";"59";"60";"61";"62";"63";"66";"67";"68";"69";"70";"71";"72";"73";"74";"75"}, BB439)))&gt;0),
    O439,
    "")</f>
        <v/>
      </c>
      <c r="CM439" s="131" t="str" cm="1">
        <f t="array" ref="CM439">IF(SUMPRODUCT(--ISNUMBER(SEARCH({"32";"35";"36";"44";"45";"47";"50";"51";"52";"53";"54";"55";"57";"58";"59";"60"}, BB439)))&gt;0,
    B439,
    "")</f>
        <v/>
      </c>
      <c r="CN439" s="123" t="str" cm="1">
        <f t="array" ref="CN439">IF(SUMPRODUCT(--ISNUMBER(SEARCH({"61";"62"}, BB439)))&gt;0,
    B439,
    "")</f>
        <v/>
      </c>
      <c r="CO439" s="226" t="str" cm="1">
        <f t="array" ref="CO439">IF(SUMPRODUCT(--ISNUMBER(SEARCH({"68";"69";"70";"71"}, BB439)))&gt;0,
    B439,
    "")</f>
        <v/>
      </c>
      <c r="CP439" s="123" t="str" cm="1">
        <f t="array" ref="CP439">IF(SUMPRODUCT(--ISNUMBER(SEARCH({"72";"73";"74";"75"}, BB439)))&gt;0,
    B439,
    "")</f>
        <v/>
      </c>
      <c r="CQ439" s="123" t="str">
        <f t="shared" si="361"/>
        <v/>
      </c>
      <c r="CR439" s="226" t="str">
        <f t="shared" si="362"/>
        <v>NO</v>
      </c>
      <c r="CS439" s="122" t="str">
        <f t="shared" si="371"/>
        <v/>
      </c>
      <c r="CT439" s="123" t="str">
        <f t="shared" si="372"/>
        <v/>
      </c>
      <c r="CU439" s="123" t="str">
        <f t="shared" si="373"/>
        <v/>
      </c>
      <c r="CV439" s="123" t="str">
        <f t="shared" si="374"/>
        <v/>
      </c>
      <c r="CW439" s="123" t="str">
        <f t="shared" si="375"/>
        <v/>
      </c>
      <c r="CX439" s="123" t="str">
        <f t="shared" si="376"/>
        <v/>
      </c>
      <c r="CY439" s="123" t="str">
        <f t="shared" si="377"/>
        <v/>
      </c>
      <c r="CZ439" s="123" t="str">
        <f t="shared" si="378"/>
        <v/>
      </c>
      <c r="DA439" s="123" t="str">
        <f t="shared" si="379"/>
        <v/>
      </c>
      <c r="DB439" s="124" t="str">
        <f t="shared" si="380"/>
        <v/>
      </c>
      <c r="DC439" s="122" t="str">
        <f t="shared" si="381"/>
        <v/>
      </c>
      <c r="DD439" s="123" t="str">
        <f t="shared" si="382"/>
        <v/>
      </c>
      <c r="DE439" s="123" t="str">
        <f t="shared" si="383"/>
        <v/>
      </c>
      <c r="DF439" s="124" t="str">
        <f t="shared" si="384"/>
        <v/>
      </c>
      <c r="DG439" s="110"/>
    </row>
    <row r="440" spans="2:111" ht="16.2" outlineLevel="2" x14ac:dyDescent="0.4">
      <c r="B440" s="7">
        <v>435</v>
      </c>
      <c r="C440" s="12"/>
      <c r="D440" s="13"/>
      <c r="E440" s="14"/>
      <c r="F440" s="14"/>
      <c r="G440" s="14"/>
      <c r="H440" s="14"/>
      <c r="I440" s="14"/>
      <c r="J440" s="14"/>
      <c r="K440" s="14"/>
      <c r="L440" s="15"/>
      <c r="M440" s="12"/>
      <c r="N440" s="12"/>
      <c r="O440" s="12"/>
      <c r="P440" s="98" t="str">
        <f xml:space="preserve"> IF(ISBLANK(M440),"",VLOOKUP(M440,ComboValue!$D$2:$H$18,5,FALSE))</f>
        <v/>
      </c>
      <c r="Q440" s="12"/>
      <c r="R440" s="252" t="str" cm="1">
        <f t="array" ref="R440">IF(OR(ISNUMBER(SEARCH("SGH05",$D440:$L440)),ISNUMBER(SEARCH("SGH06",$D440:$L440)),ISNUMBER(SEARCH("SGH07",$D440:$L440)),ISNUMBER(SEARCH("SGH08",$D440:$L440)),ISNUMBER(SEARCH("pas de pictogramme",$D440:$L440)),ISNUMBER(SEARCH("SGH09",$D440:$L440)),ISNUMBER(SEARCH("SGH03",$D440:$L440))),"OUI","NON")</f>
        <v>NON</v>
      </c>
      <c r="S440" s="13"/>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212"/>
      <c r="AX440" s="123" t="str" cm="1">
        <f t="array" ref="AX440">_xlfn.TEXTJOIN(",", TRUE, IF(D440:L440="","",VLOOKUP(D440:L440, ComboValue!$A$2:$C$11, 3, FALSE)))</f>
        <v/>
      </c>
      <c r="AY440" s="123" t="str">
        <f t="shared" si="359"/>
        <v>Tous_Fr</v>
      </c>
      <c r="AZ440" s="123" t="str">
        <f>IF(ISBLANK(M440),"",VLOOKUP(M440,ComboValue!$D$2:$F$18,3,FALSE))</f>
        <v/>
      </c>
      <c r="BA440" s="123" t="str">
        <f>IF(ISBLANK(N440),"",VLOOKUP(N440,ComboValue!$J$2:$L$5,3,FALSE))</f>
        <v/>
      </c>
      <c r="BB440" s="130" t="str" cm="1">
        <f t="array" ref="BB440">_xlfn.TEXTJOIN(",", TRUE, IF(S440:AV440="","",VLOOKUP(S440:AV440, ComboValue!$M$2:$O$100, 3, FALSE)))</f>
        <v/>
      </c>
      <c r="BC440" s="124" t="str">
        <f t="shared" si="360"/>
        <v/>
      </c>
      <c r="BD440" s="110"/>
      <c r="BE440" s="122" t="str">
        <f t="shared" si="337"/>
        <v/>
      </c>
      <c r="BF440" s="123" t="str">
        <f t="shared" si="338"/>
        <v/>
      </c>
      <c r="BG440" s="123" t="str">
        <f t="shared" si="339"/>
        <v/>
      </c>
      <c r="BH440" s="123" t="str">
        <f t="shared" si="340"/>
        <v/>
      </c>
      <c r="BI440" s="123" t="str">
        <f t="shared" si="341"/>
        <v/>
      </c>
      <c r="BJ440" s="123" t="str">
        <f t="shared" si="342"/>
        <v/>
      </c>
      <c r="BK440" s="123" t="str">
        <f t="shared" si="343"/>
        <v/>
      </c>
      <c r="BL440" s="123" t="str">
        <f t="shared" si="344"/>
        <v/>
      </c>
      <c r="BM440" s="123" t="str">
        <f t="shared" si="345"/>
        <v/>
      </c>
      <c r="BN440" s="123" t="str">
        <f t="shared" si="346"/>
        <v/>
      </c>
      <c r="BO440" s="123">
        <f t="shared" si="385"/>
        <v>0</v>
      </c>
      <c r="BP440" s="123">
        <f t="shared" si="347"/>
        <v>0</v>
      </c>
      <c r="BQ440" s="123">
        <f t="shared" si="386"/>
        <v>0</v>
      </c>
      <c r="BR440" s="123">
        <f t="shared" si="348"/>
        <v>0</v>
      </c>
      <c r="BS440" s="123">
        <f t="shared" si="349"/>
        <v>0</v>
      </c>
      <c r="BT440" s="123">
        <f t="shared" si="350"/>
        <v>0</v>
      </c>
      <c r="BU440" s="123" t="str">
        <f t="shared" si="363"/>
        <v/>
      </c>
      <c r="BV440" s="123" t="str">
        <f t="shared" si="364"/>
        <v/>
      </c>
      <c r="BW440" s="123" t="str">
        <f t="shared" si="365"/>
        <v/>
      </c>
      <c r="BX440" s="123" t="str">
        <f t="shared" si="351"/>
        <v/>
      </c>
      <c r="BY440" s="123" t="str">
        <f t="shared" si="352"/>
        <v/>
      </c>
      <c r="BZ440" s="123" t="str">
        <f t="shared" si="353"/>
        <v/>
      </c>
      <c r="CA440" s="123" t="str">
        <f t="shared" si="354"/>
        <v/>
      </c>
      <c r="CB440" s="123" t="str">
        <f t="shared" si="355"/>
        <v/>
      </c>
      <c r="CC440" s="123" t="str">
        <f t="shared" si="356"/>
        <v/>
      </c>
      <c r="CD440" s="123" t="str">
        <f t="shared" si="357"/>
        <v/>
      </c>
      <c r="CE440" s="123" t="str">
        <f t="shared" si="358"/>
        <v/>
      </c>
      <c r="CF440" s="123" t="str">
        <f t="shared" si="366"/>
        <v/>
      </c>
      <c r="CG440" s="123" t="str">
        <f t="shared" si="367"/>
        <v/>
      </c>
      <c r="CH440" s="123" t="str">
        <f t="shared" si="368"/>
        <v/>
      </c>
      <c r="CI440" s="123" t="str">
        <f t="shared" si="369"/>
        <v/>
      </c>
      <c r="CJ440" s="131" t="str">
        <f t="shared" si="370"/>
        <v/>
      </c>
      <c r="CK440" s="123" t="str" cm="1">
        <f t="array" ref="CK440">IF(AND(AZ440="C_16",
        SUMPRODUCT(--ISNUMBER(SEARCH({"14","34","38","40","41","42","43","46","48","56","64","65"},BB440)))&gt;0),
    O440-IF(ISNUMBER(CL440),CL440,0),
    "")</f>
        <v/>
      </c>
      <c r="CL440" s="123" t="str" cm="1">
        <f t="array" ref="CL440">IF(AND(AZ440="C_16",
        SUMPRODUCT(--ISNUMBER(SEARCH({"01";"02";"03";"04";"05";"06";"07";"08";"09";"10";"11";"12";"13";"15";"16";"17";"19";"20";"21";"22";"23";"24";"25";"26";"27";"28";"29";"30";"31";"32";"33";"35";"36";"37";"39";"44";"45";"47";"49";"50";"51";"52";"53";"54";"55";"57";"58";"59";"60";"61";"62";"63";"66";"67";"68";"69";"70";"71";"72";"73";"74";"75"}, BB440)))&gt;0),
    O440,
    "")</f>
        <v/>
      </c>
      <c r="CM440" s="131" t="str" cm="1">
        <f t="array" ref="CM440">IF(SUMPRODUCT(--ISNUMBER(SEARCH({"32";"35";"36";"44";"45";"47";"50";"51";"52";"53";"54";"55";"57";"58";"59";"60"}, BB440)))&gt;0,
    B440,
    "")</f>
        <v/>
      </c>
      <c r="CN440" s="123" t="str" cm="1">
        <f t="array" ref="CN440">IF(SUMPRODUCT(--ISNUMBER(SEARCH({"61";"62"}, BB440)))&gt;0,
    B440,
    "")</f>
        <v/>
      </c>
      <c r="CO440" s="226" t="str" cm="1">
        <f t="array" ref="CO440">IF(SUMPRODUCT(--ISNUMBER(SEARCH({"68";"69";"70";"71"}, BB440)))&gt;0,
    B440,
    "")</f>
        <v/>
      </c>
      <c r="CP440" s="123" t="str" cm="1">
        <f t="array" ref="CP440">IF(SUMPRODUCT(--ISNUMBER(SEARCH({"72";"73";"74";"75"}, BB440)))&gt;0,
    B440,
    "")</f>
        <v/>
      </c>
      <c r="CQ440" s="123" t="str">
        <f t="shared" si="361"/>
        <v/>
      </c>
      <c r="CR440" s="226" t="str">
        <f t="shared" si="362"/>
        <v>NO</v>
      </c>
      <c r="CS440" s="122" t="str">
        <f t="shared" si="371"/>
        <v/>
      </c>
      <c r="CT440" s="123" t="str">
        <f t="shared" si="372"/>
        <v/>
      </c>
      <c r="CU440" s="123" t="str">
        <f t="shared" si="373"/>
        <v/>
      </c>
      <c r="CV440" s="123" t="str">
        <f t="shared" si="374"/>
        <v/>
      </c>
      <c r="CW440" s="123" t="str">
        <f t="shared" si="375"/>
        <v/>
      </c>
      <c r="CX440" s="123" t="str">
        <f t="shared" si="376"/>
        <v/>
      </c>
      <c r="CY440" s="123" t="str">
        <f t="shared" si="377"/>
        <v/>
      </c>
      <c r="CZ440" s="123" t="str">
        <f t="shared" si="378"/>
        <v/>
      </c>
      <c r="DA440" s="123" t="str">
        <f t="shared" si="379"/>
        <v/>
      </c>
      <c r="DB440" s="124" t="str">
        <f t="shared" si="380"/>
        <v/>
      </c>
      <c r="DC440" s="122" t="str">
        <f t="shared" si="381"/>
        <v/>
      </c>
      <c r="DD440" s="123" t="str">
        <f t="shared" si="382"/>
        <v/>
      </c>
      <c r="DE440" s="123" t="str">
        <f t="shared" si="383"/>
        <v/>
      </c>
      <c r="DF440" s="124" t="str">
        <f t="shared" si="384"/>
        <v/>
      </c>
      <c r="DG440" s="110"/>
    </row>
    <row r="441" spans="2:111" ht="16.2" outlineLevel="2" x14ac:dyDescent="0.4">
      <c r="B441" s="7">
        <v>436</v>
      </c>
      <c r="C441" s="12"/>
      <c r="D441" s="13"/>
      <c r="E441" s="14"/>
      <c r="F441" s="14"/>
      <c r="G441" s="14"/>
      <c r="H441" s="14"/>
      <c r="I441" s="14"/>
      <c r="J441" s="14"/>
      <c r="K441" s="14"/>
      <c r="L441" s="15"/>
      <c r="M441" s="12"/>
      <c r="N441" s="12"/>
      <c r="O441" s="12"/>
      <c r="P441" s="98" t="str">
        <f xml:space="preserve"> IF(ISBLANK(M441),"",VLOOKUP(M441,ComboValue!$D$2:$H$18,5,FALSE))</f>
        <v/>
      </c>
      <c r="Q441" s="12"/>
      <c r="R441" s="252" t="str" cm="1">
        <f t="array" ref="R441">IF(OR(ISNUMBER(SEARCH("SGH05",$D441:$L441)),ISNUMBER(SEARCH("SGH06",$D441:$L441)),ISNUMBER(SEARCH("SGH07",$D441:$L441)),ISNUMBER(SEARCH("SGH08",$D441:$L441)),ISNUMBER(SEARCH("pas de pictogramme",$D441:$L441)),ISNUMBER(SEARCH("SGH09",$D441:$L441)),ISNUMBER(SEARCH("SGH03",$D441:$L441))),"OUI","NON")</f>
        <v>NON</v>
      </c>
      <c r="S441" s="13"/>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212"/>
      <c r="AX441" s="123" t="str" cm="1">
        <f t="array" ref="AX441">_xlfn.TEXTJOIN(",", TRUE, IF(D441:L441="","",VLOOKUP(D441:L441, ComboValue!$A$2:$C$11, 3, FALSE)))</f>
        <v/>
      </c>
      <c r="AY441" s="123" t="str">
        <f t="shared" si="359"/>
        <v>Tous_Fr</v>
      </c>
      <c r="AZ441" s="123" t="str">
        <f>IF(ISBLANK(M441),"",VLOOKUP(M441,ComboValue!$D$2:$F$18,3,FALSE))</f>
        <v/>
      </c>
      <c r="BA441" s="123" t="str">
        <f>IF(ISBLANK(N441),"",VLOOKUP(N441,ComboValue!$J$2:$L$5,3,FALSE))</f>
        <v/>
      </c>
      <c r="BB441" s="130" t="str" cm="1">
        <f t="array" ref="BB441">_xlfn.TEXTJOIN(",", TRUE, IF(S441:AV441="","",VLOOKUP(S441:AV441, ComboValue!$M$2:$O$100, 3, FALSE)))</f>
        <v/>
      </c>
      <c r="BC441" s="124" t="str">
        <f t="shared" si="360"/>
        <v/>
      </c>
      <c r="BD441" s="110"/>
      <c r="BE441" s="122" t="str">
        <f t="shared" si="337"/>
        <v/>
      </c>
      <c r="BF441" s="123" t="str">
        <f t="shared" si="338"/>
        <v/>
      </c>
      <c r="BG441" s="123" t="str">
        <f t="shared" si="339"/>
        <v/>
      </c>
      <c r="BH441" s="123" t="str">
        <f t="shared" si="340"/>
        <v/>
      </c>
      <c r="BI441" s="123" t="str">
        <f t="shared" si="341"/>
        <v/>
      </c>
      <c r="BJ441" s="123" t="str">
        <f t="shared" si="342"/>
        <v/>
      </c>
      <c r="BK441" s="123" t="str">
        <f t="shared" si="343"/>
        <v/>
      </c>
      <c r="BL441" s="123" t="str">
        <f t="shared" si="344"/>
        <v/>
      </c>
      <c r="BM441" s="123" t="str">
        <f t="shared" si="345"/>
        <v/>
      </c>
      <c r="BN441" s="123" t="str">
        <f t="shared" si="346"/>
        <v/>
      </c>
      <c r="BO441" s="123">
        <f t="shared" si="385"/>
        <v>0</v>
      </c>
      <c r="BP441" s="123">
        <f t="shared" si="347"/>
        <v>0</v>
      </c>
      <c r="BQ441" s="123">
        <f t="shared" si="386"/>
        <v>0</v>
      </c>
      <c r="BR441" s="123">
        <f t="shared" si="348"/>
        <v>0</v>
      </c>
      <c r="BS441" s="123">
        <f t="shared" si="349"/>
        <v>0</v>
      </c>
      <c r="BT441" s="123">
        <f t="shared" si="350"/>
        <v>0</v>
      </c>
      <c r="BU441" s="123" t="str">
        <f t="shared" si="363"/>
        <v/>
      </c>
      <c r="BV441" s="123" t="str">
        <f t="shared" si="364"/>
        <v/>
      </c>
      <c r="BW441" s="123" t="str">
        <f t="shared" si="365"/>
        <v/>
      </c>
      <c r="BX441" s="123" t="str">
        <f t="shared" si="351"/>
        <v/>
      </c>
      <c r="BY441" s="123" t="str">
        <f t="shared" si="352"/>
        <v/>
      </c>
      <c r="BZ441" s="123" t="str">
        <f t="shared" si="353"/>
        <v/>
      </c>
      <c r="CA441" s="123" t="str">
        <f t="shared" si="354"/>
        <v/>
      </c>
      <c r="CB441" s="123" t="str">
        <f t="shared" si="355"/>
        <v/>
      </c>
      <c r="CC441" s="123" t="str">
        <f t="shared" si="356"/>
        <v/>
      </c>
      <c r="CD441" s="123" t="str">
        <f t="shared" si="357"/>
        <v/>
      </c>
      <c r="CE441" s="123" t="str">
        <f t="shared" si="358"/>
        <v/>
      </c>
      <c r="CF441" s="123" t="str">
        <f t="shared" si="366"/>
        <v/>
      </c>
      <c r="CG441" s="123" t="str">
        <f t="shared" si="367"/>
        <v/>
      </c>
      <c r="CH441" s="123" t="str">
        <f t="shared" si="368"/>
        <v/>
      </c>
      <c r="CI441" s="123" t="str">
        <f t="shared" si="369"/>
        <v/>
      </c>
      <c r="CJ441" s="131" t="str">
        <f t="shared" si="370"/>
        <v/>
      </c>
      <c r="CK441" s="123" t="str" cm="1">
        <f t="array" ref="CK441">IF(AND(AZ441="C_16",
        SUMPRODUCT(--ISNUMBER(SEARCH({"14","34","38","40","41","42","43","46","48","56","64","65"},BB441)))&gt;0),
    O441-IF(ISNUMBER(CL441),CL441,0),
    "")</f>
        <v/>
      </c>
      <c r="CL441" s="123" t="str" cm="1">
        <f t="array" ref="CL441">IF(AND(AZ441="C_16",
        SUMPRODUCT(--ISNUMBER(SEARCH({"01";"02";"03";"04";"05";"06";"07";"08";"09";"10";"11";"12";"13";"15";"16";"17";"19";"20";"21";"22";"23";"24";"25";"26";"27";"28";"29";"30";"31";"32";"33";"35";"36";"37";"39";"44";"45";"47";"49";"50";"51";"52";"53";"54";"55";"57";"58";"59";"60";"61";"62";"63";"66";"67";"68";"69";"70";"71";"72";"73";"74";"75"}, BB441)))&gt;0),
    O441,
    "")</f>
        <v/>
      </c>
      <c r="CM441" s="131" t="str" cm="1">
        <f t="array" ref="CM441">IF(SUMPRODUCT(--ISNUMBER(SEARCH({"32";"35";"36";"44";"45";"47";"50";"51";"52";"53";"54";"55";"57";"58";"59";"60"}, BB441)))&gt;0,
    B441,
    "")</f>
        <v/>
      </c>
      <c r="CN441" s="123" t="str" cm="1">
        <f t="array" ref="CN441">IF(SUMPRODUCT(--ISNUMBER(SEARCH({"61";"62"}, BB441)))&gt;0,
    B441,
    "")</f>
        <v/>
      </c>
      <c r="CO441" s="226" t="str" cm="1">
        <f t="array" ref="CO441">IF(SUMPRODUCT(--ISNUMBER(SEARCH({"68";"69";"70";"71"}, BB441)))&gt;0,
    B441,
    "")</f>
        <v/>
      </c>
      <c r="CP441" s="123" t="str" cm="1">
        <f t="array" ref="CP441">IF(SUMPRODUCT(--ISNUMBER(SEARCH({"72";"73";"74";"75"}, BB441)))&gt;0,
    B441,
    "")</f>
        <v/>
      </c>
      <c r="CQ441" s="123" t="str">
        <f t="shared" si="361"/>
        <v/>
      </c>
      <c r="CR441" s="226" t="str">
        <f t="shared" si="362"/>
        <v>NO</v>
      </c>
      <c r="CS441" s="122" t="str">
        <f t="shared" si="371"/>
        <v/>
      </c>
      <c r="CT441" s="123" t="str">
        <f t="shared" si="372"/>
        <v/>
      </c>
      <c r="CU441" s="123" t="str">
        <f t="shared" si="373"/>
        <v/>
      </c>
      <c r="CV441" s="123" t="str">
        <f t="shared" si="374"/>
        <v/>
      </c>
      <c r="CW441" s="123" t="str">
        <f t="shared" si="375"/>
        <v/>
      </c>
      <c r="CX441" s="123" t="str">
        <f t="shared" si="376"/>
        <v/>
      </c>
      <c r="CY441" s="123" t="str">
        <f t="shared" si="377"/>
        <v/>
      </c>
      <c r="CZ441" s="123" t="str">
        <f t="shared" si="378"/>
        <v/>
      </c>
      <c r="DA441" s="123" t="str">
        <f t="shared" si="379"/>
        <v/>
      </c>
      <c r="DB441" s="124" t="str">
        <f t="shared" si="380"/>
        <v/>
      </c>
      <c r="DC441" s="122" t="str">
        <f t="shared" si="381"/>
        <v/>
      </c>
      <c r="DD441" s="123" t="str">
        <f t="shared" si="382"/>
        <v/>
      </c>
      <c r="DE441" s="123" t="str">
        <f t="shared" si="383"/>
        <v/>
      </c>
      <c r="DF441" s="124" t="str">
        <f t="shared" si="384"/>
        <v/>
      </c>
      <c r="DG441" s="110"/>
    </row>
    <row r="442" spans="2:111" ht="16.2" outlineLevel="2" x14ac:dyDescent="0.4">
      <c r="B442" s="7">
        <v>437</v>
      </c>
      <c r="C442" s="12"/>
      <c r="D442" s="13"/>
      <c r="E442" s="14"/>
      <c r="F442" s="14"/>
      <c r="G442" s="14"/>
      <c r="H442" s="14"/>
      <c r="I442" s="14"/>
      <c r="J442" s="14"/>
      <c r="K442" s="14"/>
      <c r="L442" s="15"/>
      <c r="M442" s="12"/>
      <c r="N442" s="12"/>
      <c r="O442" s="12"/>
      <c r="P442" s="98" t="str">
        <f xml:space="preserve"> IF(ISBLANK(M442),"",VLOOKUP(M442,ComboValue!$D$2:$H$18,5,FALSE))</f>
        <v/>
      </c>
      <c r="Q442" s="12"/>
      <c r="R442" s="252" t="str" cm="1">
        <f t="array" ref="R442">IF(OR(ISNUMBER(SEARCH("SGH05",$D442:$L442)),ISNUMBER(SEARCH("SGH06",$D442:$L442)),ISNUMBER(SEARCH("SGH07",$D442:$L442)),ISNUMBER(SEARCH("SGH08",$D442:$L442)),ISNUMBER(SEARCH("pas de pictogramme",$D442:$L442)),ISNUMBER(SEARCH("SGH09",$D442:$L442)),ISNUMBER(SEARCH("SGH03",$D442:$L442))),"OUI","NON")</f>
        <v>NON</v>
      </c>
      <c r="S442" s="13"/>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212"/>
      <c r="AX442" s="123" t="str" cm="1">
        <f t="array" ref="AX442">_xlfn.TEXTJOIN(",", TRUE, IF(D442:L442="","",VLOOKUP(D442:L442, ComboValue!$A$2:$C$11, 3, FALSE)))</f>
        <v/>
      </c>
      <c r="AY442" s="123" t="str">
        <f t="shared" si="359"/>
        <v>Tous_Fr</v>
      </c>
      <c r="AZ442" s="123" t="str">
        <f>IF(ISBLANK(M442),"",VLOOKUP(M442,ComboValue!$D$2:$F$18,3,FALSE))</f>
        <v/>
      </c>
      <c r="BA442" s="123" t="str">
        <f>IF(ISBLANK(N442),"",VLOOKUP(N442,ComboValue!$J$2:$L$5,3,FALSE))</f>
        <v/>
      </c>
      <c r="BB442" s="130" t="str" cm="1">
        <f t="array" ref="BB442">_xlfn.TEXTJOIN(",", TRUE, IF(S442:AV442="","",VLOOKUP(S442:AV442, ComboValue!$M$2:$O$100, 3, FALSE)))</f>
        <v/>
      </c>
      <c r="BC442" s="124" t="str">
        <f t="shared" si="360"/>
        <v/>
      </c>
      <c r="BD442" s="110"/>
      <c r="BE442" s="122" t="str">
        <f t="shared" si="337"/>
        <v/>
      </c>
      <c r="BF442" s="123" t="str">
        <f t="shared" si="338"/>
        <v/>
      </c>
      <c r="BG442" s="123" t="str">
        <f t="shared" si="339"/>
        <v/>
      </c>
      <c r="BH442" s="123" t="str">
        <f t="shared" si="340"/>
        <v/>
      </c>
      <c r="BI442" s="123" t="str">
        <f t="shared" si="341"/>
        <v/>
      </c>
      <c r="BJ442" s="123" t="str">
        <f t="shared" si="342"/>
        <v/>
      </c>
      <c r="BK442" s="123" t="str">
        <f t="shared" si="343"/>
        <v/>
      </c>
      <c r="BL442" s="123" t="str">
        <f t="shared" si="344"/>
        <v/>
      </c>
      <c r="BM442" s="123" t="str">
        <f t="shared" si="345"/>
        <v/>
      </c>
      <c r="BN442" s="123" t="str">
        <f t="shared" si="346"/>
        <v/>
      </c>
      <c r="BO442" s="123">
        <f t="shared" si="385"/>
        <v>0</v>
      </c>
      <c r="BP442" s="123">
        <f t="shared" si="347"/>
        <v>0</v>
      </c>
      <c r="BQ442" s="123">
        <f t="shared" si="386"/>
        <v>0</v>
      </c>
      <c r="BR442" s="123">
        <f t="shared" si="348"/>
        <v>0</v>
      </c>
      <c r="BS442" s="123">
        <f t="shared" si="349"/>
        <v>0</v>
      </c>
      <c r="BT442" s="123">
        <f t="shared" si="350"/>
        <v>0</v>
      </c>
      <c r="BU442" s="123" t="str">
        <f t="shared" si="363"/>
        <v/>
      </c>
      <c r="BV442" s="123" t="str">
        <f t="shared" si="364"/>
        <v/>
      </c>
      <c r="BW442" s="123" t="str">
        <f t="shared" si="365"/>
        <v/>
      </c>
      <c r="BX442" s="123" t="str">
        <f t="shared" si="351"/>
        <v/>
      </c>
      <c r="BY442" s="123" t="str">
        <f t="shared" si="352"/>
        <v/>
      </c>
      <c r="BZ442" s="123" t="str">
        <f t="shared" si="353"/>
        <v/>
      </c>
      <c r="CA442" s="123" t="str">
        <f t="shared" si="354"/>
        <v/>
      </c>
      <c r="CB442" s="123" t="str">
        <f t="shared" si="355"/>
        <v/>
      </c>
      <c r="CC442" s="123" t="str">
        <f t="shared" si="356"/>
        <v/>
      </c>
      <c r="CD442" s="123" t="str">
        <f t="shared" si="357"/>
        <v/>
      </c>
      <c r="CE442" s="123" t="str">
        <f t="shared" si="358"/>
        <v/>
      </c>
      <c r="CF442" s="123" t="str">
        <f t="shared" si="366"/>
        <v/>
      </c>
      <c r="CG442" s="123" t="str">
        <f t="shared" si="367"/>
        <v/>
      </c>
      <c r="CH442" s="123" t="str">
        <f t="shared" si="368"/>
        <v/>
      </c>
      <c r="CI442" s="123" t="str">
        <f t="shared" si="369"/>
        <v/>
      </c>
      <c r="CJ442" s="131" t="str">
        <f t="shared" si="370"/>
        <v/>
      </c>
      <c r="CK442" s="123" t="str" cm="1">
        <f t="array" ref="CK442">IF(AND(AZ442="C_16",
        SUMPRODUCT(--ISNUMBER(SEARCH({"14","34","38","40","41","42","43","46","48","56","64","65"},BB442)))&gt;0),
    O442-IF(ISNUMBER(CL442),CL442,0),
    "")</f>
        <v/>
      </c>
      <c r="CL442" s="123" t="str" cm="1">
        <f t="array" ref="CL442">IF(AND(AZ442="C_16",
        SUMPRODUCT(--ISNUMBER(SEARCH({"01";"02";"03";"04";"05";"06";"07";"08";"09";"10";"11";"12";"13";"15";"16";"17";"19";"20";"21";"22";"23";"24";"25";"26";"27";"28";"29";"30";"31";"32";"33";"35";"36";"37";"39";"44";"45";"47";"49";"50";"51";"52";"53";"54";"55";"57";"58";"59";"60";"61";"62";"63";"66";"67";"68";"69";"70";"71";"72";"73";"74";"75"}, BB442)))&gt;0),
    O442,
    "")</f>
        <v/>
      </c>
      <c r="CM442" s="131" t="str" cm="1">
        <f t="array" ref="CM442">IF(SUMPRODUCT(--ISNUMBER(SEARCH({"32";"35";"36";"44";"45";"47";"50";"51";"52";"53";"54";"55";"57";"58";"59";"60"}, BB442)))&gt;0,
    B442,
    "")</f>
        <v/>
      </c>
      <c r="CN442" s="123" t="str" cm="1">
        <f t="array" ref="CN442">IF(SUMPRODUCT(--ISNUMBER(SEARCH({"61";"62"}, BB442)))&gt;0,
    B442,
    "")</f>
        <v/>
      </c>
      <c r="CO442" s="226" t="str" cm="1">
        <f t="array" ref="CO442">IF(SUMPRODUCT(--ISNUMBER(SEARCH({"68";"69";"70";"71"}, BB442)))&gt;0,
    B442,
    "")</f>
        <v/>
      </c>
      <c r="CP442" s="123" t="str" cm="1">
        <f t="array" ref="CP442">IF(SUMPRODUCT(--ISNUMBER(SEARCH({"72";"73";"74";"75"}, BB442)))&gt;0,
    B442,
    "")</f>
        <v/>
      </c>
      <c r="CQ442" s="123" t="str">
        <f t="shared" si="361"/>
        <v/>
      </c>
      <c r="CR442" s="226" t="str">
        <f t="shared" si="362"/>
        <v>NO</v>
      </c>
      <c r="CS442" s="122" t="str">
        <f t="shared" si="371"/>
        <v/>
      </c>
      <c r="CT442" s="123" t="str">
        <f t="shared" si="372"/>
        <v/>
      </c>
      <c r="CU442" s="123" t="str">
        <f t="shared" si="373"/>
        <v/>
      </c>
      <c r="CV442" s="123" t="str">
        <f t="shared" si="374"/>
        <v/>
      </c>
      <c r="CW442" s="123" t="str">
        <f t="shared" si="375"/>
        <v/>
      </c>
      <c r="CX442" s="123" t="str">
        <f t="shared" si="376"/>
        <v/>
      </c>
      <c r="CY442" s="123" t="str">
        <f t="shared" si="377"/>
        <v/>
      </c>
      <c r="CZ442" s="123" t="str">
        <f t="shared" si="378"/>
        <v/>
      </c>
      <c r="DA442" s="123" t="str">
        <f t="shared" si="379"/>
        <v/>
      </c>
      <c r="DB442" s="124" t="str">
        <f t="shared" si="380"/>
        <v/>
      </c>
      <c r="DC442" s="122" t="str">
        <f t="shared" si="381"/>
        <v/>
      </c>
      <c r="DD442" s="123" t="str">
        <f t="shared" si="382"/>
        <v/>
      </c>
      <c r="DE442" s="123" t="str">
        <f t="shared" si="383"/>
        <v/>
      </c>
      <c r="DF442" s="124" t="str">
        <f t="shared" si="384"/>
        <v/>
      </c>
      <c r="DG442" s="110"/>
    </row>
    <row r="443" spans="2:111" ht="16.2" outlineLevel="2" x14ac:dyDescent="0.4">
      <c r="B443" s="7">
        <v>438</v>
      </c>
      <c r="C443" s="12"/>
      <c r="D443" s="13"/>
      <c r="E443" s="14"/>
      <c r="F443" s="14"/>
      <c r="G443" s="14"/>
      <c r="H443" s="14"/>
      <c r="I443" s="14"/>
      <c r="J443" s="14"/>
      <c r="K443" s="14"/>
      <c r="L443" s="15"/>
      <c r="M443" s="12"/>
      <c r="N443" s="12"/>
      <c r="O443" s="12"/>
      <c r="P443" s="98" t="str">
        <f xml:space="preserve"> IF(ISBLANK(M443),"",VLOOKUP(M443,ComboValue!$D$2:$H$18,5,FALSE))</f>
        <v/>
      </c>
      <c r="Q443" s="12"/>
      <c r="R443" s="252" t="str" cm="1">
        <f t="array" ref="R443">IF(OR(ISNUMBER(SEARCH("SGH05",$D443:$L443)),ISNUMBER(SEARCH("SGH06",$D443:$L443)),ISNUMBER(SEARCH("SGH07",$D443:$L443)),ISNUMBER(SEARCH("SGH08",$D443:$L443)),ISNUMBER(SEARCH("pas de pictogramme",$D443:$L443)),ISNUMBER(SEARCH("SGH09",$D443:$L443)),ISNUMBER(SEARCH("SGH03",$D443:$L443))),"OUI","NON")</f>
        <v>NON</v>
      </c>
      <c r="S443" s="13"/>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212"/>
      <c r="AX443" s="123" t="str" cm="1">
        <f t="array" ref="AX443">_xlfn.TEXTJOIN(",", TRUE, IF(D443:L443="","",VLOOKUP(D443:L443, ComboValue!$A$2:$C$11, 3, FALSE)))</f>
        <v/>
      </c>
      <c r="AY443" s="123" t="str">
        <f t="shared" si="359"/>
        <v>Tous_Fr</v>
      </c>
      <c r="AZ443" s="123" t="str">
        <f>IF(ISBLANK(M443),"",VLOOKUP(M443,ComboValue!$D$2:$F$18,3,FALSE))</f>
        <v/>
      </c>
      <c r="BA443" s="123" t="str">
        <f>IF(ISBLANK(N443),"",VLOOKUP(N443,ComboValue!$J$2:$L$5,3,FALSE))</f>
        <v/>
      </c>
      <c r="BB443" s="130" t="str" cm="1">
        <f t="array" ref="BB443">_xlfn.TEXTJOIN(",", TRUE, IF(S443:AV443="","",VLOOKUP(S443:AV443, ComboValue!$M$2:$O$100, 3, FALSE)))</f>
        <v/>
      </c>
      <c r="BC443" s="124" t="str">
        <f t="shared" si="360"/>
        <v/>
      </c>
      <c r="BD443" s="110"/>
      <c r="BE443" s="122" t="str">
        <f t="shared" si="337"/>
        <v/>
      </c>
      <c r="BF443" s="123" t="str">
        <f t="shared" si="338"/>
        <v/>
      </c>
      <c r="BG443" s="123" t="str">
        <f t="shared" si="339"/>
        <v/>
      </c>
      <c r="BH443" s="123" t="str">
        <f t="shared" si="340"/>
        <v/>
      </c>
      <c r="BI443" s="123" t="str">
        <f t="shared" si="341"/>
        <v/>
      </c>
      <c r="BJ443" s="123" t="str">
        <f t="shared" si="342"/>
        <v/>
      </c>
      <c r="BK443" s="123" t="str">
        <f t="shared" si="343"/>
        <v/>
      </c>
      <c r="BL443" s="123" t="str">
        <f t="shared" si="344"/>
        <v/>
      </c>
      <c r="BM443" s="123" t="str">
        <f t="shared" si="345"/>
        <v/>
      </c>
      <c r="BN443" s="123" t="str">
        <f t="shared" si="346"/>
        <v/>
      </c>
      <c r="BO443" s="123">
        <f t="shared" si="385"/>
        <v>0</v>
      </c>
      <c r="BP443" s="123">
        <f t="shared" si="347"/>
        <v>0</v>
      </c>
      <c r="BQ443" s="123">
        <f t="shared" si="386"/>
        <v>0</v>
      </c>
      <c r="BR443" s="123">
        <f t="shared" si="348"/>
        <v>0</v>
      </c>
      <c r="BS443" s="123">
        <f t="shared" si="349"/>
        <v>0</v>
      </c>
      <c r="BT443" s="123">
        <f t="shared" si="350"/>
        <v>0</v>
      </c>
      <c r="BU443" s="123" t="str">
        <f t="shared" si="363"/>
        <v/>
      </c>
      <c r="BV443" s="123" t="str">
        <f t="shared" si="364"/>
        <v/>
      </c>
      <c r="BW443" s="123" t="str">
        <f t="shared" si="365"/>
        <v/>
      </c>
      <c r="BX443" s="123" t="str">
        <f t="shared" si="351"/>
        <v/>
      </c>
      <c r="BY443" s="123" t="str">
        <f t="shared" si="352"/>
        <v/>
      </c>
      <c r="BZ443" s="123" t="str">
        <f t="shared" si="353"/>
        <v/>
      </c>
      <c r="CA443" s="123" t="str">
        <f t="shared" si="354"/>
        <v/>
      </c>
      <c r="CB443" s="123" t="str">
        <f t="shared" si="355"/>
        <v/>
      </c>
      <c r="CC443" s="123" t="str">
        <f t="shared" si="356"/>
        <v/>
      </c>
      <c r="CD443" s="123" t="str">
        <f t="shared" si="357"/>
        <v/>
      </c>
      <c r="CE443" s="123" t="str">
        <f t="shared" si="358"/>
        <v/>
      </c>
      <c r="CF443" s="123" t="str">
        <f t="shared" si="366"/>
        <v/>
      </c>
      <c r="CG443" s="123" t="str">
        <f t="shared" si="367"/>
        <v/>
      </c>
      <c r="CH443" s="123" t="str">
        <f t="shared" si="368"/>
        <v/>
      </c>
      <c r="CI443" s="123" t="str">
        <f t="shared" si="369"/>
        <v/>
      </c>
      <c r="CJ443" s="131" t="str">
        <f t="shared" si="370"/>
        <v/>
      </c>
      <c r="CK443" s="123" t="str" cm="1">
        <f t="array" ref="CK443">IF(AND(AZ443="C_16",
        SUMPRODUCT(--ISNUMBER(SEARCH({"14","34","38","40","41","42","43","46","48","56","64","65"},BB443)))&gt;0),
    O443-IF(ISNUMBER(CL443),CL443,0),
    "")</f>
        <v/>
      </c>
      <c r="CL443" s="123" t="str" cm="1">
        <f t="array" ref="CL443">IF(AND(AZ443="C_16",
        SUMPRODUCT(--ISNUMBER(SEARCH({"01";"02";"03";"04";"05";"06";"07";"08";"09";"10";"11";"12";"13";"15";"16";"17";"19";"20";"21";"22";"23";"24";"25";"26";"27";"28";"29";"30";"31";"32";"33";"35";"36";"37";"39";"44";"45";"47";"49";"50";"51";"52";"53";"54";"55";"57";"58";"59";"60";"61";"62";"63";"66";"67";"68";"69";"70";"71";"72";"73";"74";"75"}, BB443)))&gt;0),
    O443,
    "")</f>
        <v/>
      </c>
      <c r="CM443" s="131" t="str" cm="1">
        <f t="array" ref="CM443">IF(SUMPRODUCT(--ISNUMBER(SEARCH({"32";"35";"36";"44";"45";"47";"50";"51";"52";"53";"54";"55";"57";"58";"59";"60"}, BB443)))&gt;0,
    B443,
    "")</f>
        <v/>
      </c>
      <c r="CN443" s="123" t="str" cm="1">
        <f t="array" ref="CN443">IF(SUMPRODUCT(--ISNUMBER(SEARCH({"61";"62"}, BB443)))&gt;0,
    B443,
    "")</f>
        <v/>
      </c>
      <c r="CO443" s="226" t="str" cm="1">
        <f t="array" ref="CO443">IF(SUMPRODUCT(--ISNUMBER(SEARCH({"68";"69";"70";"71"}, BB443)))&gt;0,
    B443,
    "")</f>
        <v/>
      </c>
      <c r="CP443" s="123" t="str" cm="1">
        <f t="array" ref="CP443">IF(SUMPRODUCT(--ISNUMBER(SEARCH({"72";"73";"74";"75"}, BB443)))&gt;0,
    B443,
    "")</f>
        <v/>
      </c>
      <c r="CQ443" s="123" t="str">
        <f t="shared" si="361"/>
        <v/>
      </c>
      <c r="CR443" s="226" t="str">
        <f t="shared" si="362"/>
        <v>NO</v>
      </c>
      <c r="CS443" s="122" t="str">
        <f t="shared" si="371"/>
        <v/>
      </c>
      <c r="CT443" s="123" t="str">
        <f t="shared" si="372"/>
        <v/>
      </c>
      <c r="CU443" s="123" t="str">
        <f t="shared" si="373"/>
        <v/>
      </c>
      <c r="CV443" s="123" t="str">
        <f t="shared" si="374"/>
        <v/>
      </c>
      <c r="CW443" s="123" t="str">
        <f t="shared" si="375"/>
        <v/>
      </c>
      <c r="CX443" s="123" t="str">
        <f t="shared" si="376"/>
        <v/>
      </c>
      <c r="CY443" s="123" t="str">
        <f t="shared" si="377"/>
        <v/>
      </c>
      <c r="CZ443" s="123" t="str">
        <f t="shared" si="378"/>
        <v/>
      </c>
      <c r="DA443" s="123" t="str">
        <f t="shared" si="379"/>
        <v/>
      </c>
      <c r="DB443" s="124" t="str">
        <f t="shared" si="380"/>
        <v/>
      </c>
      <c r="DC443" s="122" t="str">
        <f t="shared" si="381"/>
        <v/>
      </c>
      <c r="DD443" s="123" t="str">
        <f t="shared" si="382"/>
        <v/>
      </c>
      <c r="DE443" s="123" t="str">
        <f t="shared" si="383"/>
        <v/>
      </c>
      <c r="DF443" s="124" t="str">
        <f t="shared" si="384"/>
        <v/>
      </c>
      <c r="DG443" s="110"/>
    </row>
    <row r="444" spans="2:111" ht="16.2" outlineLevel="2" x14ac:dyDescent="0.4">
      <c r="B444" s="7">
        <v>439</v>
      </c>
      <c r="C444" s="12"/>
      <c r="D444" s="13"/>
      <c r="E444" s="14"/>
      <c r="F444" s="14"/>
      <c r="G444" s="14"/>
      <c r="H444" s="14"/>
      <c r="I444" s="14"/>
      <c r="J444" s="14"/>
      <c r="K444" s="14"/>
      <c r="L444" s="15"/>
      <c r="M444" s="12"/>
      <c r="N444" s="12"/>
      <c r="O444" s="12"/>
      <c r="P444" s="98" t="str">
        <f xml:space="preserve"> IF(ISBLANK(M444),"",VLOOKUP(M444,ComboValue!$D$2:$H$18,5,FALSE))</f>
        <v/>
      </c>
      <c r="Q444" s="12"/>
      <c r="R444" s="252" t="str" cm="1">
        <f t="array" ref="R444">IF(OR(ISNUMBER(SEARCH("SGH05",$D444:$L444)),ISNUMBER(SEARCH("SGH06",$D444:$L444)),ISNUMBER(SEARCH("SGH07",$D444:$L444)),ISNUMBER(SEARCH("SGH08",$D444:$L444)),ISNUMBER(SEARCH("pas de pictogramme",$D444:$L444)),ISNUMBER(SEARCH("SGH09",$D444:$L444)),ISNUMBER(SEARCH("SGH03",$D444:$L444))),"OUI","NON")</f>
        <v>NON</v>
      </c>
      <c r="S444" s="13"/>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212"/>
      <c r="AX444" s="123" t="str" cm="1">
        <f t="array" ref="AX444">_xlfn.TEXTJOIN(",", TRUE, IF(D444:L444="","",VLOOKUP(D444:L444, ComboValue!$A$2:$C$11, 3, FALSE)))</f>
        <v/>
      </c>
      <c r="AY444" s="123" t="str">
        <f t="shared" si="359"/>
        <v>Tous_Fr</v>
      </c>
      <c r="AZ444" s="123" t="str">
        <f>IF(ISBLANK(M444),"",VLOOKUP(M444,ComboValue!$D$2:$F$18,3,FALSE))</f>
        <v/>
      </c>
      <c r="BA444" s="123" t="str">
        <f>IF(ISBLANK(N444),"",VLOOKUP(N444,ComboValue!$J$2:$L$5,3,FALSE))</f>
        <v/>
      </c>
      <c r="BB444" s="130" t="str" cm="1">
        <f t="array" ref="BB444">_xlfn.TEXTJOIN(",", TRUE, IF(S444:AV444="","",VLOOKUP(S444:AV444, ComboValue!$M$2:$O$100, 3, FALSE)))</f>
        <v/>
      </c>
      <c r="BC444" s="124" t="str">
        <f t="shared" si="360"/>
        <v/>
      </c>
      <c r="BD444" s="110"/>
      <c r="BE444" s="122" t="str">
        <f t="shared" si="337"/>
        <v/>
      </c>
      <c r="BF444" s="123" t="str">
        <f t="shared" si="338"/>
        <v/>
      </c>
      <c r="BG444" s="123" t="str">
        <f t="shared" si="339"/>
        <v/>
      </c>
      <c r="BH444" s="123" t="str">
        <f t="shared" si="340"/>
        <v/>
      </c>
      <c r="BI444" s="123" t="str">
        <f t="shared" si="341"/>
        <v/>
      </c>
      <c r="BJ444" s="123" t="str">
        <f t="shared" si="342"/>
        <v/>
      </c>
      <c r="BK444" s="123" t="str">
        <f t="shared" si="343"/>
        <v/>
      </c>
      <c r="BL444" s="123" t="str">
        <f t="shared" si="344"/>
        <v/>
      </c>
      <c r="BM444" s="123" t="str">
        <f t="shared" si="345"/>
        <v/>
      </c>
      <c r="BN444" s="123" t="str">
        <f t="shared" si="346"/>
        <v/>
      </c>
      <c r="BO444" s="123">
        <f t="shared" si="385"/>
        <v>0</v>
      </c>
      <c r="BP444" s="123">
        <f t="shared" si="347"/>
        <v>0</v>
      </c>
      <c r="BQ444" s="123">
        <f t="shared" si="386"/>
        <v>0</v>
      </c>
      <c r="BR444" s="123">
        <f t="shared" si="348"/>
        <v>0</v>
      </c>
      <c r="BS444" s="123">
        <f t="shared" si="349"/>
        <v>0</v>
      </c>
      <c r="BT444" s="123">
        <f t="shared" si="350"/>
        <v>0</v>
      </c>
      <c r="BU444" s="123" t="str">
        <f t="shared" si="363"/>
        <v/>
      </c>
      <c r="BV444" s="123" t="str">
        <f t="shared" si="364"/>
        <v/>
      </c>
      <c r="BW444" s="123" t="str">
        <f t="shared" si="365"/>
        <v/>
      </c>
      <c r="BX444" s="123" t="str">
        <f t="shared" si="351"/>
        <v/>
      </c>
      <c r="BY444" s="123" t="str">
        <f t="shared" si="352"/>
        <v/>
      </c>
      <c r="BZ444" s="123" t="str">
        <f t="shared" si="353"/>
        <v/>
      </c>
      <c r="CA444" s="123" t="str">
        <f t="shared" si="354"/>
        <v/>
      </c>
      <c r="CB444" s="123" t="str">
        <f t="shared" si="355"/>
        <v/>
      </c>
      <c r="CC444" s="123" t="str">
        <f t="shared" si="356"/>
        <v/>
      </c>
      <c r="CD444" s="123" t="str">
        <f t="shared" si="357"/>
        <v/>
      </c>
      <c r="CE444" s="123" t="str">
        <f t="shared" si="358"/>
        <v/>
      </c>
      <c r="CF444" s="123" t="str">
        <f t="shared" si="366"/>
        <v/>
      </c>
      <c r="CG444" s="123" t="str">
        <f t="shared" si="367"/>
        <v/>
      </c>
      <c r="CH444" s="123" t="str">
        <f t="shared" si="368"/>
        <v/>
      </c>
      <c r="CI444" s="123" t="str">
        <f t="shared" si="369"/>
        <v/>
      </c>
      <c r="CJ444" s="131" t="str">
        <f t="shared" si="370"/>
        <v/>
      </c>
      <c r="CK444" s="123" t="str" cm="1">
        <f t="array" ref="CK444">IF(AND(AZ444="C_16",
        SUMPRODUCT(--ISNUMBER(SEARCH({"14","34","38","40","41","42","43","46","48","56","64","65"},BB444)))&gt;0),
    O444-IF(ISNUMBER(CL444),CL444,0),
    "")</f>
        <v/>
      </c>
      <c r="CL444" s="123" t="str" cm="1">
        <f t="array" ref="CL444">IF(AND(AZ444="C_16",
        SUMPRODUCT(--ISNUMBER(SEARCH({"01";"02";"03";"04";"05";"06";"07";"08";"09";"10";"11";"12";"13";"15";"16";"17";"19";"20";"21";"22";"23";"24";"25";"26";"27";"28";"29";"30";"31";"32";"33";"35";"36";"37";"39";"44";"45";"47";"49";"50";"51";"52";"53";"54";"55";"57";"58";"59";"60";"61";"62";"63";"66";"67";"68";"69";"70";"71";"72";"73";"74";"75"}, BB444)))&gt;0),
    O444,
    "")</f>
        <v/>
      </c>
      <c r="CM444" s="131" t="str" cm="1">
        <f t="array" ref="CM444">IF(SUMPRODUCT(--ISNUMBER(SEARCH({"32";"35";"36";"44";"45";"47";"50";"51";"52";"53";"54";"55";"57";"58";"59";"60"}, BB444)))&gt;0,
    B444,
    "")</f>
        <v/>
      </c>
      <c r="CN444" s="123" t="str" cm="1">
        <f t="array" ref="CN444">IF(SUMPRODUCT(--ISNUMBER(SEARCH({"61";"62"}, BB444)))&gt;0,
    B444,
    "")</f>
        <v/>
      </c>
      <c r="CO444" s="226" t="str" cm="1">
        <f t="array" ref="CO444">IF(SUMPRODUCT(--ISNUMBER(SEARCH({"68";"69";"70";"71"}, BB444)))&gt;0,
    B444,
    "")</f>
        <v/>
      </c>
      <c r="CP444" s="123" t="str" cm="1">
        <f t="array" ref="CP444">IF(SUMPRODUCT(--ISNUMBER(SEARCH({"72";"73";"74";"75"}, BB444)))&gt;0,
    B444,
    "")</f>
        <v/>
      </c>
      <c r="CQ444" s="123" t="str">
        <f t="shared" si="361"/>
        <v/>
      </c>
      <c r="CR444" s="226" t="str">
        <f t="shared" si="362"/>
        <v>NO</v>
      </c>
      <c r="CS444" s="122" t="str">
        <f t="shared" si="371"/>
        <v/>
      </c>
      <c r="CT444" s="123" t="str">
        <f t="shared" si="372"/>
        <v/>
      </c>
      <c r="CU444" s="123" t="str">
        <f t="shared" si="373"/>
        <v/>
      </c>
      <c r="CV444" s="123" t="str">
        <f t="shared" si="374"/>
        <v/>
      </c>
      <c r="CW444" s="123" t="str">
        <f t="shared" si="375"/>
        <v/>
      </c>
      <c r="CX444" s="123" t="str">
        <f t="shared" si="376"/>
        <v/>
      </c>
      <c r="CY444" s="123" t="str">
        <f t="shared" si="377"/>
        <v/>
      </c>
      <c r="CZ444" s="123" t="str">
        <f t="shared" si="378"/>
        <v/>
      </c>
      <c r="DA444" s="123" t="str">
        <f t="shared" si="379"/>
        <v/>
      </c>
      <c r="DB444" s="124" t="str">
        <f t="shared" si="380"/>
        <v/>
      </c>
      <c r="DC444" s="122" t="str">
        <f t="shared" si="381"/>
        <v/>
      </c>
      <c r="DD444" s="123" t="str">
        <f t="shared" si="382"/>
        <v/>
      </c>
      <c r="DE444" s="123" t="str">
        <f t="shared" si="383"/>
        <v/>
      </c>
      <c r="DF444" s="124" t="str">
        <f t="shared" si="384"/>
        <v/>
      </c>
      <c r="DG444" s="110"/>
    </row>
    <row r="445" spans="2:111" ht="16.2" outlineLevel="2" x14ac:dyDescent="0.4">
      <c r="B445" s="7">
        <v>440</v>
      </c>
      <c r="C445" s="12"/>
      <c r="D445" s="13"/>
      <c r="E445" s="14"/>
      <c r="F445" s="14"/>
      <c r="G445" s="14"/>
      <c r="H445" s="14"/>
      <c r="I445" s="14"/>
      <c r="J445" s="14"/>
      <c r="K445" s="14"/>
      <c r="L445" s="15"/>
      <c r="M445" s="12"/>
      <c r="N445" s="12"/>
      <c r="O445" s="12"/>
      <c r="P445" s="98" t="str">
        <f xml:space="preserve"> IF(ISBLANK(M445),"",VLOOKUP(M445,ComboValue!$D$2:$H$18,5,FALSE))</f>
        <v/>
      </c>
      <c r="Q445" s="12"/>
      <c r="R445" s="252" t="str" cm="1">
        <f t="array" ref="R445">IF(OR(ISNUMBER(SEARCH("SGH05",$D445:$L445)),ISNUMBER(SEARCH("SGH06",$D445:$L445)),ISNUMBER(SEARCH("SGH07",$D445:$L445)),ISNUMBER(SEARCH("SGH08",$D445:$L445)),ISNUMBER(SEARCH("pas de pictogramme",$D445:$L445)),ISNUMBER(SEARCH("SGH09",$D445:$L445)),ISNUMBER(SEARCH("SGH03",$D445:$L445))),"OUI","NON")</f>
        <v>NON</v>
      </c>
      <c r="S445" s="13"/>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212"/>
      <c r="AX445" s="123" t="str" cm="1">
        <f t="array" ref="AX445">_xlfn.TEXTJOIN(",", TRUE, IF(D445:L445="","",VLOOKUP(D445:L445, ComboValue!$A$2:$C$11, 3, FALSE)))</f>
        <v/>
      </c>
      <c r="AY445" s="123" t="str">
        <f t="shared" si="359"/>
        <v>Tous_Fr</v>
      </c>
      <c r="AZ445" s="123" t="str">
        <f>IF(ISBLANK(M445),"",VLOOKUP(M445,ComboValue!$D$2:$F$18,3,FALSE))</f>
        <v/>
      </c>
      <c r="BA445" s="123" t="str">
        <f>IF(ISBLANK(N445),"",VLOOKUP(N445,ComboValue!$J$2:$L$5,3,FALSE))</f>
        <v/>
      </c>
      <c r="BB445" s="130" t="str" cm="1">
        <f t="array" ref="BB445">_xlfn.TEXTJOIN(",", TRUE, IF(S445:AV445="","",VLOOKUP(S445:AV445, ComboValue!$M$2:$O$100, 3, FALSE)))</f>
        <v/>
      </c>
      <c r="BC445" s="124" t="str">
        <f t="shared" si="360"/>
        <v/>
      </c>
      <c r="BD445" s="110"/>
      <c r="BE445" s="122" t="str">
        <f t="shared" si="337"/>
        <v/>
      </c>
      <c r="BF445" s="123" t="str">
        <f t="shared" si="338"/>
        <v/>
      </c>
      <c r="BG445" s="123" t="str">
        <f t="shared" si="339"/>
        <v/>
      </c>
      <c r="BH445" s="123" t="str">
        <f t="shared" si="340"/>
        <v/>
      </c>
      <c r="BI445" s="123" t="str">
        <f t="shared" si="341"/>
        <v/>
      </c>
      <c r="BJ445" s="123" t="str">
        <f t="shared" si="342"/>
        <v/>
      </c>
      <c r="BK445" s="123" t="str">
        <f t="shared" si="343"/>
        <v/>
      </c>
      <c r="BL445" s="123" t="str">
        <f t="shared" si="344"/>
        <v/>
      </c>
      <c r="BM445" s="123" t="str">
        <f t="shared" si="345"/>
        <v/>
      </c>
      <c r="BN445" s="123" t="str">
        <f t="shared" si="346"/>
        <v/>
      </c>
      <c r="BO445" s="123">
        <f t="shared" si="385"/>
        <v>0</v>
      </c>
      <c r="BP445" s="123">
        <f t="shared" si="347"/>
        <v>0</v>
      </c>
      <c r="BQ445" s="123">
        <f t="shared" si="386"/>
        <v>0</v>
      </c>
      <c r="BR445" s="123">
        <f t="shared" si="348"/>
        <v>0</v>
      </c>
      <c r="BS445" s="123">
        <f t="shared" si="349"/>
        <v>0</v>
      </c>
      <c r="BT445" s="123">
        <f t="shared" si="350"/>
        <v>0</v>
      </c>
      <c r="BU445" s="123" t="str">
        <f t="shared" si="363"/>
        <v/>
      </c>
      <c r="BV445" s="123" t="str">
        <f t="shared" si="364"/>
        <v/>
      </c>
      <c r="BW445" s="123" t="str">
        <f t="shared" si="365"/>
        <v/>
      </c>
      <c r="BX445" s="123" t="str">
        <f t="shared" si="351"/>
        <v/>
      </c>
      <c r="BY445" s="123" t="str">
        <f t="shared" si="352"/>
        <v/>
      </c>
      <c r="BZ445" s="123" t="str">
        <f t="shared" si="353"/>
        <v/>
      </c>
      <c r="CA445" s="123" t="str">
        <f t="shared" si="354"/>
        <v/>
      </c>
      <c r="CB445" s="123" t="str">
        <f t="shared" si="355"/>
        <v/>
      </c>
      <c r="CC445" s="123" t="str">
        <f t="shared" si="356"/>
        <v/>
      </c>
      <c r="CD445" s="123" t="str">
        <f t="shared" si="357"/>
        <v/>
      </c>
      <c r="CE445" s="123" t="str">
        <f t="shared" si="358"/>
        <v/>
      </c>
      <c r="CF445" s="123" t="str">
        <f t="shared" si="366"/>
        <v/>
      </c>
      <c r="CG445" s="123" t="str">
        <f t="shared" si="367"/>
        <v/>
      </c>
      <c r="CH445" s="123" t="str">
        <f t="shared" si="368"/>
        <v/>
      </c>
      <c r="CI445" s="123" t="str">
        <f t="shared" si="369"/>
        <v/>
      </c>
      <c r="CJ445" s="131" t="str">
        <f t="shared" si="370"/>
        <v/>
      </c>
      <c r="CK445" s="123" t="str" cm="1">
        <f t="array" ref="CK445">IF(AND(AZ445="C_16",
        SUMPRODUCT(--ISNUMBER(SEARCH({"14","34","38","40","41","42","43","46","48","56","64","65"},BB445)))&gt;0),
    O445-IF(ISNUMBER(CL445),CL445,0),
    "")</f>
        <v/>
      </c>
      <c r="CL445" s="123" t="str" cm="1">
        <f t="array" ref="CL445">IF(AND(AZ445="C_16",
        SUMPRODUCT(--ISNUMBER(SEARCH({"01";"02";"03";"04";"05";"06";"07";"08";"09";"10";"11";"12";"13";"15";"16";"17";"19";"20";"21";"22";"23";"24";"25";"26";"27";"28";"29";"30";"31";"32";"33";"35";"36";"37";"39";"44";"45";"47";"49";"50";"51";"52";"53";"54";"55";"57";"58";"59";"60";"61";"62";"63";"66";"67";"68";"69";"70";"71";"72";"73";"74";"75"}, BB445)))&gt;0),
    O445,
    "")</f>
        <v/>
      </c>
      <c r="CM445" s="131" t="str" cm="1">
        <f t="array" ref="CM445">IF(SUMPRODUCT(--ISNUMBER(SEARCH({"32";"35";"36";"44";"45";"47";"50";"51";"52";"53";"54";"55";"57";"58";"59";"60"}, BB445)))&gt;0,
    B445,
    "")</f>
        <v/>
      </c>
      <c r="CN445" s="123" t="str" cm="1">
        <f t="array" ref="CN445">IF(SUMPRODUCT(--ISNUMBER(SEARCH({"61";"62"}, BB445)))&gt;0,
    B445,
    "")</f>
        <v/>
      </c>
      <c r="CO445" s="226" t="str" cm="1">
        <f t="array" ref="CO445">IF(SUMPRODUCT(--ISNUMBER(SEARCH({"68";"69";"70";"71"}, BB445)))&gt;0,
    B445,
    "")</f>
        <v/>
      </c>
      <c r="CP445" s="123" t="str" cm="1">
        <f t="array" ref="CP445">IF(SUMPRODUCT(--ISNUMBER(SEARCH({"72";"73";"74";"75"}, BB445)))&gt;0,
    B445,
    "")</f>
        <v/>
      </c>
      <c r="CQ445" s="123" t="str">
        <f t="shared" si="361"/>
        <v/>
      </c>
      <c r="CR445" s="226" t="str">
        <f t="shared" si="362"/>
        <v>NO</v>
      </c>
      <c r="CS445" s="122" t="str">
        <f t="shared" si="371"/>
        <v/>
      </c>
      <c r="CT445" s="123" t="str">
        <f t="shared" si="372"/>
        <v/>
      </c>
      <c r="CU445" s="123" t="str">
        <f t="shared" si="373"/>
        <v/>
      </c>
      <c r="CV445" s="123" t="str">
        <f t="shared" si="374"/>
        <v/>
      </c>
      <c r="CW445" s="123" t="str">
        <f t="shared" si="375"/>
        <v/>
      </c>
      <c r="CX445" s="123" t="str">
        <f t="shared" si="376"/>
        <v/>
      </c>
      <c r="CY445" s="123" t="str">
        <f t="shared" si="377"/>
        <v/>
      </c>
      <c r="CZ445" s="123" t="str">
        <f t="shared" si="378"/>
        <v/>
      </c>
      <c r="DA445" s="123" t="str">
        <f t="shared" si="379"/>
        <v/>
      </c>
      <c r="DB445" s="124" t="str">
        <f t="shared" si="380"/>
        <v/>
      </c>
      <c r="DC445" s="122" t="str">
        <f t="shared" si="381"/>
        <v/>
      </c>
      <c r="DD445" s="123" t="str">
        <f t="shared" si="382"/>
        <v/>
      </c>
      <c r="DE445" s="123" t="str">
        <f t="shared" si="383"/>
        <v/>
      </c>
      <c r="DF445" s="124" t="str">
        <f t="shared" si="384"/>
        <v/>
      </c>
      <c r="DG445" s="110"/>
    </row>
    <row r="446" spans="2:111" ht="16.2" outlineLevel="2" x14ac:dyDescent="0.4">
      <c r="B446" s="7">
        <v>441</v>
      </c>
      <c r="C446" s="12"/>
      <c r="D446" s="13"/>
      <c r="E446" s="14"/>
      <c r="F446" s="14"/>
      <c r="G446" s="14"/>
      <c r="H446" s="14"/>
      <c r="I446" s="14"/>
      <c r="J446" s="14"/>
      <c r="K446" s="14"/>
      <c r="L446" s="15"/>
      <c r="M446" s="12"/>
      <c r="N446" s="12"/>
      <c r="O446" s="12"/>
      <c r="P446" s="98" t="str">
        <f xml:space="preserve"> IF(ISBLANK(M446),"",VLOOKUP(M446,ComboValue!$D$2:$H$18,5,FALSE))</f>
        <v/>
      </c>
      <c r="Q446" s="12"/>
      <c r="R446" s="252" t="str" cm="1">
        <f t="array" ref="R446">IF(OR(ISNUMBER(SEARCH("SGH05",$D446:$L446)),ISNUMBER(SEARCH("SGH06",$D446:$L446)),ISNUMBER(SEARCH("SGH07",$D446:$L446)),ISNUMBER(SEARCH("SGH08",$D446:$L446)),ISNUMBER(SEARCH("pas de pictogramme",$D446:$L446)),ISNUMBER(SEARCH("SGH09",$D446:$L446)),ISNUMBER(SEARCH("SGH03",$D446:$L446))),"OUI","NON")</f>
        <v>NON</v>
      </c>
      <c r="S446" s="13"/>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212"/>
      <c r="AX446" s="123" t="str" cm="1">
        <f t="array" ref="AX446">_xlfn.TEXTJOIN(",", TRUE, IF(D446:L446="","",VLOOKUP(D446:L446, ComboValue!$A$2:$C$11, 3, FALSE)))</f>
        <v/>
      </c>
      <c r="AY446" s="123" t="str">
        <f t="shared" si="359"/>
        <v>Tous_Fr</v>
      </c>
      <c r="AZ446" s="123" t="str">
        <f>IF(ISBLANK(M446),"",VLOOKUP(M446,ComboValue!$D$2:$F$18,3,FALSE))</f>
        <v/>
      </c>
      <c r="BA446" s="123" t="str">
        <f>IF(ISBLANK(N446),"",VLOOKUP(N446,ComboValue!$J$2:$L$5,3,FALSE))</f>
        <v/>
      </c>
      <c r="BB446" s="130" t="str" cm="1">
        <f t="array" ref="BB446">_xlfn.TEXTJOIN(",", TRUE, IF(S446:AV446="","",VLOOKUP(S446:AV446, ComboValue!$M$2:$O$100, 3, FALSE)))</f>
        <v/>
      </c>
      <c r="BC446" s="124" t="str">
        <f t="shared" si="360"/>
        <v/>
      </c>
      <c r="BD446" s="110"/>
      <c r="BE446" s="122" t="str">
        <f t="shared" si="337"/>
        <v/>
      </c>
      <c r="BF446" s="123" t="str">
        <f t="shared" si="338"/>
        <v/>
      </c>
      <c r="BG446" s="123" t="str">
        <f t="shared" si="339"/>
        <v/>
      </c>
      <c r="BH446" s="123" t="str">
        <f t="shared" si="340"/>
        <v/>
      </c>
      <c r="BI446" s="123" t="str">
        <f t="shared" si="341"/>
        <v/>
      </c>
      <c r="BJ446" s="123" t="str">
        <f t="shared" si="342"/>
        <v/>
      </c>
      <c r="BK446" s="123" t="str">
        <f t="shared" si="343"/>
        <v/>
      </c>
      <c r="BL446" s="123" t="str">
        <f t="shared" si="344"/>
        <v/>
      </c>
      <c r="BM446" s="123" t="str">
        <f t="shared" si="345"/>
        <v/>
      </c>
      <c r="BN446" s="123" t="str">
        <f t="shared" si="346"/>
        <v/>
      </c>
      <c r="BO446" s="123">
        <f t="shared" si="385"/>
        <v>0</v>
      </c>
      <c r="BP446" s="123">
        <f t="shared" si="347"/>
        <v>0</v>
      </c>
      <c r="BQ446" s="123">
        <f t="shared" si="386"/>
        <v>0</v>
      </c>
      <c r="BR446" s="123">
        <f t="shared" si="348"/>
        <v>0</v>
      </c>
      <c r="BS446" s="123">
        <f t="shared" si="349"/>
        <v>0</v>
      </c>
      <c r="BT446" s="123">
        <f t="shared" si="350"/>
        <v>0</v>
      </c>
      <c r="BU446" s="123" t="str">
        <f t="shared" si="363"/>
        <v/>
      </c>
      <c r="BV446" s="123" t="str">
        <f t="shared" si="364"/>
        <v/>
      </c>
      <c r="BW446" s="123" t="str">
        <f t="shared" si="365"/>
        <v/>
      </c>
      <c r="BX446" s="123" t="str">
        <f t="shared" si="351"/>
        <v/>
      </c>
      <c r="BY446" s="123" t="str">
        <f t="shared" si="352"/>
        <v/>
      </c>
      <c r="BZ446" s="123" t="str">
        <f t="shared" si="353"/>
        <v/>
      </c>
      <c r="CA446" s="123" t="str">
        <f t="shared" si="354"/>
        <v/>
      </c>
      <c r="CB446" s="123" t="str">
        <f t="shared" si="355"/>
        <v/>
      </c>
      <c r="CC446" s="123" t="str">
        <f t="shared" si="356"/>
        <v/>
      </c>
      <c r="CD446" s="123" t="str">
        <f t="shared" si="357"/>
        <v/>
      </c>
      <c r="CE446" s="123" t="str">
        <f t="shared" si="358"/>
        <v/>
      </c>
      <c r="CF446" s="123" t="str">
        <f t="shared" si="366"/>
        <v/>
      </c>
      <c r="CG446" s="123" t="str">
        <f t="shared" si="367"/>
        <v/>
      </c>
      <c r="CH446" s="123" t="str">
        <f t="shared" si="368"/>
        <v/>
      </c>
      <c r="CI446" s="123" t="str">
        <f t="shared" si="369"/>
        <v/>
      </c>
      <c r="CJ446" s="131" t="str">
        <f t="shared" si="370"/>
        <v/>
      </c>
      <c r="CK446" s="123" t="str" cm="1">
        <f t="array" ref="CK446">IF(AND(AZ446="C_16",
        SUMPRODUCT(--ISNUMBER(SEARCH({"14","34","38","40","41","42","43","46","48","56","64","65"},BB446)))&gt;0),
    O446-IF(ISNUMBER(CL446),CL446,0),
    "")</f>
        <v/>
      </c>
      <c r="CL446" s="123" t="str" cm="1">
        <f t="array" ref="CL446">IF(AND(AZ446="C_16",
        SUMPRODUCT(--ISNUMBER(SEARCH({"01";"02";"03";"04";"05";"06";"07";"08";"09";"10";"11";"12";"13";"15";"16";"17";"19";"20";"21";"22";"23";"24";"25";"26";"27";"28";"29";"30";"31";"32";"33";"35";"36";"37";"39";"44";"45";"47";"49";"50";"51";"52";"53";"54";"55";"57";"58";"59";"60";"61";"62";"63";"66";"67";"68";"69";"70";"71";"72";"73";"74";"75"}, BB446)))&gt;0),
    O446,
    "")</f>
        <v/>
      </c>
      <c r="CM446" s="131" t="str" cm="1">
        <f t="array" ref="CM446">IF(SUMPRODUCT(--ISNUMBER(SEARCH({"32";"35";"36";"44";"45";"47";"50";"51";"52";"53";"54";"55";"57";"58";"59";"60"}, BB446)))&gt;0,
    B446,
    "")</f>
        <v/>
      </c>
      <c r="CN446" s="123" t="str" cm="1">
        <f t="array" ref="CN446">IF(SUMPRODUCT(--ISNUMBER(SEARCH({"61";"62"}, BB446)))&gt;0,
    B446,
    "")</f>
        <v/>
      </c>
      <c r="CO446" s="226" t="str" cm="1">
        <f t="array" ref="CO446">IF(SUMPRODUCT(--ISNUMBER(SEARCH({"68";"69";"70";"71"}, BB446)))&gt;0,
    B446,
    "")</f>
        <v/>
      </c>
      <c r="CP446" s="123" t="str" cm="1">
        <f t="array" ref="CP446">IF(SUMPRODUCT(--ISNUMBER(SEARCH({"72";"73";"74";"75"}, BB446)))&gt;0,
    B446,
    "")</f>
        <v/>
      </c>
      <c r="CQ446" s="123" t="str">
        <f t="shared" si="361"/>
        <v/>
      </c>
      <c r="CR446" s="226" t="str">
        <f t="shared" si="362"/>
        <v>NO</v>
      </c>
      <c r="CS446" s="122" t="str">
        <f t="shared" si="371"/>
        <v/>
      </c>
      <c r="CT446" s="123" t="str">
        <f t="shared" si="372"/>
        <v/>
      </c>
      <c r="CU446" s="123" t="str">
        <f t="shared" si="373"/>
        <v/>
      </c>
      <c r="CV446" s="123" t="str">
        <f t="shared" si="374"/>
        <v/>
      </c>
      <c r="CW446" s="123" t="str">
        <f t="shared" si="375"/>
        <v/>
      </c>
      <c r="CX446" s="123" t="str">
        <f t="shared" si="376"/>
        <v/>
      </c>
      <c r="CY446" s="123" t="str">
        <f t="shared" si="377"/>
        <v/>
      </c>
      <c r="CZ446" s="123" t="str">
        <f t="shared" si="378"/>
        <v/>
      </c>
      <c r="DA446" s="123" t="str">
        <f t="shared" si="379"/>
        <v/>
      </c>
      <c r="DB446" s="124" t="str">
        <f t="shared" si="380"/>
        <v/>
      </c>
      <c r="DC446" s="122" t="str">
        <f t="shared" si="381"/>
        <v/>
      </c>
      <c r="DD446" s="123" t="str">
        <f t="shared" si="382"/>
        <v/>
      </c>
      <c r="DE446" s="123" t="str">
        <f t="shared" si="383"/>
        <v/>
      </c>
      <c r="DF446" s="124" t="str">
        <f t="shared" si="384"/>
        <v/>
      </c>
      <c r="DG446" s="110"/>
    </row>
    <row r="447" spans="2:111" ht="16.2" outlineLevel="2" x14ac:dyDescent="0.4">
      <c r="B447" s="7">
        <v>442</v>
      </c>
      <c r="C447" s="12"/>
      <c r="D447" s="13"/>
      <c r="E447" s="14"/>
      <c r="F447" s="14"/>
      <c r="G447" s="14"/>
      <c r="H447" s="14"/>
      <c r="I447" s="14"/>
      <c r="J447" s="14"/>
      <c r="K447" s="14"/>
      <c r="L447" s="15"/>
      <c r="M447" s="12"/>
      <c r="N447" s="12"/>
      <c r="O447" s="12"/>
      <c r="P447" s="98" t="str">
        <f xml:space="preserve"> IF(ISBLANK(M447),"",VLOOKUP(M447,ComboValue!$D$2:$H$18,5,FALSE))</f>
        <v/>
      </c>
      <c r="Q447" s="12"/>
      <c r="R447" s="252" t="str" cm="1">
        <f t="array" ref="R447">IF(OR(ISNUMBER(SEARCH("SGH05",$D447:$L447)),ISNUMBER(SEARCH("SGH06",$D447:$L447)),ISNUMBER(SEARCH("SGH07",$D447:$L447)),ISNUMBER(SEARCH("SGH08",$D447:$L447)),ISNUMBER(SEARCH("pas de pictogramme",$D447:$L447)),ISNUMBER(SEARCH("SGH09",$D447:$L447)),ISNUMBER(SEARCH("SGH03",$D447:$L447))),"OUI","NON")</f>
        <v>NON</v>
      </c>
      <c r="S447" s="13"/>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212"/>
      <c r="AX447" s="123" t="str" cm="1">
        <f t="array" ref="AX447">_xlfn.TEXTJOIN(",", TRUE, IF(D447:L447="","",VLOOKUP(D447:L447, ComboValue!$A$2:$C$11, 3, FALSE)))</f>
        <v/>
      </c>
      <c r="AY447" s="123" t="str">
        <f t="shared" si="359"/>
        <v>Tous_Fr</v>
      </c>
      <c r="AZ447" s="123" t="str">
        <f>IF(ISBLANK(M447),"",VLOOKUP(M447,ComboValue!$D$2:$F$18,3,FALSE))</f>
        <v/>
      </c>
      <c r="BA447" s="123" t="str">
        <f>IF(ISBLANK(N447),"",VLOOKUP(N447,ComboValue!$J$2:$L$5,3,FALSE))</f>
        <v/>
      </c>
      <c r="BB447" s="130" t="str" cm="1">
        <f t="array" ref="BB447">_xlfn.TEXTJOIN(",", TRUE, IF(S447:AV447="","",VLOOKUP(S447:AV447, ComboValue!$M$2:$O$100, 3, FALSE)))</f>
        <v/>
      </c>
      <c r="BC447" s="124" t="str">
        <f t="shared" si="360"/>
        <v/>
      </c>
      <c r="BD447" s="110"/>
      <c r="BE447" s="122" t="str">
        <f t="shared" si="337"/>
        <v/>
      </c>
      <c r="BF447" s="123" t="str">
        <f t="shared" si="338"/>
        <v/>
      </c>
      <c r="BG447" s="123" t="str">
        <f t="shared" si="339"/>
        <v/>
      </c>
      <c r="BH447" s="123" t="str">
        <f t="shared" si="340"/>
        <v/>
      </c>
      <c r="BI447" s="123" t="str">
        <f t="shared" si="341"/>
        <v/>
      </c>
      <c r="BJ447" s="123" t="str">
        <f t="shared" si="342"/>
        <v/>
      </c>
      <c r="BK447" s="123" t="str">
        <f t="shared" si="343"/>
        <v/>
      </c>
      <c r="BL447" s="123" t="str">
        <f t="shared" si="344"/>
        <v/>
      </c>
      <c r="BM447" s="123" t="str">
        <f t="shared" si="345"/>
        <v/>
      </c>
      <c r="BN447" s="123" t="str">
        <f t="shared" si="346"/>
        <v/>
      </c>
      <c r="BO447" s="123">
        <f t="shared" si="385"/>
        <v>0</v>
      </c>
      <c r="BP447" s="123">
        <f t="shared" si="347"/>
        <v>0</v>
      </c>
      <c r="BQ447" s="123">
        <f t="shared" si="386"/>
        <v>0</v>
      </c>
      <c r="BR447" s="123">
        <f t="shared" si="348"/>
        <v>0</v>
      </c>
      <c r="BS447" s="123">
        <f t="shared" si="349"/>
        <v>0</v>
      </c>
      <c r="BT447" s="123">
        <f t="shared" si="350"/>
        <v>0</v>
      </c>
      <c r="BU447" s="123" t="str">
        <f t="shared" si="363"/>
        <v/>
      </c>
      <c r="BV447" s="123" t="str">
        <f t="shared" si="364"/>
        <v/>
      </c>
      <c r="BW447" s="123" t="str">
        <f t="shared" si="365"/>
        <v/>
      </c>
      <c r="BX447" s="123" t="str">
        <f t="shared" si="351"/>
        <v/>
      </c>
      <c r="BY447" s="123" t="str">
        <f t="shared" si="352"/>
        <v/>
      </c>
      <c r="BZ447" s="123" t="str">
        <f t="shared" si="353"/>
        <v/>
      </c>
      <c r="CA447" s="123" t="str">
        <f t="shared" si="354"/>
        <v/>
      </c>
      <c r="CB447" s="123" t="str">
        <f t="shared" si="355"/>
        <v/>
      </c>
      <c r="CC447" s="123" t="str">
        <f t="shared" si="356"/>
        <v/>
      </c>
      <c r="CD447" s="123" t="str">
        <f t="shared" si="357"/>
        <v/>
      </c>
      <c r="CE447" s="123" t="str">
        <f t="shared" si="358"/>
        <v/>
      </c>
      <c r="CF447" s="123" t="str">
        <f t="shared" si="366"/>
        <v/>
      </c>
      <c r="CG447" s="123" t="str">
        <f t="shared" si="367"/>
        <v/>
      </c>
      <c r="CH447" s="123" t="str">
        <f t="shared" si="368"/>
        <v/>
      </c>
      <c r="CI447" s="123" t="str">
        <f t="shared" si="369"/>
        <v/>
      </c>
      <c r="CJ447" s="131" t="str">
        <f t="shared" si="370"/>
        <v/>
      </c>
      <c r="CK447" s="123" t="str" cm="1">
        <f t="array" ref="CK447">IF(AND(AZ447="C_16",
        SUMPRODUCT(--ISNUMBER(SEARCH({"14","34","38","40","41","42","43","46","48","56","64","65"},BB447)))&gt;0),
    O447-IF(ISNUMBER(CL447),CL447,0),
    "")</f>
        <v/>
      </c>
      <c r="CL447" s="123" t="str" cm="1">
        <f t="array" ref="CL447">IF(AND(AZ447="C_16",
        SUMPRODUCT(--ISNUMBER(SEARCH({"01";"02";"03";"04";"05";"06";"07";"08";"09";"10";"11";"12";"13";"15";"16";"17";"19";"20";"21";"22";"23";"24";"25";"26";"27";"28";"29";"30";"31";"32";"33";"35";"36";"37";"39";"44";"45";"47";"49";"50";"51";"52";"53";"54";"55";"57";"58";"59";"60";"61";"62";"63";"66";"67";"68";"69";"70";"71";"72";"73";"74";"75"}, BB447)))&gt;0),
    O447,
    "")</f>
        <v/>
      </c>
      <c r="CM447" s="131" t="str" cm="1">
        <f t="array" ref="CM447">IF(SUMPRODUCT(--ISNUMBER(SEARCH({"32";"35";"36";"44";"45";"47";"50";"51";"52";"53";"54";"55";"57";"58";"59";"60"}, BB447)))&gt;0,
    B447,
    "")</f>
        <v/>
      </c>
      <c r="CN447" s="123" t="str" cm="1">
        <f t="array" ref="CN447">IF(SUMPRODUCT(--ISNUMBER(SEARCH({"61";"62"}, BB447)))&gt;0,
    B447,
    "")</f>
        <v/>
      </c>
      <c r="CO447" s="226" t="str" cm="1">
        <f t="array" ref="CO447">IF(SUMPRODUCT(--ISNUMBER(SEARCH({"68";"69";"70";"71"}, BB447)))&gt;0,
    B447,
    "")</f>
        <v/>
      </c>
      <c r="CP447" s="123" t="str" cm="1">
        <f t="array" ref="CP447">IF(SUMPRODUCT(--ISNUMBER(SEARCH({"72";"73";"74";"75"}, BB447)))&gt;0,
    B447,
    "")</f>
        <v/>
      </c>
      <c r="CQ447" s="123" t="str">
        <f t="shared" si="361"/>
        <v/>
      </c>
      <c r="CR447" s="226" t="str">
        <f t="shared" si="362"/>
        <v>NO</v>
      </c>
      <c r="CS447" s="122" t="str">
        <f t="shared" si="371"/>
        <v/>
      </c>
      <c r="CT447" s="123" t="str">
        <f t="shared" si="372"/>
        <v/>
      </c>
      <c r="CU447" s="123" t="str">
        <f t="shared" si="373"/>
        <v/>
      </c>
      <c r="CV447" s="123" t="str">
        <f t="shared" si="374"/>
        <v/>
      </c>
      <c r="CW447" s="123" t="str">
        <f t="shared" si="375"/>
        <v/>
      </c>
      <c r="CX447" s="123" t="str">
        <f t="shared" si="376"/>
        <v/>
      </c>
      <c r="CY447" s="123" t="str">
        <f t="shared" si="377"/>
        <v/>
      </c>
      <c r="CZ447" s="123" t="str">
        <f t="shared" si="378"/>
        <v/>
      </c>
      <c r="DA447" s="123" t="str">
        <f t="shared" si="379"/>
        <v/>
      </c>
      <c r="DB447" s="124" t="str">
        <f t="shared" si="380"/>
        <v/>
      </c>
      <c r="DC447" s="122" t="str">
        <f t="shared" si="381"/>
        <v/>
      </c>
      <c r="DD447" s="123" t="str">
        <f t="shared" si="382"/>
        <v/>
      </c>
      <c r="DE447" s="123" t="str">
        <f t="shared" si="383"/>
        <v/>
      </c>
      <c r="DF447" s="124" t="str">
        <f t="shared" si="384"/>
        <v/>
      </c>
      <c r="DG447" s="110"/>
    </row>
    <row r="448" spans="2:111" ht="16.2" outlineLevel="2" x14ac:dyDescent="0.4">
      <c r="B448" s="7">
        <v>443</v>
      </c>
      <c r="C448" s="12"/>
      <c r="D448" s="13"/>
      <c r="E448" s="14"/>
      <c r="F448" s="14"/>
      <c r="G448" s="14"/>
      <c r="H448" s="14"/>
      <c r="I448" s="14"/>
      <c r="J448" s="14"/>
      <c r="K448" s="14"/>
      <c r="L448" s="15"/>
      <c r="M448" s="12"/>
      <c r="N448" s="12"/>
      <c r="O448" s="12"/>
      <c r="P448" s="98" t="str">
        <f xml:space="preserve"> IF(ISBLANK(M448),"",VLOOKUP(M448,ComboValue!$D$2:$H$18,5,FALSE))</f>
        <v/>
      </c>
      <c r="Q448" s="12"/>
      <c r="R448" s="252" t="str" cm="1">
        <f t="array" ref="R448">IF(OR(ISNUMBER(SEARCH("SGH05",$D448:$L448)),ISNUMBER(SEARCH("SGH06",$D448:$L448)),ISNUMBER(SEARCH("SGH07",$D448:$L448)),ISNUMBER(SEARCH("SGH08",$D448:$L448)),ISNUMBER(SEARCH("pas de pictogramme",$D448:$L448)),ISNUMBER(SEARCH("SGH09",$D448:$L448)),ISNUMBER(SEARCH("SGH03",$D448:$L448))),"OUI","NON")</f>
        <v>NON</v>
      </c>
      <c r="S448" s="13"/>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212"/>
      <c r="AX448" s="123" t="str" cm="1">
        <f t="array" ref="AX448">_xlfn.TEXTJOIN(",", TRUE, IF(D448:L448="","",VLOOKUP(D448:L448, ComboValue!$A$2:$C$11, 3, FALSE)))</f>
        <v/>
      </c>
      <c r="AY448" s="123" t="str">
        <f t="shared" si="359"/>
        <v>Tous_Fr</v>
      </c>
      <c r="AZ448" s="123" t="str">
        <f>IF(ISBLANK(M448),"",VLOOKUP(M448,ComboValue!$D$2:$F$18,3,FALSE))</f>
        <v/>
      </c>
      <c r="BA448" s="123" t="str">
        <f>IF(ISBLANK(N448),"",VLOOKUP(N448,ComboValue!$J$2:$L$5,3,FALSE))</f>
        <v/>
      </c>
      <c r="BB448" s="130" t="str" cm="1">
        <f t="array" ref="BB448">_xlfn.TEXTJOIN(",", TRUE, IF(S448:AV448="","",VLOOKUP(S448:AV448, ComboValue!$M$2:$O$100, 3, FALSE)))</f>
        <v/>
      </c>
      <c r="BC448" s="124" t="str">
        <f t="shared" si="360"/>
        <v/>
      </c>
      <c r="BD448" s="110"/>
      <c r="BE448" s="122" t="str">
        <f t="shared" si="337"/>
        <v/>
      </c>
      <c r="BF448" s="123" t="str">
        <f t="shared" si="338"/>
        <v/>
      </c>
      <c r="BG448" s="123" t="str">
        <f t="shared" si="339"/>
        <v/>
      </c>
      <c r="BH448" s="123" t="str">
        <f t="shared" si="340"/>
        <v/>
      </c>
      <c r="BI448" s="123" t="str">
        <f t="shared" si="341"/>
        <v/>
      </c>
      <c r="BJ448" s="123" t="str">
        <f t="shared" si="342"/>
        <v/>
      </c>
      <c r="BK448" s="123" t="str">
        <f t="shared" si="343"/>
        <v/>
      </c>
      <c r="BL448" s="123" t="str">
        <f t="shared" si="344"/>
        <v/>
      </c>
      <c r="BM448" s="123" t="str">
        <f t="shared" si="345"/>
        <v/>
      </c>
      <c r="BN448" s="123" t="str">
        <f t="shared" si="346"/>
        <v/>
      </c>
      <c r="BO448" s="123">
        <f t="shared" si="385"/>
        <v>0</v>
      </c>
      <c r="BP448" s="123">
        <f t="shared" si="347"/>
        <v>0</v>
      </c>
      <c r="BQ448" s="123">
        <f t="shared" si="386"/>
        <v>0</v>
      </c>
      <c r="BR448" s="123">
        <f t="shared" si="348"/>
        <v>0</v>
      </c>
      <c r="BS448" s="123">
        <f t="shared" si="349"/>
        <v>0</v>
      </c>
      <c r="BT448" s="123">
        <f t="shared" si="350"/>
        <v>0</v>
      </c>
      <c r="BU448" s="123" t="str">
        <f t="shared" si="363"/>
        <v/>
      </c>
      <c r="BV448" s="123" t="str">
        <f t="shared" si="364"/>
        <v/>
      </c>
      <c r="BW448" s="123" t="str">
        <f t="shared" si="365"/>
        <v/>
      </c>
      <c r="BX448" s="123" t="str">
        <f t="shared" si="351"/>
        <v/>
      </c>
      <c r="BY448" s="123" t="str">
        <f t="shared" si="352"/>
        <v/>
      </c>
      <c r="BZ448" s="123" t="str">
        <f t="shared" si="353"/>
        <v/>
      </c>
      <c r="CA448" s="123" t="str">
        <f t="shared" si="354"/>
        <v/>
      </c>
      <c r="CB448" s="123" t="str">
        <f t="shared" si="355"/>
        <v/>
      </c>
      <c r="CC448" s="123" t="str">
        <f t="shared" si="356"/>
        <v/>
      </c>
      <c r="CD448" s="123" t="str">
        <f t="shared" si="357"/>
        <v/>
      </c>
      <c r="CE448" s="123" t="str">
        <f t="shared" si="358"/>
        <v/>
      </c>
      <c r="CF448" s="123" t="str">
        <f t="shared" si="366"/>
        <v/>
      </c>
      <c r="CG448" s="123" t="str">
        <f t="shared" si="367"/>
        <v/>
      </c>
      <c r="CH448" s="123" t="str">
        <f t="shared" si="368"/>
        <v/>
      </c>
      <c r="CI448" s="123" t="str">
        <f t="shared" si="369"/>
        <v/>
      </c>
      <c r="CJ448" s="131" t="str">
        <f t="shared" si="370"/>
        <v/>
      </c>
      <c r="CK448" s="123" t="str" cm="1">
        <f t="array" ref="CK448">IF(AND(AZ448="C_16",
        SUMPRODUCT(--ISNUMBER(SEARCH({"14","34","38","40","41","42","43","46","48","56","64","65"},BB448)))&gt;0),
    O448-IF(ISNUMBER(CL448),CL448,0),
    "")</f>
        <v/>
      </c>
      <c r="CL448" s="123" t="str" cm="1">
        <f t="array" ref="CL448">IF(AND(AZ448="C_16",
        SUMPRODUCT(--ISNUMBER(SEARCH({"01";"02";"03";"04";"05";"06";"07";"08";"09";"10";"11";"12";"13";"15";"16";"17";"19";"20";"21";"22";"23";"24";"25";"26";"27";"28";"29";"30";"31";"32";"33";"35";"36";"37";"39";"44";"45";"47";"49";"50";"51";"52";"53";"54";"55";"57";"58";"59";"60";"61";"62";"63";"66";"67";"68";"69";"70";"71";"72";"73";"74";"75"}, BB448)))&gt;0),
    O448,
    "")</f>
        <v/>
      </c>
      <c r="CM448" s="131" t="str" cm="1">
        <f t="array" ref="CM448">IF(SUMPRODUCT(--ISNUMBER(SEARCH({"32";"35";"36";"44";"45";"47";"50";"51";"52";"53";"54";"55";"57";"58";"59";"60"}, BB448)))&gt;0,
    B448,
    "")</f>
        <v/>
      </c>
      <c r="CN448" s="123" t="str" cm="1">
        <f t="array" ref="CN448">IF(SUMPRODUCT(--ISNUMBER(SEARCH({"61";"62"}, BB448)))&gt;0,
    B448,
    "")</f>
        <v/>
      </c>
      <c r="CO448" s="226" t="str" cm="1">
        <f t="array" ref="CO448">IF(SUMPRODUCT(--ISNUMBER(SEARCH({"68";"69";"70";"71"}, BB448)))&gt;0,
    B448,
    "")</f>
        <v/>
      </c>
      <c r="CP448" s="123" t="str" cm="1">
        <f t="array" ref="CP448">IF(SUMPRODUCT(--ISNUMBER(SEARCH({"72";"73";"74";"75"}, BB448)))&gt;0,
    B448,
    "")</f>
        <v/>
      </c>
      <c r="CQ448" s="123" t="str">
        <f t="shared" si="361"/>
        <v/>
      </c>
      <c r="CR448" s="226" t="str">
        <f t="shared" si="362"/>
        <v>NO</v>
      </c>
      <c r="CS448" s="122" t="str">
        <f t="shared" si="371"/>
        <v/>
      </c>
      <c r="CT448" s="123" t="str">
        <f t="shared" si="372"/>
        <v/>
      </c>
      <c r="CU448" s="123" t="str">
        <f t="shared" si="373"/>
        <v/>
      </c>
      <c r="CV448" s="123" t="str">
        <f t="shared" si="374"/>
        <v/>
      </c>
      <c r="CW448" s="123" t="str">
        <f t="shared" si="375"/>
        <v/>
      </c>
      <c r="CX448" s="123" t="str">
        <f t="shared" si="376"/>
        <v/>
      </c>
      <c r="CY448" s="123" t="str">
        <f t="shared" si="377"/>
        <v/>
      </c>
      <c r="CZ448" s="123" t="str">
        <f t="shared" si="378"/>
        <v/>
      </c>
      <c r="DA448" s="123" t="str">
        <f t="shared" si="379"/>
        <v/>
      </c>
      <c r="DB448" s="124" t="str">
        <f t="shared" si="380"/>
        <v/>
      </c>
      <c r="DC448" s="122" t="str">
        <f t="shared" si="381"/>
        <v/>
      </c>
      <c r="DD448" s="123" t="str">
        <f t="shared" si="382"/>
        <v/>
      </c>
      <c r="DE448" s="123" t="str">
        <f t="shared" si="383"/>
        <v/>
      </c>
      <c r="DF448" s="124" t="str">
        <f t="shared" si="384"/>
        <v/>
      </c>
      <c r="DG448" s="110"/>
    </row>
    <row r="449" spans="2:111" ht="16.2" outlineLevel="2" x14ac:dyDescent="0.4">
      <c r="B449" s="7">
        <v>444</v>
      </c>
      <c r="C449" s="12"/>
      <c r="D449" s="13"/>
      <c r="E449" s="14"/>
      <c r="F449" s="14"/>
      <c r="G449" s="14"/>
      <c r="H449" s="14"/>
      <c r="I449" s="14"/>
      <c r="J449" s="14"/>
      <c r="K449" s="14"/>
      <c r="L449" s="15"/>
      <c r="M449" s="12"/>
      <c r="N449" s="12"/>
      <c r="O449" s="12"/>
      <c r="P449" s="98" t="str">
        <f xml:space="preserve"> IF(ISBLANK(M449),"",VLOOKUP(M449,ComboValue!$D$2:$H$18,5,FALSE))</f>
        <v/>
      </c>
      <c r="Q449" s="12"/>
      <c r="R449" s="252" t="str" cm="1">
        <f t="array" ref="R449">IF(OR(ISNUMBER(SEARCH("SGH05",$D449:$L449)),ISNUMBER(SEARCH("SGH06",$D449:$L449)),ISNUMBER(SEARCH("SGH07",$D449:$L449)),ISNUMBER(SEARCH("SGH08",$D449:$L449)),ISNUMBER(SEARCH("pas de pictogramme",$D449:$L449)),ISNUMBER(SEARCH("SGH09",$D449:$L449)),ISNUMBER(SEARCH("SGH03",$D449:$L449))),"OUI","NON")</f>
        <v>NON</v>
      </c>
      <c r="S449" s="13"/>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212"/>
      <c r="AX449" s="123" t="str" cm="1">
        <f t="array" ref="AX449">_xlfn.TEXTJOIN(",", TRUE, IF(D449:L449="","",VLOOKUP(D449:L449, ComboValue!$A$2:$C$11, 3, FALSE)))</f>
        <v/>
      </c>
      <c r="AY449" s="123" t="str">
        <f t="shared" si="359"/>
        <v>Tous_Fr</v>
      </c>
      <c r="AZ449" s="123" t="str">
        <f>IF(ISBLANK(M449),"",VLOOKUP(M449,ComboValue!$D$2:$F$18,3,FALSE))</f>
        <v/>
      </c>
      <c r="BA449" s="123" t="str">
        <f>IF(ISBLANK(N449),"",VLOOKUP(N449,ComboValue!$J$2:$L$5,3,FALSE))</f>
        <v/>
      </c>
      <c r="BB449" s="130" t="str" cm="1">
        <f t="array" ref="BB449">_xlfn.TEXTJOIN(",", TRUE, IF(S449:AV449="","",VLOOKUP(S449:AV449, ComboValue!$M$2:$O$100, 3, FALSE)))</f>
        <v/>
      </c>
      <c r="BC449" s="124" t="str">
        <f t="shared" si="360"/>
        <v/>
      </c>
      <c r="BD449" s="110"/>
      <c r="BE449" s="122" t="str">
        <f t="shared" si="337"/>
        <v/>
      </c>
      <c r="BF449" s="123" t="str">
        <f t="shared" si="338"/>
        <v/>
      </c>
      <c r="BG449" s="123" t="str">
        <f t="shared" si="339"/>
        <v/>
      </c>
      <c r="BH449" s="123" t="str">
        <f t="shared" si="340"/>
        <v/>
      </c>
      <c r="BI449" s="123" t="str">
        <f t="shared" si="341"/>
        <v/>
      </c>
      <c r="BJ449" s="123" t="str">
        <f t="shared" si="342"/>
        <v/>
      </c>
      <c r="BK449" s="123" t="str">
        <f t="shared" si="343"/>
        <v/>
      </c>
      <c r="BL449" s="123" t="str">
        <f t="shared" si="344"/>
        <v/>
      </c>
      <c r="BM449" s="123" t="str">
        <f t="shared" si="345"/>
        <v/>
      </c>
      <c r="BN449" s="123" t="str">
        <f t="shared" si="346"/>
        <v/>
      </c>
      <c r="BO449" s="123">
        <f t="shared" si="385"/>
        <v>0</v>
      </c>
      <c r="BP449" s="123">
        <f t="shared" si="347"/>
        <v>0</v>
      </c>
      <c r="BQ449" s="123">
        <f t="shared" si="386"/>
        <v>0</v>
      </c>
      <c r="BR449" s="123">
        <f t="shared" si="348"/>
        <v>0</v>
      </c>
      <c r="BS449" s="123">
        <f t="shared" si="349"/>
        <v>0</v>
      </c>
      <c r="BT449" s="123">
        <f t="shared" si="350"/>
        <v>0</v>
      </c>
      <c r="BU449" s="123" t="str">
        <f t="shared" si="363"/>
        <v/>
      </c>
      <c r="BV449" s="123" t="str">
        <f t="shared" si="364"/>
        <v/>
      </c>
      <c r="BW449" s="123" t="str">
        <f t="shared" si="365"/>
        <v/>
      </c>
      <c r="BX449" s="123" t="str">
        <f t="shared" si="351"/>
        <v/>
      </c>
      <c r="BY449" s="123" t="str">
        <f t="shared" si="352"/>
        <v/>
      </c>
      <c r="BZ449" s="123" t="str">
        <f t="shared" si="353"/>
        <v/>
      </c>
      <c r="CA449" s="123" t="str">
        <f t="shared" si="354"/>
        <v/>
      </c>
      <c r="CB449" s="123" t="str">
        <f t="shared" si="355"/>
        <v/>
      </c>
      <c r="CC449" s="123" t="str">
        <f t="shared" si="356"/>
        <v/>
      </c>
      <c r="CD449" s="123" t="str">
        <f t="shared" si="357"/>
        <v/>
      </c>
      <c r="CE449" s="123" t="str">
        <f t="shared" si="358"/>
        <v/>
      </c>
      <c r="CF449" s="123" t="str">
        <f t="shared" si="366"/>
        <v/>
      </c>
      <c r="CG449" s="123" t="str">
        <f t="shared" si="367"/>
        <v/>
      </c>
      <c r="CH449" s="123" t="str">
        <f t="shared" si="368"/>
        <v/>
      </c>
      <c r="CI449" s="123" t="str">
        <f t="shared" si="369"/>
        <v/>
      </c>
      <c r="CJ449" s="131" t="str">
        <f t="shared" si="370"/>
        <v/>
      </c>
      <c r="CK449" s="123" t="str" cm="1">
        <f t="array" ref="CK449">IF(AND(AZ449="C_16",
        SUMPRODUCT(--ISNUMBER(SEARCH({"14","34","38","40","41","42","43","46","48","56","64","65"},BB449)))&gt;0),
    O449-IF(ISNUMBER(CL449),CL449,0),
    "")</f>
        <v/>
      </c>
      <c r="CL449" s="123" t="str" cm="1">
        <f t="array" ref="CL449">IF(AND(AZ449="C_16",
        SUMPRODUCT(--ISNUMBER(SEARCH({"01";"02";"03";"04";"05";"06";"07";"08";"09";"10";"11";"12";"13";"15";"16";"17";"19";"20";"21";"22";"23";"24";"25";"26";"27";"28";"29";"30";"31";"32";"33";"35";"36";"37";"39";"44";"45";"47";"49";"50";"51";"52";"53";"54";"55";"57";"58";"59";"60";"61";"62";"63";"66";"67";"68";"69";"70";"71";"72";"73";"74";"75"}, BB449)))&gt;0),
    O449,
    "")</f>
        <v/>
      </c>
      <c r="CM449" s="131" t="str" cm="1">
        <f t="array" ref="CM449">IF(SUMPRODUCT(--ISNUMBER(SEARCH({"32";"35";"36";"44";"45";"47";"50";"51";"52";"53";"54";"55";"57";"58";"59";"60"}, BB449)))&gt;0,
    B449,
    "")</f>
        <v/>
      </c>
      <c r="CN449" s="123" t="str" cm="1">
        <f t="array" ref="CN449">IF(SUMPRODUCT(--ISNUMBER(SEARCH({"61";"62"}, BB449)))&gt;0,
    B449,
    "")</f>
        <v/>
      </c>
      <c r="CO449" s="226" t="str" cm="1">
        <f t="array" ref="CO449">IF(SUMPRODUCT(--ISNUMBER(SEARCH({"68";"69";"70";"71"}, BB449)))&gt;0,
    B449,
    "")</f>
        <v/>
      </c>
      <c r="CP449" s="123" t="str" cm="1">
        <f t="array" ref="CP449">IF(SUMPRODUCT(--ISNUMBER(SEARCH({"72";"73";"74";"75"}, BB449)))&gt;0,
    B449,
    "")</f>
        <v/>
      </c>
      <c r="CQ449" s="123" t="str">
        <f t="shared" si="361"/>
        <v/>
      </c>
      <c r="CR449" s="226" t="str">
        <f t="shared" si="362"/>
        <v>NO</v>
      </c>
      <c r="CS449" s="122" t="str">
        <f t="shared" si="371"/>
        <v/>
      </c>
      <c r="CT449" s="123" t="str">
        <f t="shared" si="372"/>
        <v/>
      </c>
      <c r="CU449" s="123" t="str">
        <f t="shared" si="373"/>
        <v/>
      </c>
      <c r="CV449" s="123" t="str">
        <f t="shared" si="374"/>
        <v/>
      </c>
      <c r="CW449" s="123" t="str">
        <f t="shared" si="375"/>
        <v/>
      </c>
      <c r="CX449" s="123" t="str">
        <f t="shared" si="376"/>
        <v/>
      </c>
      <c r="CY449" s="123" t="str">
        <f t="shared" si="377"/>
        <v/>
      </c>
      <c r="CZ449" s="123" t="str">
        <f t="shared" si="378"/>
        <v/>
      </c>
      <c r="DA449" s="123" t="str">
        <f t="shared" si="379"/>
        <v/>
      </c>
      <c r="DB449" s="124" t="str">
        <f t="shared" si="380"/>
        <v/>
      </c>
      <c r="DC449" s="122" t="str">
        <f t="shared" si="381"/>
        <v/>
      </c>
      <c r="DD449" s="123" t="str">
        <f t="shared" si="382"/>
        <v/>
      </c>
      <c r="DE449" s="123" t="str">
        <f t="shared" si="383"/>
        <v/>
      </c>
      <c r="DF449" s="124" t="str">
        <f t="shared" si="384"/>
        <v/>
      </c>
      <c r="DG449" s="110"/>
    </row>
    <row r="450" spans="2:111" ht="16.2" outlineLevel="2" x14ac:dyDescent="0.4">
      <c r="B450" s="7">
        <v>445</v>
      </c>
      <c r="C450" s="12"/>
      <c r="D450" s="13"/>
      <c r="E450" s="14"/>
      <c r="F450" s="14"/>
      <c r="G450" s="14"/>
      <c r="H450" s="14"/>
      <c r="I450" s="14"/>
      <c r="J450" s="14"/>
      <c r="K450" s="14"/>
      <c r="L450" s="15"/>
      <c r="M450" s="12"/>
      <c r="N450" s="12"/>
      <c r="O450" s="12"/>
      <c r="P450" s="98" t="str">
        <f xml:space="preserve"> IF(ISBLANK(M450),"",VLOOKUP(M450,ComboValue!$D$2:$H$18,5,FALSE))</f>
        <v/>
      </c>
      <c r="Q450" s="12"/>
      <c r="R450" s="252" t="str" cm="1">
        <f t="array" ref="R450">IF(OR(ISNUMBER(SEARCH("SGH05",$D450:$L450)),ISNUMBER(SEARCH("SGH06",$D450:$L450)),ISNUMBER(SEARCH("SGH07",$D450:$L450)),ISNUMBER(SEARCH("SGH08",$D450:$L450)),ISNUMBER(SEARCH("pas de pictogramme",$D450:$L450)),ISNUMBER(SEARCH("SGH09",$D450:$L450)),ISNUMBER(SEARCH("SGH03",$D450:$L450))),"OUI","NON")</f>
        <v>NON</v>
      </c>
      <c r="S450" s="13"/>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212"/>
      <c r="AX450" s="123" t="str" cm="1">
        <f t="array" ref="AX450">_xlfn.TEXTJOIN(",", TRUE, IF(D450:L450="","",VLOOKUP(D450:L450, ComboValue!$A$2:$C$11, 3, FALSE)))</f>
        <v/>
      </c>
      <c r="AY450" s="123" t="str">
        <f t="shared" si="359"/>
        <v>Tous_Fr</v>
      </c>
      <c r="AZ450" s="123" t="str">
        <f>IF(ISBLANK(M450),"",VLOOKUP(M450,ComboValue!$D$2:$F$18,3,FALSE))</f>
        <v/>
      </c>
      <c r="BA450" s="123" t="str">
        <f>IF(ISBLANK(N450),"",VLOOKUP(N450,ComboValue!$J$2:$L$5,3,FALSE))</f>
        <v/>
      </c>
      <c r="BB450" s="130" t="str" cm="1">
        <f t="array" ref="BB450">_xlfn.TEXTJOIN(",", TRUE, IF(S450:AV450="","",VLOOKUP(S450:AV450, ComboValue!$M$2:$O$100, 3, FALSE)))</f>
        <v/>
      </c>
      <c r="BC450" s="124" t="str">
        <f t="shared" si="360"/>
        <v/>
      </c>
      <c r="BD450" s="110"/>
      <c r="BE450" s="122" t="str">
        <f t="shared" si="337"/>
        <v/>
      </c>
      <c r="BF450" s="123" t="str">
        <f t="shared" si="338"/>
        <v/>
      </c>
      <c r="BG450" s="123" t="str">
        <f t="shared" si="339"/>
        <v/>
      </c>
      <c r="BH450" s="123" t="str">
        <f t="shared" si="340"/>
        <v/>
      </c>
      <c r="BI450" s="123" t="str">
        <f t="shared" si="341"/>
        <v/>
      </c>
      <c r="BJ450" s="123" t="str">
        <f t="shared" si="342"/>
        <v/>
      </c>
      <c r="BK450" s="123" t="str">
        <f t="shared" si="343"/>
        <v/>
      </c>
      <c r="BL450" s="123" t="str">
        <f t="shared" si="344"/>
        <v/>
      </c>
      <c r="BM450" s="123" t="str">
        <f t="shared" si="345"/>
        <v/>
      </c>
      <c r="BN450" s="123" t="str">
        <f t="shared" si="346"/>
        <v/>
      </c>
      <c r="BO450" s="123">
        <f t="shared" si="385"/>
        <v>0</v>
      </c>
      <c r="BP450" s="123">
        <f t="shared" si="347"/>
        <v>0</v>
      </c>
      <c r="BQ450" s="123">
        <f t="shared" si="386"/>
        <v>0</v>
      </c>
      <c r="BR450" s="123">
        <f t="shared" si="348"/>
        <v>0</v>
      </c>
      <c r="BS450" s="123">
        <f t="shared" si="349"/>
        <v>0</v>
      </c>
      <c r="BT450" s="123">
        <f t="shared" si="350"/>
        <v>0</v>
      </c>
      <c r="BU450" s="123" t="str">
        <f t="shared" si="363"/>
        <v/>
      </c>
      <c r="BV450" s="123" t="str">
        <f t="shared" si="364"/>
        <v/>
      </c>
      <c r="BW450" s="123" t="str">
        <f t="shared" si="365"/>
        <v/>
      </c>
      <c r="BX450" s="123" t="str">
        <f t="shared" si="351"/>
        <v/>
      </c>
      <c r="BY450" s="123" t="str">
        <f t="shared" si="352"/>
        <v/>
      </c>
      <c r="BZ450" s="123" t="str">
        <f t="shared" si="353"/>
        <v/>
      </c>
      <c r="CA450" s="123" t="str">
        <f t="shared" si="354"/>
        <v/>
      </c>
      <c r="CB450" s="123" t="str">
        <f t="shared" si="355"/>
        <v/>
      </c>
      <c r="CC450" s="123" t="str">
        <f t="shared" si="356"/>
        <v/>
      </c>
      <c r="CD450" s="123" t="str">
        <f t="shared" si="357"/>
        <v/>
      </c>
      <c r="CE450" s="123" t="str">
        <f t="shared" si="358"/>
        <v/>
      </c>
      <c r="CF450" s="123" t="str">
        <f t="shared" si="366"/>
        <v/>
      </c>
      <c r="CG450" s="123" t="str">
        <f t="shared" si="367"/>
        <v/>
      </c>
      <c r="CH450" s="123" t="str">
        <f t="shared" si="368"/>
        <v/>
      </c>
      <c r="CI450" s="123" t="str">
        <f t="shared" si="369"/>
        <v/>
      </c>
      <c r="CJ450" s="131" t="str">
        <f t="shared" si="370"/>
        <v/>
      </c>
      <c r="CK450" s="123" t="str" cm="1">
        <f t="array" ref="CK450">IF(AND(AZ450="C_16",
        SUMPRODUCT(--ISNUMBER(SEARCH({"14","34","38","40","41","42","43","46","48","56","64","65"},BB450)))&gt;0),
    O450-IF(ISNUMBER(CL450),CL450,0),
    "")</f>
        <v/>
      </c>
      <c r="CL450" s="123" t="str" cm="1">
        <f t="array" ref="CL450">IF(AND(AZ450="C_16",
        SUMPRODUCT(--ISNUMBER(SEARCH({"01";"02";"03";"04";"05";"06";"07";"08";"09";"10";"11";"12";"13";"15";"16";"17";"19";"20";"21";"22";"23";"24";"25";"26";"27";"28";"29";"30";"31";"32";"33";"35";"36";"37";"39";"44";"45";"47";"49";"50";"51";"52";"53";"54";"55";"57";"58";"59";"60";"61";"62";"63";"66";"67";"68";"69";"70";"71";"72";"73";"74";"75"}, BB450)))&gt;0),
    O450,
    "")</f>
        <v/>
      </c>
      <c r="CM450" s="131" t="str" cm="1">
        <f t="array" ref="CM450">IF(SUMPRODUCT(--ISNUMBER(SEARCH({"32";"35";"36";"44";"45";"47";"50";"51";"52";"53";"54";"55";"57";"58";"59";"60"}, BB450)))&gt;0,
    B450,
    "")</f>
        <v/>
      </c>
      <c r="CN450" s="123" t="str" cm="1">
        <f t="array" ref="CN450">IF(SUMPRODUCT(--ISNUMBER(SEARCH({"61";"62"}, BB450)))&gt;0,
    B450,
    "")</f>
        <v/>
      </c>
      <c r="CO450" s="226" t="str" cm="1">
        <f t="array" ref="CO450">IF(SUMPRODUCT(--ISNUMBER(SEARCH({"68";"69";"70";"71"}, BB450)))&gt;0,
    B450,
    "")</f>
        <v/>
      </c>
      <c r="CP450" s="123" t="str" cm="1">
        <f t="array" ref="CP450">IF(SUMPRODUCT(--ISNUMBER(SEARCH({"72";"73";"74";"75"}, BB450)))&gt;0,
    B450,
    "")</f>
        <v/>
      </c>
      <c r="CQ450" s="123" t="str">
        <f t="shared" si="361"/>
        <v/>
      </c>
      <c r="CR450" s="226" t="str">
        <f t="shared" si="362"/>
        <v>NO</v>
      </c>
      <c r="CS450" s="122" t="str">
        <f t="shared" si="371"/>
        <v/>
      </c>
      <c r="CT450" s="123" t="str">
        <f t="shared" si="372"/>
        <v/>
      </c>
      <c r="CU450" s="123" t="str">
        <f t="shared" si="373"/>
        <v/>
      </c>
      <c r="CV450" s="123" t="str">
        <f t="shared" si="374"/>
        <v/>
      </c>
      <c r="CW450" s="123" t="str">
        <f t="shared" si="375"/>
        <v/>
      </c>
      <c r="CX450" s="123" t="str">
        <f t="shared" si="376"/>
        <v/>
      </c>
      <c r="CY450" s="123" t="str">
        <f t="shared" si="377"/>
        <v/>
      </c>
      <c r="CZ450" s="123" t="str">
        <f t="shared" si="378"/>
        <v/>
      </c>
      <c r="DA450" s="123" t="str">
        <f t="shared" si="379"/>
        <v/>
      </c>
      <c r="DB450" s="124" t="str">
        <f t="shared" si="380"/>
        <v/>
      </c>
      <c r="DC450" s="122" t="str">
        <f t="shared" si="381"/>
        <v/>
      </c>
      <c r="DD450" s="123" t="str">
        <f t="shared" si="382"/>
        <v/>
      </c>
      <c r="DE450" s="123" t="str">
        <f t="shared" si="383"/>
        <v/>
      </c>
      <c r="DF450" s="124" t="str">
        <f t="shared" si="384"/>
        <v/>
      </c>
      <c r="DG450" s="110"/>
    </row>
    <row r="451" spans="2:111" ht="16.2" outlineLevel="2" x14ac:dyDescent="0.4">
      <c r="B451" s="7">
        <v>446</v>
      </c>
      <c r="C451" s="12"/>
      <c r="D451" s="13"/>
      <c r="E451" s="14"/>
      <c r="F451" s="14"/>
      <c r="G451" s="14"/>
      <c r="H451" s="14"/>
      <c r="I451" s="14"/>
      <c r="J451" s="14"/>
      <c r="K451" s="14"/>
      <c r="L451" s="15"/>
      <c r="M451" s="12"/>
      <c r="N451" s="12"/>
      <c r="O451" s="12"/>
      <c r="P451" s="98" t="str">
        <f xml:space="preserve"> IF(ISBLANK(M451),"",VLOOKUP(M451,ComboValue!$D$2:$H$18,5,FALSE))</f>
        <v/>
      </c>
      <c r="Q451" s="12"/>
      <c r="R451" s="252" t="str" cm="1">
        <f t="array" ref="R451">IF(OR(ISNUMBER(SEARCH("SGH05",$D451:$L451)),ISNUMBER(SEARCH("SGH06",$D451:$L451)),ISNUMBER(SEARCH("SGH07",$D451:$L451)),ISNUMBER(SEARCH("SGH08",$D451:$L451)),ISNUMBER(SEARCH("pas de pictogramme",$D451:$L451)),ISNUMBER(SEARCH("SGH09",$D451:$L451)),ISNUMBER(SEARCH("SGH03",$D451:$L451))),"OUI","NON")</f>
        <v>NON</v>
      </c>
      <c r="S451" s="13"/>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212"/>
      <c r="AX451" s="123" t="str" cm="1">
        <f t="array" ref="AX451">_xlfn.TEXTJOIN(",", TRUE, IF(D451:L451="","",VLOOKUP(D451:L451, ComboValue!$A$2:$C$11, 3, FALSE)))</f>
        <v/>
      </c>
      <c r="AY451" s="123" t="str">
        <f t="shared" si="359"/>
        <v>Tous_Fr</v>
      </c>
      <c r="AZ451" s="123" t="str">
        <f>IF(ISBLANK(M451),"",VLOOKUP(M451,ComboValue!$D$2:$F$18,3,FALSE))</f>
        <v/>
      </c>
      <c r="BA451" s="123" t="str">
        <f>IF(ISBLANK(N451),"",VLOOKUP(N451,ComboValue!$J$2:$L$5,3,FALSE))</f>
        <v/>
      </c>
      <c r="BB451" s="130" t="str" cm="1">
        <f t="array" ref="BB451">_xlfn.TEXTJOIN(",", TRUE, IF(S451:AV451="","",VLOOKUP(S451:AV451, ComboValue!$M$2:$O$100, 3, FALSE)))</f>
        <v/>
      </c>
      <c r="BC451" s="124" t="str">
        <f t="shared" si="360"/>
        <v/>
      </c>
      <c r="BD451" s="110"/>
      <c r="BE451" s="122" t="str">
        <f t="shared" si="337"/>
        <v/>
      </c>
      <c r="BF451" s="123" t="str">
        <f t="shared" si="338"/>
        <v/>
      </c>
      <c r="BG451" s="123" t="str">
        <f t="shared" si="339"/>
        <v/>
      </c>
      <c r="BH451" s="123" t="str">
        <f t="shared" si="340"/>
        <v/>
      </c>
      <c r="BI451" s="123" t="str">
        <f t="shared" si="341"/>
        <v/>
      </c>
      <c r="BJ451" s="123" t="str">
        <f t="shared" si="342"/>
        <v/>
      </c>
      <c r="BK451" s="123" t="str">
        <f t="shared" si="343"/>
        <v/>
      </c>
      <c r="BL451" s="123" t="str">
        <f t="shared" si="344"/>
        <v/>
      </c>
      <c r="BM451" s="123" t="str">
        <f t="shared" si="345"/>
        <v/>
      </c>
      <c r="BN451" s="123" t="str">
        <f t="shared" si="346"/>
        <v/>
      </c>
      <c r="BO451" s="123">
        <f t="shared" si="385"/>
        <v>0</v>
      </c>
      <c r="BP451" s="123">
        <f t="shared" si="347"/>
        <v>0</v>
      </c>
      <c r="BQ451" s="123">
        <f t="shared" si="386"/>
        <v>0</v>
      </c>
      <c r="BR451" s="123">
        <f t="shared" si="348"/>
        <v>0</v>
      </c>
      <c r="BS451" s="123">
        <f t="shared" si="349"/>
        <v>0</v>
      </c>
      <c r="BT451" s="123">
        <f t="shared" si="350"/>
        <v>0</v>
      </c>
      <c r="BU451" s="123" t="str">
        <f t="shared" si="363"/>
        <v/>
      </c>
      <c r="BV451" s="123" t="str">
        <f t="shared" si="364"/>
        <v/>
      </c>
      <c r="BW451" s="123" t="str">
        <f t="shared" si="365"/>
        <v/>
      </c>
      <c r="BX451" s="123" t="str">
        <f t="shared" si="351"/>
        <v/>
      </c>
      <c r="BY451" s="123" t="str">
        <f t="shared" si="352"/>
        <v/>
      </c>
      <c r="BZ451" s="123" t="str">
        <f t="shared" si="353"/>
        <v/>
      </c>
      <c r="CA451" s="123" t="str">
        <f t="shared" si="354"/>
        <v/>
      </c>
      <c r="CB451" s="123" t="str">
        <f t="shared" si="355"/>
        <v/>
      </c>
      <c r="CC451" s="123" t="str">
        <f t="shared" si="356"/>
        <v/>
      </c>
      <c r="CD451" s="123" t="str">
        <f t="shared" si="357"/>
        <v/>
      </c>
      <c r="CE451" s="123" t="str">
        <f t="shared" si="358"/>
        <v/>
      </c>
      <c r="CF451" s="123" t="str">
        <f t="shared" si="366"/>
        <v/>
      </c>
      <c r="CG451" s="123" t="str">
        <f t="shared" si="367"/>
        <v/>
      </c>
      <c r="CH451" s="123" t="str">
        <f t="shared" si="368"/>
        <v/>
      </c>
      <c r="CI451" s="123" t="str">
        <f t="shared" si="369"/>
        <v/>
      </c>
      <c r="CJ451" s="131" t="str">
        <f t="shared" si="370"/>
        <v/>
      </c>
      <c r="CK451" s="123" t="str" cm="1">
        <f t="array" ref="CK451">IF(AND(AZ451="C_16",
        SUMPRODUCT(--ISNUMBER(SEARCH({"14","34","38","40","41","42","43","46","48","56","64","65"},BB451)))&gt;0),
    O451-IF(ISNUMBER(CL451),CL451,0),
    "")</f>
        <v/>
      </c>
      <c r="CL451" s="123" t="str" cm="1">
        <f t="array" ref="CL451">IF(AND(AZ451="C_16",
        SUMPRODUCT(--ISNUMBER(SEARCH({"01";"02";"03";"04";"05";"06";"07";"08";"09";"10";"11";"12";"13";"15";"16";"17";"19";"20";"21";"22";"23";"24";"25";"26";"27";"28";"29";"30";"31";"32";"33";"35";"36";"37";"39";"44";"45";"47";"49";"50";"51";"52";"53";"54";"55";"57";"58";"59";"60";"61";"62";"63";"66";"67";"68";"69";"70";"71";"72";"73";"74";"75"}, BB451)))&gt;0),
    O451,
    "")</f>
        <v/>
      </c>
      <c r="CM451" s="131" t="str" cm="1">
        <f t="array" ref="CM451">IF(SUMPRODUCT(--ISNUMBER(SEARCH({"32";"35";"36";"44";"45";"47";"50";"51";"52";"53";"54";"55";"57";"58";"59";"60"}, BB451)))&gt;0,
    B451,
    "")</f>
        <v/>
      </c>
      <c r="CN451" s="123" t="str" cm="1">
        <f t="array" ref="CN451">IF(SUMPRODUCT(--ISNUMBER(SEARCH({"61";"62"}, BB451)))&gt;0,
    B451,
    "")</f>
        <v/>
      </c>
      <c r="CO451" s="226" t="str" cm="1">
        <f t="array" ref="CO451">IF(SUMPRODUCT(--ISNUMBER(SEARCH({"68";"69";"70";"71"}, BB451)))&gt;0,
    B451,
    "")</f>
        <v/>
      </c>
      <c r="CP451" s="123" t="str" cm="1">
        <f t="array" ref="CP451">IF(SUMPRODUCT(--ISNUMBER(SEARCH({"72";"73";"74";"75"}, BB451)))&gt;0,
    B451,
    "")</f>
        <v/>
      </c>
      <c r="CQ451" s="123" t="str">
        <f t="shared" si="361"/>
        <v/>
      </c>
      <c r="CR451" s="226" t="str">
        <f t="shared" si="362"/>
        <v>NO</v>
      </c>
      <c r="CS451" s="122" t="str">
        <f t="shared" si="371"/>
        <v/>
      </c>
      <c r="CT451" s="123" t="str">
        <f t="shared" si="372"/>
        <v/>
      </c>
      <c r="CU451" s="123" t="str">
        <f t="shared" si="373"/>
        <v/>
      </c>
      <c r="CV451" s="123" t="str">
        <f t="shared" si="374"/>
        <v/>
      </c>
      <c r="CW451" s="123" t="str">
        <f t="shared" si="375"/>
        <v/>
      </c>
      <c r="CX451" s="123" t="str">
        <f t="shared" si="376"/>
        <v/>
      </c>
      <c r="CY451" s="123" t="str">
        <f t="shared" si="377"/>
        <v/>
      </c>
      <c r="CZ451" s="123" t="str">
        <f t="shared" si="378"/>
        <v/>
      </c>
      <c r="DA451" s="123" t="str">
        <f t="shared" si="379"/>
        <v/>
      </c>
      <c r="DB451" s="124" t="str">
        <f t="shared" si="380"/>
        <v/>
      </c>
      <c r="DC451" s="122" t="str">
        <f t="shared" si="381"/>
        <v/>
      </c>
      <c r="DD451" s="123" t="str">
        <f t="shared" si="382"/>
        <v/>
      </c>
      <c r="DE451" s="123" t="str">
        <f t="shared" si="383"/>
        <v/>
      </c>
      <c r="DF451" s="124" t="str">
        <f t="shared" si="384"/>
        <v/>
      </c>
      <c r="DG451" s="110"/>
    </row>
    <row r="452" spans="2:111" ht="16.2" outlineLevel="2" x14ac:dyDescent="0.4">
      <c r="B452" s="7">
        <v>447</v>
      </c>
      <c r="C452" s="12"/>
      <c r="D452" s="13"/>
      <c r="E452" s="14"/>
      <c r="F452" s="14"/>
      <c r="G452" s="14"/>
      <c r="H452" s="14"/>
      <c r="I452" s="14"/>
      <c r="J452" s="14"/>
      <c r="K452" s="14"/>
      <c r="L452" s="15"/>
      <c r="M452" s="12"/>
      <c r="N452" s="12"/>
      <c r="O452" s="12"/>
      <c r="P452" s="98" t="str">
        <f xml:space="preserve"> IF(ISBLANK(M452),"",VLOOKUP(M452,ComboValue!$D$2:$H$18,5,FALSE))</f>
        <v/>
      </c>
      <c r="Q452" s="12"/>
      <c r="R452" s="252" t="str" cm="1">
        <f t="array" ref="R452">IF(OR(ISNUMBER(SEARCH("SGH05",$D452:$L452)),ISNUMBER(SEARCH("SGH06",$D452:$L452)),ISNUMBER(SEARCH("SGH07",$D452:$L452)),ISNUMBER(SEARCH("SGH08",$D452:$L452)),ISNUMBER(SEARCH("pas de pictogramme",$D452:$L452)),ISNUMBER(SEARCH("SGH09",$D452:$L452)),ISNUMBER(SEARCH("SGH03",$D452:$L452))),"OUI","NON")</f>
        <v>NON</v>
      </c>
      <c r="S452" s="13"/>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212"/>
      <c r="AX452" s="123" t="str" cm="1">
        <f t="array" ref="AX452">_xlfn.TEXTJOIN(",", TRUE, IF(D452:L452="","",VLOOKUP(D452:L452, ComboValue!$A$2:$C$11, 3, FALSE)))</f>
        <v/>
      </c>
      <c r="AY452" s="123" t="str">
        <f t="shared" si="359"/>
        <v>Tous_Fr</v>
      </c>
      <c r="AZ452" s="123" t="str">
        <f>IF(ISBLANK(M452),"",VLOOKUP(M452,ComboValue!$D$2:$F$18,3,FALSE))</f>
        <v/>
      </c>
      <c r="BA452" s="123" t="str">
        <f>IF(ISBLANK(N452),"",VLOOKUP(N452,ComboValue!$J$2:$L$5,3,FALSE))</f>
        <v/>
      </c>
      <c r="BB452" s="130" t="str" cm="1">
        <f t="array" ref="BB452">_xlfn.TEXTJOIN(",", TRUE, IF(S452:AV452="","",VLOOKUP(S452:AV452, ComboValue!$M$2:$O$100, 3, FALSE)))</f>
        <v/>
      </c>
      <c r="BC452" s="124" t="str">
        <f t="shared" si="360"/>
        <v/>
      </c>
      <c r="BD452" s="110"/>
      <c r="BE452" s="122" t="str">
        <f t="shared" si="337"/>
        <v/>
      </c>
      <c r="BF452" s="123" t="str">
        <f t="shared" si="338"/>
        <v/>
      </c>
      <c r="BG452" s="123" t="str">
        <f t="shared" si="339"/>
        <v/>
      </c>
      <c r="BH452" s="123" t="str">
        <f t="shared" si="340"/>
        <v/>
      </c>
      <c r="BI452" s="123" t="str">
        <f t="shared" si="341"/>
        <v/>
      </c>
      <c r="BJ452" s="123" t="str">
        <f t="shared" si="342"/>
        <v/>
      </c>
      <c r="BK452" s="123" t="str">
        <f t="shared" si="343"/>
        <v/>
      </c>
      <c r="BL452" s="123" t="str">
        <f t="shared" si="344"/>
        <v/>
      </c>
      <c r="BM452" s="123" t="str">
        <f t="shared" si="345"/>
        <v/>
      </c>
      <c r="BN452" s="123" t="str">
        <f t="shared" si="346"/>
        <v/>
      </c>
      <c r="BO452" s="123">
        <f t="shared" si="385"/>
        <v>0</v>
      </c>
      <c r="BP452" s="123">
        <f t="shared" si="347"/>
        <v>0</v>
      </c>
      <c r="BQ452" s="123">
        <f t="shared" si="386"/>
        <v>0</v>
      </c>
      <c r="BR452" s="123">
        <f t="shared" si="348"/>
        <v>0</v>
      </c>
      <c r="BS452" s="123">
        <f t="shared" si="349"/>
        <v>0</v>
      </c>
      <c r="BT452" s="123">
        <f t="shared" si="350"/>
        <v>0</v>
      </c>
      <c r="BU452" s="123" t="str">
        <f t="shared" si="363"/>
        <v/>
      </c>
      <c r="BV452" s="123" t="str">
        <f t="shared" si="364"/>
        <v/>
      </c>
      <c r="BW452" s="123" t="str">
        <f t="shared" si="365"/>
        <v/>
      </c>
      <c r="BX452" s="123" t="str">
        <f t="shared" si="351"/>
        <v/>
      </c>
      <c r="BY452" s="123" t="str">
        <f t="shared" si="352"/>
        <v/>
      </c>
      <c r="BZ452" s="123" t="str">
        <f t="shared" si="353"/>
        <v/>
      </c>
      <c r="CA452" s="123" t="str">
        <f t="shared" si="354"/>
        <v/>
      </c>
      <c r="CB452" s="123" t="str">
        <f t="shared" si="355"/>
        <v/>
      </c>
      <c r="CC452" s="123" t="str">
        <f t="shared" si="356"/>
        <v/>
      </c>
      <c r="CD452" s="123" t="str">
        <f t="shared" si="357"/>
        <v/>
      </c>
      <c r="CE452" s="123" t="str">
        <f t="shared" si="358"/>
        <v/>
      </c>
      <c r="CF452" s="123" t="str">
        <f t="shared" si="366"/>
        <v/>
      </c>
      <c r="CG452" s="123" t="str">
        <f t="shared" si="367"/>
        <v/>
      </c>
      <c r="CH452" s="123" t="str">
        <f t="shared" si="368"/>
        <v/>
      </c>
      <c r="CI452" s="123" t="str">
        <f t="shared" si="369"/>
        <v/>
      </c>
      <c r="CJ452" s="131" t="str">
        <f t="shared" si="370"/>
        <v/>
      </c>
      <c r="CK452" s="123" t="str" cm="1">
        <f t="array" ref="CK452">IF(AND(AZ452="C_16",
        SUMPRODUCT(--ISNUMBER(SEARCH({"14","34","38","40","41","42","43","46","48","56","64","65"},BB452)))&gt;0),
    O452-IF(ISNUMBER(CL452),CL452,0),
    "")</f>
        <v/>
      </c>
      <c r="CL452" s="123" t="str" cm="1">
        <f t="array" ref="CL452">IF(AND(AZ452="C_16",
        SUMPRODUCT(--ISNUMBER(SEARCH({"01";"02";"03";"04";"05";"06";"07";"08";"09";"10";"11";"12";"13";"15";"16";"17";"19";"20";"21";"22";"23";"24";"25";"26";"27";"28";"29";"30";"31";"32";"33";"35";"36";"37";"39";"44";"45";"47";"49";"50";"51";"52";"53";"54";"55";"57";"58";"59";"60";"61";"62";"63";"66";"67";"68";"69";"70";"71";"72";"73";"74";"75"}, BB452)))&gt;0),
    O452,
    "")</f>
        <v/>
      </c>
      <c r="CM452" s="131" t="str" cm="1">
        <f t="array" ref="CM452">IF(SUMPRODUCT(--ISNUMBER(SEARCH({"32";"35";"36";"44";"45";"47";"50";"51";"52";"53";"54";"55";"57";"58";"59";"60"}, BB452)))&gt;0,
    B452,
    "")</f>
        <v/>
      </c>
      <c r="CN452" s="123" t="str" cm="1">
        <f t="array" ref="CN452">IF(SUMPRODUCT(--ISNUMBER(SEARCH({"61";"62"}, BB452)))&gt;0,
    B452,
    "")</f>
        <v/>
      </c>
      <c r="CO452" s="226" t="str" cm="1">
        <f t="array" ref="CO452">IF(SUMPRODUCT(--ISNUMBER(SEARCH({"68";"69";"70";"71"}, BB452)))&gt;0,
    B452,
    "")</f>
        <v/>
      </c>
      <c r="CP452" s="123" t="str" cm="1">
        <f t="array" ref="CP452">IF(SUMPRODUCT(--ISNUMBER(SEARCH({"72";"73";"74";"75"}, BB452)))&gt;0,
    B452,
    "")</f>
        <v/>
      </c>
      <c r="CQ452" s="123" t="str">
        <f t="shared" si="361"/>
        <v/>
      </c>
      <c r="CR452" s="226" t="str">
        <f t="shared" si="362"/>
        <v>NO</v>
      </c>
      <c r="CS452" s="122" t="str">
        <f t="shared" si="371"/>
        <v/>
      </c>
      <c r="CT452" s="123" t="str">
        <f t="shared" si="372"/>
        <v/>
      </c>
      <c r="CU452" s="123" t="str">
        <f t="shared" si="373"/>
        <v/>
      </c>
      <c r="CV452" s="123" t="str">
        <f t="shared" si="374"/>
        <v/>
      </c>
      <c r="CW452" s="123" t="str">
        <f t="shared" si="375"/>
        <v/>
      </c>
      <c r="CX452" s="123" t="str">
        <f t="shared" si="376"/>
        <v/>
      </c>
      <c r="CY452" s="123" t="str">
        <f t="shared" si="377"/>
        <v/>
      </c>
      <c r="CZ452" s="123" t="str">
        <f t="shared" si="378"/>
        <v/>
      </c>
      <c r="DA452" s="123" t="str">
        <f t="shared" si="379"/>
        <v/>
      </c>
      <c r="DB452" s="124" t="str">
        <f t="shared" si="380"/>
        <v/>
      </c>
      <c r="DC452" s="122" t="str">
        <f t="shared" si="381"/>
        <v/>
      </c>
      <c r="DD452" s="123" t="str">
        <f t="shared" si="382"/>
        <v/>
      </c>
      <c r="DE452" s="123" t="str">
        <f t="shared" si="383"/>
        <v/>
      </c>
      <c r="DF452" s="124" t="str">
        <f t="shared" si="384"/>
        <v/>
      </c>
      <c r="DG452" s="110"/>
    </row>
    <row r="453" spans="2:111" ht="16.2" outlineLevel="2" x14ac:dyDescent="0.4">
      <c r="B453" s="7">
        <v>448</v>
      </c>
      <c r="C453" s="12"/>
      <c r="D453" s="13"/>
      <c r="E453" s="14"/>
      <c r="F453" s="14"/>
      <c r="G453" s="14"/>
      <c r="H453" s="14"/>
      <c r="I453" s="14"/>
      <c r="J453" s="14"/>
      <c r="K453" s="14"/>
      <c r="L453" s="15"/>
      <c r="M453" s="12"/>
      <c r="N453" s="12"/>
      <c r="O453" s="12"/>
      <c r="P453" s="98" t="str">
        <f xml:space="preserve"> IF(ISBLANK(M453),"",VLOOKUP(M453,ComboValue!$D$2:$H$18,5,FALSE))</f>
        <v/>
      </c>
      <c r="Q453" s="12"/>
      <c r="R453" s="252" t="str" cm="1">
        <f t="array" ref="R453">IF(OR(ISNUMBER(SEARCH("SGH05",$D453:$L453)),ISNUMBER(SEARCH("SGH06",$D453:$L453)),ISNUMBER(SEARCH("SGH07",$D453:$L453)),ISNUMBER(SEARCH("SGH08",$D453:$L453)),ISNUMBER(SEARCH("pas de pictogramme",$D453:$L453)),ISNUMBER(SEARCH("SGH09",$D453:$L453)),ISNUMBER(SEARCH("SGH03",$D453:$L453))),"OUI","NON")</f>
        <v>NON</v>
      </c>
      <c r="S453" s="13"/>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212"/>
      <c r="AX453" s="123" t="str" cm="1">
        <f t="array" ref="AX453">_xlfn.TEXTJOIN(",", TRUE, IF(D453:L453="","",VLOOKUP(D453:L453, ComboValue!$A$2:$C$11, 3, FALSE)))</f>
        <v/>
      </c>
      <c r="AY453" s="123" t="str">
        <f t="shared" si="359"/>
        <v>Tous_Fr</v>
      </c>
      <c r="AZ453" s="123" t="str">
        <f>IF(ISBLANK(M453),"",VLOOKUP(M453,ComboValue!$D$2:$F$18,3,FALSE))</f>
        <v/>
      </c>
      <c r="BA453" s="123" t="str">
        <f>IF(ISBLANK(N453),"",VLOOKUP(N453,ComboValue!$J$2:$L$5,3,FALSE))</f>
        <v/>
      </c>
      <c r="BB453" s="130" t="str" cm="1">
        <f t="array" ref="BB453">_xlfn.TEXTJOIN(",", TRUE, IF(S453:AV453="","",VLOOKUP(S453:AV453, ComboValue!$M$2:$O$100, 3, FALSE)))</f>
        <v/>
      </c>
      <c r="BC453" s="124" t="str">
        <f t="shared" si="360"/>
        <v/>
      </c>
      <c r="BD453" s="110"/>
      <c r="BE453" s="122" t="str">
        <f t="shared" si="337"/>
        <v/>
      </c>
      <c r="BF453" s="123" t="str">
        <f t="shared" si="338"/>
        <v/>
      </c>
      <c r="BG453" s="123" t="str">
        <f t="shared" si="339"/>
        <v/>
      </c>
      <c r="BH453" s="123" t="str">
        <f t="shared" si="340"/>
        <v/>
      </c>
      <c r="BI453" s="123" t="str">
        <f t="shared" si="341"/>
        <v/>
      </c>
      <c r="BJ453" s="123" t="str">
        <f t="shared" si="342"/>
        <v/>
      </c>
      <c r="BK453" s="123" t="str">
        <f t="shared" si="343"/>
        <v/>
      </c>
      <c r="BL453" s="123" t="str">
        <f t="shared" si="344"/>
        <v/>
      </c>
      <c r="BM453" s="123" t="str">
        <f t="shared" si="345"/>
        <v/>
      </c>
      <c r="BN453" s="123" t="str">
        <f t="shared" si="346"/>
        <v/>
      </c>
      <c r="BO453" s="123">
        <f t="shared" si="385"/>
        <v>0</v>
      </c>
      <c r="BP453" s="123">
        <f t="shared" si="347"/>
        <v>0</v>
      </c>
      <c r="BQ453" s="123">
        <f t="shared" si="386"/>
        <v>0</v>
      </c>
      <c r="BR453" s="123">
        <f t="shared" si="348"/>
        <v>0</v>
      </c>
      <c r="BS453" s="123">
        <f t="shared" si="349"/>
        <v>0</v>
      </c>
      <c r="BT453" s="123">
        <f t="shared" si="350"/>
        <v>0</v>
      </c>
      <c r="BU453" s="123" t="str">
        <f t="shared" si="363"/>
        <v/>
      </c>
      <c r="BV453" s="123" t="str">
        <f t="shared" si="364"/>
        <v/>
      </c>
      <c r="BW453" s="123" t="str">
        <f t="shared" si="365"/>
        <v/>
      </c>
      <c r="BX453" s="123" t="str">
        <f t="shared" si="351"/>
        <v/>
      </c>
      <c r="BY453" s="123" t="str">
        <f t="shared" si="352"/>
        <v/>
      </c>
      <c r="BZ453" s="123" t="str">
        <f t="shared" si="353"/>
        <v/>
      </c>
      <c r="CA453" s="123" t="str">
        <f t="shared" si="354"/>
        <v/>
      </c>
      <c r="CB453" s="123" t="str">
        <f t="shared" si="355"/>
        <v/>
      </c>
      <c r="CC453" s="123" t="str">
        <f t="shared" si="356"/>
        <v/>
      </c>
      <c r="CD453" s="123" t="str">
        <f t="shared" si="357"/>
        <v/>
      </c>
      <c r="CE453" s="123" t="str">
        <f t="shared" si="358"/>
        <v/>
      </c>
      <c r="CF453" s="123" t="str">
        <f t="shared" si="366"/>
        <v/>
      </c>
      <c r="CG453" s="123" t="str">
        <f t="shared" si="367"/>
        <v/>
      </c>
      <c r="CH453" s="123" t="str">
        <f t="shared" si="368"/>
        <v/>
      </c>
      <c r="CI453" s="123" t="str">
        <f t="shared" si="369"/>
        <v/>
      </c>
      <c r="CJ453" s="131" t="str">
        <f t="shared" si="370"/>
        <v/>
      </c>
      <c r="CK453" s="123" t="str" cm="1">
        <f t="array" ref="CK453">IF(AND(AZ453="C_16",
        SUMPRODUCT(--ISNUMBER(SEARCH({"14","34","38","40","41","42","43","46","48","56","64","65"},BB453)))&gt;0),
    O453-IF(ISNUMBER(CL453),CL453,0),
    "")</f>
        <v/>
      </c>
      <c r="CL453" s="123" t="str" cm="1">
        <f t="array" ref="CL453">IF(AND(AZ453="C_16",
        SUMPRODUCT(--ISNUMBER(SEARCH({"01";"02";"03";"04";"05";"06";"07";"08";"09";"10";"11";"12";"13";"15";"16";"17";"19";"20";"21";"22";"23";"24";"25";"26";"27";"28";"29";"30";"31";"32";"33";"35";"36";"37";"39";"44";"45";"47";"49";"50";"51";"52";"53";"54";"55";"57";"58";"59";"60";"61";"62";"63";"66";"67";"68";"69";"70";"71";"72";"73";"74";"75"}, BB453)))&gt;0),
    O453,
    "")</f>
        <v/>
      </c>
      <c r="CM453" s="131" t="str" cm="1">
        <f t="array" ref="CM453">IF(SUMPRODUCT(--ISNUMBER(SEARCH({"32";"35";"36";"44";"45";"47";"50";"51";"52";"53";"54";"55";"57";"58";"59";"60"}, BB453)))&gt;0,
    B453,
    "")</f>
        <v/>
      </c>
      <c r="CN453" s="123" t="str" cm="1">
        <f t="array" ref="CN453">IF(SUMPRODUCT(--ISNUMBER(SEARCH({"61";"62"}, BB453)))&gt;0,
    B453,
    "")</f>
        <v/>
      </c>
      <c r="CO453" s="226" t="str" cm="1">
        <f t="array" ref="CO453">IF(SUMPRODUCT(--ISNUMBER(SEARCH({"68";"69";"70";"71"}, BB453)))&gt;0,
    B453,
    "")</f>
        <v/>
      </c>
      <c r="CP453" s="123" t="str" cm="1">
        <f t="array" ref="CP453">IF(SUMPRODUCT(--ISNUMBER(SEARCH({"72";"73";"74";"75"}, BB453)))&gt;0,
    B453,
    "")</f>
        <v/>
      </c>
      <c r="CQ453" s="123" t="str">
        <f t="shared" si="361"/>
        <v/>
      </c>
      <c r="CR453" s="226" t="str">
        <f t="shared" si="362"/>
        <v>NO</v>
      </c>
      <c r="CS453" s="122" t="str">
        <f t="shared" si="371"/>
        <v/>
      </c>
      <c r="CT453" s="123" t="str">
        <f t="shared" si="372"/>
        <v/>
      </c>
      <c r="CU453" s="123" t="str">
        <f t="shared" si="373"/>
        <v/>
      </c>
      <c r="CV453" s="123" t="str">
        <f t="shared" si="374"/>
        <v/>
      </c>
      <c r="CW453" s="123" t="str">
        <f t="shared" si="375"/>
        <v/>
      </c>
      <c r="CX453" s="123" t="str">
        <f t="shared" si="376"/>
        <v/>
      </c>
      <c r="CY453" s="123" t="str">
        <f t="shared" si="377"/>
        <v/>
      </c>
      <c r="CZ453" s="123" t="str">
        <f t="shared" si="378"/>
        <v/>
      </c>
      <c r="DA453" s="123" t="str">
        <f t="shared" si="379"/>
        <v/>
      </c>
      <c r="DB453" s="124" t="str">
        <f t="shared" si="380"/>
        <v/>
      </c>
      <c r="DC453" s="122" t="str">
        <f t="shared" si="381"/>
        <v/>
      </c>
      <c r="DD453" s="123" t="str">
        <f t="shared" si="382"/>
        <v/>
      </c>
      <c r="DE453" s="123" t="str">
        <f t="shared" si="383"/>
        <v/>
      </c>
      <c r="DF453" s="124" t="str">
        <f t="shared" si="384"/>
        <v/>
      </c>
      <c r="DG453" s="110"/>
    </row>
    <row r="454" spans="2:111" ht="16.2" outlineLevel="2" x14ac:dyDescent="0.4">
      <c r="B454" s="7">
        <v>449</v>
      </c>
      <c r="C454" s="12"/>
      <c r="D454" s="13"/>
      <c r="E454" s="14"/>
      <c r="F454" s="14"/>
      <c r="G454" s="14"/>
      <c r="H454" s="14"/>
      <c r="I454" s="14"/>
      <c r="J454" s="14"/>
      <c r="K454" s="14"/>
      <c r="L454" s="15"/>
      <c r="M454" s="12"/>
      <c r="N454" s="12"/>
      <c r="O454" s="12"/>
      <c r="P454" s="98" t="str">
        <f xml:space="preserve"> IF(ISBLANK(M454),"",VLOOKUP(M454,ComboValue!$D$2:$H$18,5,FALSE))</f>
        <v/>
      </c>
      <c r="Q454" s="12"/>
      <c r="R454" s="252" t="str" cm="1">
        <f t="array" ref="R454">IF(OR(ISNUMBER(SEARCH("SGH05",$D454:$L454)),ISNUMBER(SEARCH("SGH06",$D454:$L454)),ISNUMBER(SEARCH("SGH07",$D454:$L454)),ISNUMBER(SEARCH("SGH08",$D454:$L454)),ISNUMBER(SEARCH("pas de pictogramme",$D454:$L454)),ISNUMBER(SEARCH("SGH09",$D454:$L454)),ISNUMBER(SEARCH("SGH03",$D454:$L454))),"OUI","NON")</f>
        <v>NON</v>
      </c>
      <c r="S454" s="13"/>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212"/>
      <c r="AX454" s="123" t="str" cm="1">
        <f t="array" ref="AX454">_xlfn.TEXTJOIN(",", TRUE, IF(D454:L454="","",VLOOKUP(D454:L454, ComboValue!$A$2:$C$11, 3, FALSE)))</f>
        <v/>
      </c>
      <c r="AY454" s="123" t="str">
        <f t="shared" si="359"/>
        <v>Tous_Fr</v>
      </c>
      <c r="AZ454" s="123" t="str">
        <f>IF(ISBLANK(M454),"",VLOOKUP(M454,ComboValue!$D$2:$F$18,3,FALSE))</f>
        <v/>
      </c>
      <c r="BA454" s="123" t="str">
        <f>IF(ISBLANK(N454),"",VLOOKUP(N454,ComboValue!$J$2:$L$5,3,FALSE))</f>
        <v/>
      </c>
      <c r="BB454" s="130" t="str" cm="1">
        <f t="array" ref="BB454">_xlfn.TEXTJOIN(",", TRUE, IF(S454:AV454="","",VLOOKUP(S454:AV454, ComboValue!$M$2:$O$100, 3, FALSE)))</f>
        <v/>
      </c>
      <c r="BC454" s="124" t="str">
        <f t="shared" si="360"/>
        <v/>
      </c>
      <c r="BD454" s="110"/>
      <c r="BE454" s="122" t="str">
        <f t="shared" ref="BE454:BE505" si="387">IF(ISNUMBER(SEARCH("01",AX454)),O454,"")</f>
        <v/>
      </c>
      <c r="BF454" s="123" t="str">
        <f t="shared" ref="BF454:BF505" si="388">IF(ISNUMBER(SEARCH("02",AX454)),O454,"")</f>
        <v/>
      </c>
      <c r="BG454" s="123" t="str">
        <f t="shared" ref="BG454:BG505" si="389">IF(ISNUMBER(SEARCH("03",AX454)),O454,"")</f>
        <v/>
      </c>
      <c r="BH454" s="123" t="str">
        <f t="shared" ref="BH454:BH505" si="390">IF(ISNUMBER(SEARCH("04",AX454)),O454,"")</f>
        <v/>
      </c>
      <c r="BI454" s="123" t="str">
        <f t="shared" ref="BI454:BI505" si="391">IF(ISNUMBER(SEARCH("05",AX454)),O454,"")</f>
        <v/>
      </c>
      <c r="BJ454" s="123" t="str">
        <f t="shared" ref="BJ454:BJ505" si="392">IF(ISNUMBER(SEARCH("06",AX454)),O454,"")</f>
        <v/>
      </c>
      <c r="BK454" s="123" t="str">
        <f t="shared" ref="BK454:BK505" si="393">IF(ISNUMBER(SEARCH("07",AX454)),O454,"")</f>
        <v/>
      </c>
      <c r="BL454" s="123" t="str">
        <f t="shared" ref="BL454:BL505" si="394">IF(ISNUMBER(SEARCH("08",AX454)),O454,"")</f>
        <v/>
      </c>
      <c r="BM454" s="123" t="str">
        <f t="shared" ref="BM454:BM505" si="395">IF(ISNUMBER(SEARCH("09",AX454)),O454,"")</f>
        <v/>
      </c>
      <c r="BN454" s="123" t="str">
        <f t="shared" ref="BN454:BN505" si="396">IF(ISNUMBER(SEARCH("10",AX454)),O454,"")</f>
        <v/>
      </c>
      <c r="BO454" s="123">
        <f t="shared" si="385"/>
        <v>0</v>
      </c>
      <c r="BP454" s="123">
        <f t="shared" ref="BP454:BP505" si="397">IF(BI454="",0,BI454-BQ454-BO454)</f>
        <v>0</v>
      </c>
      <c r="BQ454" s="123">
        <f t="shared" si="386"/>
        <v>0</v>
      </c>
      <c r="BR454" s="123">
        <f t="shared" ref="BR454:BR505" si="398">IF(BK454="",0,BK454-BS454-BP454-BQ454-BO454)</f>
        <v>0</v>
      </c>
      <c r="BS454" s="123">
        <f t="shared" ref="BS454:BS505" si="399">IF(BK454="",0,BK454-BP454-BQ454-BO454)</f>
        <v>0</v>
      </c>
      <c r="BT454" s="123">
        <f t="shared" ref="BT454:BT505" si="400">IF(BL454="",0,BL454-BR454-BS454-BP454-BQ454-BO454)</f>
        <v>0</v>
      </c>
      <c r="BU454" s="123" t="str">
        <f t="shared" si="363"/>
        <v/>
      </c>
      <c r="BV454" s="123" t="str">
        <f t="shared" si="364"/>
        <v/>
      </c>
      <c r="BW454" s="123" t="str">
        <f t="shared" si="365"/>
        <v/>
      </c>
      <c r="BX454" s="123" t="str">
        <f t="shared" ref="BX454:BX505" si="401">IF(AZ454="C_03",O454,"")</f>
        <v/>
      </c>
      <c r="BY454" s="123" t="str">
        <f t="shared" ref="BY454:BY505" si="402">IF(AND(OR(AZ454="C_04",AZ454="C_06"),BA454="01"),O454,"")</f>
        <v/>
      </c>
      <c r="BZ454" s="123" t="str">
        <f t="shared" ref="BZ454:BZ505" si="403">IF(AND(OR(AZ454="C_05",AZ454="C_07"),BA454="01"),O454,"")</f>
        <v/>
      </c>
      <c r="CA454" s="123" t="str">
        <f t="shared" ref="CA454:CA505" si="404">IF(AND(AZ454="C_06",BA454="02"),O454,"")</f>
        <v/>
      </c>
      <c r="CB454" s="123" t="str">
        <f t="shared" ref="CB454:CB505" si="405">IF(AND(AZ454="C_07",BA454="02"),O454,"")</f>
        <v/>
      </c>
      <c r="CC454" s="123" t="str">
        <f t="shared" ref="CC454:CC505" si="406">IF(AND(OR(AZ454="C_06",AZ454="C_08"),BA454="03"),O454,"")</f>
        <v/>
      </c>
      <c r="CD454" s="123" t="str">
        <f t="shared" ref="CD454:CD505" si="407">IF(AND(OR(AZ454="C_07",AZ454="C_09"),BA454="03"),O454,"")</f>
        <v/>
      </c>
      <c r="CE454" s="123" t="str">
        <f t="shared" ref="CE454:CE505" si="408">IF(AZ454="C_10",O454,"")</f>
        <v/>
      </c>
      <c r="CF454" s="123" t="str">
        <f t="shared" si="366"/>
        <v/>
      </c>
      <c r="CG454" s="123" t="str">
        <f t="shared" si="367"/>
        <v/>
      </c>
      <c r="CH454" s="123" t="str">
        <f t="shared" si="368"/>
        <v/>
      </c>
      <c r="CI454" s="123" t="str">
        <f t="shared" si="369"/>
        <v/>
      </c>
      <c r="CJ454" s="131" t="str">
        <f t="shared" si="370"/>
        <v/>
      </c>
      <c r="CK454" s="123" t="str" cm="1">
        <f t="array" ref="CK454">IF(AND(AZ454="C_16",
        SUMPRODUCT(--ISNUMBER(SEARCH({"14","34","38","40","41","42","43","46","48","56","64","65"},BB454)))&gt;0),
    O454-IF(ISNUMBER(CL454),CL454,0),
    "")</f>
        <v/>
      </c>
      <c r="CL454" s="123" t="str" cm="1">
        <f t="array" ref="CL454">IF(AND(AZ454="C_16",
        SUMPRODUCT(--ISNUMBER(SEARCH({"01";"02";"03";"04";"05";"06";"07";"08";"09";"10";"11";"12";"13";"15";"16";"17";"19";"20";"21";"22";"23";"24";"25";"26";"27";"28";"29";"30";"31";"32";"33";"35";"36";"37";"39";"44";"45";"47";"49";"50";"51";"52";"53";"54";"55";"57";"58";"59";"60";"61";"62";"63";"66";"67";"68";"69";"70";"71";"72";"73";"74";"75"}, BB454)))&gt;0),
    O454,
    "")</f>
        <v/>
      </c>
      <c r="CM454" s="131" t="str" cm="1">
        <f t="array" ref="CM454">IF(SUMPRODUCT(--ISNUMBER(SEARCH({"32";"35";"36";"44";"45";"47";"50";"51";"52";"53";"54";"55";"57";"58";"59";"60"}, BB454)))&gt;0,
    B454,
    "")</f>
        <v/>
      </c>
      <c r="CN454" s="123" t="str" cm="1">
        <f t="array" ref="CN454">IF(SUMPRODUCT(--ISNUMBER(SEARCH({"61";"62"}, BB454)))&gt;0,
    B454,
    "")</f>
        <v/>
      </c>
      <c r="CO454" s="226" t="str" cm="1">
        <f t="array" ref="CO454">IF(SUMPRODUCT(--ISNUMBER(SEARCH({"68";"69";"70";"71"}, BB454)))&gt;0,
    B454,
    "")</f>
        <v/>
      </c>
      <c r="CP454" s="123" t="str" cm="1">
        <f t="array" ref="CP454">IF(SUMPRODUCT(--ISNUMBER(SEARCH({"72";"73";"74";"75"}, BB454)))&gt;0,
    B454,
    "")</f>
        <v/>
      </c>
      <c r="CQ454" s="123" t="str">
        <f t="shared" si="361"/>
        <v/>
      </c>
      <c r="CR454" s="226" t="str">
        <f t="shared" si="362"/>
        <v>NO</v>
      </c>
      <c r="CS454" s="122" t="str">
        <f t="shared" si="371"/>
        <v/>
      </c>
      <c r="CT454" s="123" t="str">
        <f t="shared" si="372"/>
        <v/>
      </c>
      <c r="CU454" s="123" t="str">
        <f t="shared" si="373"/>
        <v/>
      </c>
      <c r="CV454" s="123" t="str">
        <f t="shared" si="374"/>
        <v/>
      </c>
      <c r="CW454" s="123" t="str">
        <f t="shared" si="375"/>
        <v/>
      </c>
      <c r="CX454" s="123" t="str">
        <f t="shared" si="376"/>
        <v/>
      </c>
      <c r="CY454" s="123" t="str">
        <f t="shared" si="377"/>
        <v/>
      </c>
      <c r="CZ454" s="123" t="str">
        <f t="shared" si="378"/>
        <v/>
      </c>
      <c r="DA454" s="123" t="str">
        <f t="shared" si="379"/>
        <v/>
      </c>
      <c r="DB454" s="124" t="str">
        <f t="shared" si="380"/>
        <v/>
      </c>
      <c r="DC454" s="122" t="str">
        <f t="shared" si="381"/>
        <v/>
      </c>
      <c r="DD454" s="123" t="str">
        <f t="shared" si="382"/>
        <v/>
      </c>
      <c r="DE454" s="123" t="str">
        <f t="shared" si="383"/>
        <v/>
      </c>
      <c r="DF454" s="124" t="str">
        <f t="shared" si="384"/>
        <v/>
      </c>
      <c r="DG454" s="110"/>
    </row>
    <row r="455" spans="2:111" ht="16.2" outlineLevel="2" x14ac:dyDescent="0.4">
      <c r="B455" s="7">
        <v>450</v>
      </c>
      <c r="C455" s="12"/>
      <c r="D455" s="13"/>
      <c r="E455" s="14"/>
      <c r="F455" s="14"/>
      <c r="G455" s="14"/>
      <c r="H455" s="14"/>
      <c r="I455" s="14"/>
      <c r="J455" s="14"/>
      <c r="K455" s="14"/>
      <c r="L455" s="15"/>
      <c r="M455" s="12"/>
      <c r="N455" s="12"/>
      <c r="O455" s="12"/>
      <c r="P455" s="98" t="str">
        <f xml:space="preserve"> IF(ISBLANK(M455),"",VLOOKUP(M455,ComboValue!$D$2:$H$18,5,FALSE))</f>
        <v/>
      </c>
      <c r="Q455" s="12"/>
      <c r="R455" s="252" t="str" cm="1">
        <f t="array" ref="R455">IF(OR(ISNUMBER(SEARCH("SGH05",$D455:$L455)),ISNUMBER(SEARCH("SGH06",$D455:$L455)),ISNUMBER(SEARCH("SGH07",$D455:$L455)),ISNUMBER(SEARCH("SGH08",$D455:$L455)),ISNUMBER(SEARCH("pas de pictogramme",$D455:$L455)),ISNUMBER(SEARCH("SGH09",$D455:$L455)),ISNUMBER(SEARCH("SGH03",$D455:$L455))),"OUI","NON")</f>
        <v>NON</v>
      </c>
      <c r="S455" s="13"/>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212"/>
      <c r="AX455" s="123" t="str" cm="1">
        <f t="array" ref="AX455">_xlfn.TEXTJOIN(",", TRUE, IF(D455:L455="","",VLOOKUP(D455:L455, ComboValue!$A$2:$C$11, 3, FALSE)))</f>
        <v/>
      </c>
      <c r="AY455" s="123" t="str">
        <f t="shared" ref="AY455:AY505" si="409">IF(ISNUMBER(SEARCH("04",AX455)),"Gaz_Fr","Tous_Fr")</f>
        <v>Tous_Fr</v>
      </c>
      <c r="AZ455" s="123" t="str">
        <f>IF(ISBLANK(M455),"",VLOOKUP(M455,ComboValue!$D$2:$F$18,3,FALSE))</f>
        <v/>
      </c>
      <c r="BA455" s="123" t="str">
        <f>IF(ISBLANK(N455),"",VLOOKUP(N455,ComboValue!$J$2:$L$5,3,FALSE))</f>
        <v/>
      </c>
      <c r="BB455" s="130" t="str" cm="1">
        <f t="array" ref="BB455">_xlfn.TEXTJOIN(",", TRUE, IF(S455:AV455="","",VLOOKUP(S455:AV455, ComboValue!$M$2:$O$100, 3, FALSE)))</f>
        <v/>
      </c>
      <c r="BC455" s="124" t="str">
        <f t="shared" ref="BC455:BC505" si="410">IF(AND(ISNUMBER(SEARCH("04",AX455)),NOT(OR("C_01"=AZ455,"C_01b"=AZ455,"C_02"=AZ455,"C_03"=AZ455))),"01,","") &amp; IF(OR(AND("C_01"=AZ455,NOT("04"=BA455)),AND("C_02"=AZ455,NOT("04"=BA455)),AND("C_03"=AZ455,NOT("04"=BA455)),AND("C_04"=AZ455,NOT("01"=BA455)),AND("C_05"=AZ455,NOT("01"=BA455)),AND("C_06"=AZ455,OR("04"=BA455,BA455="")),AND("C_07"=AZ455,OR("04"=BA455,BA455="")),AND("C_08"=AZ455,NOT("03"=BA455)),AND("C_09"=AZ455,NOT("03"=BA455)),AND("C_10"=AZ455,NOT("04"=BA455)),AND("C_11"=AZ455,NOT("04"=BA455)),AND("C_12"=AZ455,NOT("04"=BA455)),AND("C_13"=AZ455,NOT("04"=BA455)),AND("C_14"=AZ455,NOT("04"=BA455))),"02,","") &amp; IF(AND(OR(ISNUMBER(SEARCH("11",BB455)),ISNUMBER(SEARCH("12",BB455))),NOT("01"=BA455)),"03,","") &amp; IF(AND(ISNUMBER(SEARCH("13",BB455)),NOT("02"=BA455)),"04,","")</f>
        <v/>
      </c>
      <c r="BD455" s="110"/>
      <c r="BE455" s="122" t="str">
        <f t="shared" si="387"/>
        <v/>
      </c>
      <c r="BF455" s="123" t="str">
        <f t="shared" si="388"/>
        <v/>
      </c>
      <c r="BG455" s="123" t="str">
        <f t="shared" si="389"/>
        <v/>
      </c>
      <c r="BH455" s="123" t="str">
        <f t="shared" si="390"/>
        <v/>
      </c>
      <c r="BI455" s="123" t="str">
        <f t="shared" si="391"/>
        <v/>
      </c>
      <c r="BJ455" s="123" t="str">
        <f t="shared" si="392"/>
        <v/>
      </c>
      <c r="BK455" s="123" t="str">
        <f t="shared" si="393"/>
        <v/>
      </c>
      <c r="BL455" s="123" t="str">
        <f t="shared" si="394"/>
        <v/>
      </c>
      <c r="BM455" s="123" t="str">
        <f t="shared" si="395"/>
        <v/>
      </c>
      <c r="BN455" s="123" t="str">
        <f t="shared" si="396"/>
        <v/>
      </c>
      <c r="BO455" s="123">
        <f t="shared" si="385"/>
        <v>0</v>
      </c>
      <c r="BP455" s="123">
        <f t="shared" si="397"/>
        <v>0</v>
      </c>
      <c r="BQ455" s="123">
        <f t="shared" si="386"/>
        <v>0</v>
      </c>
      <c r="BR455" s="123">
        <f t="shared" si="398"/>
        <v>0</v>
      </c>
      <c r="BS455" s="123">
        <f t="shared" si="399"/>
        <v>0</v>
      </c>
      <c r="BT455" s="123">
        <f t="shared" si="400"/>
        <v>0</v>
      </c>
      <c r="BU455" s="123" t="str">
        <f t="shared" si="363"/>
        <v/>
      </c>
      <c r="BV455" s="123" t="str">
        <f t="shared" si="364"/>
        <v/>
      </c>
      <c r="BW455" s="123" t="str">
        <f t="shared" si="365"/>
        <v/>
      </c>
      <c r="BX455" s="123" t="str">
        <f t="shared" si="401"/>
        <v/>
      </c>
      <c r="BY455" s="123" t="str">
        <f t="shared" si="402"/>
        <v/>
      </c>
      <c r="BZ455" s="123" t="str">
        <f t="shared" si="403"/>
        <v/>
      </c>
      <c r="CA455" s="123" t="str">
        <f t="shared" si="404"/>
        <v/>
      </c>
      <c r="CB455" s="123" t="str">
        <f t="shared" si="405"/>
        <v/>
      </c>
      <c r="CC455" s="123" t="str">
        <f t="shared" si="406"/>
        <v/>
      </c>
      <c r="CD455" s="123" t="str">
        <f t="shared" si="407"/>
        <v/>
      </c>
      <c r="CE455" s="123" t="str">
        <f t="shared" si="408"/>
        <v/>
      </c>
      <c r="CF455" s="123" t="str">
        <f t="shared" si="366"/>
        <v/>
      </c>
      <c r="CG455" s="123" t="str">
        <f t="shared" si="367"/>
        <v/>
      </c>
      <c r="CH455" s="123" t="str">
        <f t="shared" si="368"/>
        <v/>
      </c>
      <c r="CI455" s="123" t="str">
        <f t="shared" si="369"/>
        <v/>
      </c>
      <c r="CJ455" s="131" t="str">
        <f t="shared" si="370"/>
        <v/>
      </c>
      <c r="CK455" s="123" t="str" cm="1">
        <f t="array" ref="CK455">IF(AND(AZ455="C_16",
        SUMPRODUCT(--ISNUMBER(SEARCH({"14","34","38","40","41","42","43","46","48","56","64","65"},BB455)))&gt;0),
    O455-IF(ISNUMBER(CL455),CL455,0),
    "")</f>
        <v/>
      </c>
      <c r="CL455" s="123" t="str" cm="1">
        <f t="array" ref="CL455">IF(AND(AZ455="C_16",
        SUMPRODUCT(--ISNUMBER(SEARCH({"01";"02";"03";"04";"05";"06";"07";"08";"09";"10";"11";"12";"13";"15";"16";"17";"19";"20";"21";"22";"23";"24";"25";"26";"27";"28";"29";"30";"31";"32";"33";"35";"36";"37";"39";"44";"45";"47";"49";"50";"51";"52";"53";"54";"55";"57";"58";"59";"60";"61";"62";"63";"66";"67";"68";"69";"70";"71";"72";"73";"74";"75"}, BB455)))&gt;0),
    O455,
    "")</f>
        <v/>
      </c>
      <c r="CM455" s="131" t="str" cm="1">
        <f t="array" ref="CM455">IF(SUMPRODUCT(--ISNUMBER(SEARCH({"32";"35";"36";"44";"45";"47";"50";"51";"52";"53";"54";"55";"57";"58";"59";"60"}, BB455)))&gt;0,
    B455,
    "")</f>
        <v/>
      </c>
      <c r="CN455" s="123" t="str" cm="1">
        <f t="array" ref="CN455">IF(SUMPRODUCT(--ISNUMBER(SEARCH({"61";"62"}, BB455)))&gt;0,
    B455,
    "")</f>
        <v/>
      </c>
      <c r="CO455" s="226" t="str" cm="1">
        <f t="array" ref="CO455">IF(SUMPRODUCT(--ISNUMBER(SEARCH({"68";"69";"70";"71"}, BB455)))&gt;0,
    B455,
    "")</f>
        <v/>
      </c>
      <c r="CP455" s="123" t="str" cm="1">
        <f t="array" ref="CP455">IF(SUMPRODUCT(--ISNUMBER(SEARCH({"72";"73";"74";"75"}, BB455)))&gt;0,
    B455,
    "")</f>
        <v/>
      </c>
      <c r="CQ455" s="123" t="str">
        <f t="shared" ref="CQ455:CQ505" si="411">IF(ISNUMBER(SEARCH("REACH",M455)),B455,"")</f>
        <v/>
      </c>
      <c r="CR455" s="226" t="str">
        <f t="shared" ref="CR455:CR505" si="412">IF(OR(AZ455="C_15", CM455&lt;&gt;"",CN455&lt;&gt;"",CO455&lt;&gt;"",CP455&lt;&gt;""), "YES", "NO")</f>
        <v>NO</v>
      </c>
      <c r="CS455" s="122" t="str">
        <f t="shared" si="371"/>
        <v/>
      </c>
      <c r="CT455" s="123" t="str">
        <f t="shared" si="372"/>
        <v/>
      </c>
      <c r="CU455" s="123" t="str">
        <f t="shared" si="373"/>
        <v/>
      </c>
      <c r="CV455" s="123" t="str">
        <f t="shared" si="374"/>
        <v/>
      </c>
      <c r="CW455" s="123" t="str">
        <f t="shared" si="375"/>
        <v/>
      </c>
      <c r="CX455" s="123" t="str">
        <f t="shared" si="376"/>
        <v/>
      </c>
      <c r="CY455" s="123" t="str">
        <f t="shared" si="377"/>
        <v/>
      </c>
      <c r="CZ455" s="123" t="str">
        <f t="shared" si="378"/>
        <v/>
      </c>
      <c r="DA455" s="123" t="str">
        <f t="shared" si="379"/>
        <v/>
      </c>
      <c r="DB455" s="124" t="str">
        <f t="shared" si="380"/>
        <v/>
      </c>
      <c r="DC455" s="122" t="str">
        <f t="shared" si="381"/>
        <v/>
      </c>
      <c r="DD455" s="123" t="str">
        <f t="shared" si="382"/>
        <v/>
      </c>
      <c r="DE455" s="123" t="str">
        <f t="shared" si="383"/>
        <v/>
      </c>
      <c r="DF455" s="124" t="str">
        <f t="shared" si="384"/>
        <v/>
      </c>
      <c r="DG455" s="110"/>
    </row>
    <row r="456" spans="2:111" ht="16.2" outlineLevel="2" x14ac:dyDescent="0.4">
      <c r="B456" s="7">
        <v>451</v>
      </c>
      <c r="C456" s="12"/>
      <c r="D456" s="13"/>
      <c r="E456" s="14"/>
      <c r="F456" s="14"/>
      <c r="G456" s="14"/>
      <c r="H456" s="14"/>
      <c r="I456" s="14"/>
      <c r="J456" s="14"/>
      <c r="K456" s="14"/>
      <c r="L456" s="15"/>
      <c r="M456" s="12"/>
      <c r="N456" s="12"/>
      <c r="O456" s="12"/>
      <c r="P456" s="98" t="str">
        <f xml:space="preserve"> IF(ISBLANK(M456),"",VLOOKUP(M456,ComboValue!$D$2:$H$18,5,FALSE))</f>
        <v/>
      </c>
      <c r="Q456" s="12"/>
      <c r="R456" s="252" t="str" cm="1">
        <f t="array" ref="R456">IF(OR(ISNUMBER(SEARCH("SGH05",$D456:$L456)),ISNUMBER(SEARCH("SGH06",$D456:$L456)),ISNUMBER(SEARCH("SGH07",$D456:$L456)),ISNUMBER(SEARCH("SGH08",$D456:$L456)),ISNUMBER(SEARCH("pas de pictogramme",$D456:$L456)),ISNUMBER(SEARCH("SGH09",$D456:$L456)),ISNUMBER(SEARCH("SGH03",$D456:$L456))),"OUI","NON")</f>
        <v>NON</v>
      </c>
      <c r="S456" s="13"/>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212"/>
      <c r="AX456" s="123" t="str" cm="1">
        <f t="array" ref="AX456">_xlfn.TEXTJOIN(",", TRUE, IF(D456:L456="","",VLOOKUP(D456:L456, ComboValue!$A$2:$C$11, 3, FALSE)))</f>
        <v/>
      </c>
      <c r="AY456" s="123" t="str">
        <f t="shared" si="409"/>
        <v>Tous_Fr</v>
      </c>
      <c r="AZ456" s="123" t="str">
        <f>IF(ISBLANK(M456),"",VLOOKUP(M456,ComboValue!$D$2:$F$18,3,FALSE))</f>
        <v/>
      </c>
      <c r="BA456" s="123" t="str">
        <f>IF(ISBLANK(N456),"",VLOOKUP(N456,ComboValue!$J$2:$L$5,3,FALSE))</f>
        <v/>
      </c>
      <c r="BB456" s="130" t="str" cm="1">
        <f t="array" ref="BB456">_xlfn.TEXTJOIN(",", TRUE, IF(S456:AV456="","",VLOOKUP(S456:AV456, ComboValue!$M$2:$O$100, 3, FALSE)))</f>
        <v/>
      </c>
      <c r="BC456" s="124" t="str">
        <f t="shared" si="410"/>
        <v/>
      </c>
      <c r="BD456" s="110"/>
      <c r="BE456" s="122" t="str">
        <f t="shared" si="387"/>
        <v/>
      </c>
      <c r="BF456" s="123" t="str">
        <f t="shared" si="388"/>
        <v/>
      </c>
      <c r="BG456" s="123" t="str">
        <f t="shared" si="389"/>
        <v/>
      </c>
      <c r="BH456" s="123" t="str">
        <f t="shared" si="390"/>
        <v/>
      </c>
      <c r="BI456" s="123" t="str">
        <f t="shared" si="391"/>
        <v/>
      </c>
      <c r="BJ456" s="123" t="str">
        <f t="shared" si="392"/>
        <v/>
      </c>
      <c r="BK456" s="123" t="str">
        <f t="shared" si="393"/>
        <v/>
      </c>
      <c r="BL456" s="123" t="str">
        <f t="shared" si="394"/>
        <v/>
      </c>
      <c r="BM456" s="123" t="str">
        <f t="shared" si="395"/>
        <v/>
      </c>
      <c r="BN456" s="123" t="str">
        <f t="shared" si="396"/>
        <v/>
      </c>
      <c r="BO456" s="123">
        <f t="shared" si="385"/>
        <v>0</v>
      </c>
      <c r="BP456" s="123">
        <f t="shared" si="397"/>
        <v>0</v>
      </c>
      <c r="BQ456" s="123">
        <f t="shared" si="386"/>
        <v>0</v>
      </c>
      <c r="BR456" s="123">
        <f t="shared" si="398"/>
        <v>0</v>
      </c>
      <c r="BS456" s="123">
        <f t="shared" si="399"/>
        <v>0</v>
      </c>
      <c r="BT456" s="123">
        <f t="shared" si="400"/>
        <v>0</v>
      </c>
      <c r="BU456" s="123" t="str">
        <f t="shared" ref="BU456:BU505" si="413">IF(AZ456="C_01",O456,"")</f>
        <v/>
      </c>
      <c r="BV456" s="123" t="str">
        <f t="shared" ref="BV456:BV505" si="414">IF(AZ456="C_01b",O456,"")</f>
        <v/>
      </c>
      <c r="BW456" s="123" t="str">
        <f t="shared" ref="BW456:BW505" si="415">IF(AZ456="C_02",O456,"")</f>
        <v/>
      </c>
      <c r="BX456" s="123" t="str">
        <f t="shared" si="401"/>
        <v/>
      </c>
      <c r="BY456" s="123" t="str">
        <f t="shared" si="402"/>
        <v/>
      </c>
      <c r="BZ456" s="123" t="str">
        <f t="shared" si="403"/>
        <v/>
      </c>
      <c r="CA456" s="123" t="str">
        <f t="shared" si="404"/>
        <v/>
      </c>
      <c r="CB456" s="123" t="str">
        <f t="shared" si="405"/>
        <v/>
      </c>
      <c r="CC456" s="123" t="str">
        <f t="shared" si="406"/>
        <v/>
      </c>
      <c r="CD456" s="123" t="str">
        <f t="shared" si="407"/>
        <v/>
      </c>
      <c r="CE456" s="123" t="str">
        <f t="shared" si="408"/>
        <v/>
      </c>
      <c r="CF456" s="123" t="str">
        <f t="shared" ref="CF456:CF505" si="416">IF(AZ456="C_11",O456,"")</f>
        <v/>
      </c>
      <c r="CG456" s="123" t="str">
        <f t="shared" ref="CG456:CG505" si="417">IF(AZ456="C_12",O456,"")</f>
        <v/>
      </c>
      <c r="CH456" s="123" t="str">
        <f t="shared" ref="CH456:CH505" si="418">IF(AZ456="C_13",O456,"")</f>
        <v/>
      </c>
      <c r="CI456" s="123" t="str">
        <f t="shared" ref="CI456:CI505" si="419">IF(AZ456="C_14",O456,"")</f>
        <v/>
      </c>
      <c r="CJ456" s="131" t="str">
        <f t="shared" ref="CJ456:CJ505" si="420">IF(AZ456="C_15",O456,"")</f>
        <v/>
      </c>
      <c r="CK456" s="123" t="str" cm="1">
        <f t="array" ref="CK456">IF(AND(AZ456="C_16",
        SUMPRODUCT(--ISNUMBER(SEARCH({"14","34","38","40","41","42","43","46","48","56","64","65"},BB456)))&gt;0),
    O456-IF(ISNUMBER(CL456),CL456,0),
    "")</f>
        <v/>
      </c>
      <c r="CL456" s="123" t="str" cm="1">
        <f t="array" ref="CL456">IF(AND(AZ456="C_16",
        SUMPRODUCT(--ISNUMBER(SEARCH({"01";"02";"03";"04";"05";"06";"07";"08";"09";"10";"11";"12";"13";"15";"16";"17";"19";"20";"21";"22";"23";"24";"25";"26";"27";"28";"29";"30";"31";"32";"33";"35";"36";"37";"39";"44";"45";"47";"49";"50";"51";"52";"53";"54";"55";"57";"58";"59";"60";"61";"62";"63";"66";"67";"68";"69";"70";"71";"72";"73";"74";"75"}, BB456)))&gt;0),
    O456,
    "")</f>
        <v/>
      </c>
      <c r="CM456" s="131" t="str" cm="1">
        <f t="array" ref="CM456">IF(SUMPRODUCT(--ISNUMBER(SEARCH({"32";"35";"36";"44";"45";"47";"50";"51";"52";"53";"54";"55";"57";"58";"59";"60"}, BB456)))&gt;0,
    B456,
    "")</f>
        <v/>
      </c>
      <c r="CN456" s="123" t="str" cm="1">
        <f t="array" ref="CN456">IF(SUMPRODUCT(--ISNUMBER(SEARCH({"61";"62"}, BB456)))&gt;0,
    B456,
    "")</f>
        <v/>
      </c>
      <c r="CO456" s="226" t="str" cm="1">
        <f t="array" ref="CO456">IF(SUMPRODUCT(--ISNUMBER(SEARCH({"68";"69";"70";"71"}, BB456)))&gt;0,
    B456,
    "")</f>
        <v/>
      </c>
      <c r="CP456" s="123" t="str" cm="1">
        <f t="array" ref="CP456">IF(SUMPRODUCT(--ISNUMBER(SEARCH({"72";"73";"74";"75"}, BB456)))&gt;0,
    B456,
    "")</f>
        <v/>
      </c>
      <c r="CQ456" s="123" t="str">
        <f t="shared" si="411"/>
        <v/>
      </c>
      <c r="CR456" s="226" t="str">
        <f t="shared" si="412"/>
        <v>NO</v>
      </c>
      <c r="CS456" s="122" t="str">
        <f t="shared" ref="CS456:CS505" si="421">IF(ISNUMBER(SEARCH("01",AX456)),B456,"")</f>
        <v/>
      </c>
      <c r="CT456" s="123" t="str">
        <f t="shared" ref="CT456:CT505" si="422">IF(ISNUMBER(SEARCH("02",AX456)),B456,"")</f>
        <v/>
      </c>
      <c r="CU456" s="123" t="str">
        <f t="shared" ref="CU456:CU505" si="423">IF(ISNUMBER(SEARCH("03",AX456)),B456,"")</f>
        <v/>
      </c>
      <c r="CV456" s="123" t="str">
        <f t="shared" ref="CV456:CV505" si="424">IF(ISNUMBER(SEARCH("04",AX456)),B456,"")</f>
        <v/>
      </c>
      <c r="CW456" s="123" t="str">
        <f t="shared" ref="CW456:CW505" si="425">IF(ISNUMBER(SEARCH("05",AX456)),B456,"")</f>
        <v/>
      </c>
      <c r="CX456" s="123" t="str">
        <f t="shared" ref="CX456:CX505" si="426">IF(ISNUMBER(SEARCH("06",AX456)),B456,"")</f>
        <v/>
      </c>
      <c r="CY456" s="123" t="str">
        <f t="shared" ref="CY456:CY505" si="427">IF(ISNUMBER(SEARCH("07",AX456)),B456,"")</f>
        <v/>
      </c>
      <c r="CZ456" s="123" t="str">
        <f t="shared" ref="CZ456:CZ505" si="428">IF(ISNUMBER(SEARCH("08",AX456)),B456,"")</f>
        <v/>
      </c>
      <c r="DA456" s="123" t="str">
        <f t="shared" ref="DA456:DA505" si="429">IF(ISNUMBER(SEARCH("09",AX456)),B456,"")</f>
        <v/>
      </c>
      <c r="DB456" s="124" t="str">
        <f t="shared" ref="DB456:DB505" si="430">IF(ISNUMBER(SEARCH("10",AX456)),B456,"")</f>
        <v/>
      </c>
      <c r="DC456" s="122" t="str">
        <f t="shared" ref="DC456:DC505" si="431">IF(ISNUMBER(SEARCH("01",BC456)),B456,"")</f>
        <v/>
      </c>
      <c r="DD456" s="123" t="str">
        <f t="shared" ref="DD456:DD505" si="432">IF(ISNUMBER(SEARCH("02",BC456)),B456,"")</f>
        <v/>
      </c>
      <c r="DE456" s="123" t="str">
        <f t="shared" ref="DE456:DE505" si="433">IF(ISNUMBER(SEARCH("03",BC456)),B456,"")</f>
        <v/>
      </c>
      <c r="DF456" s="124" t="str">
        <f t="shared" ref="DF456:DF505" si="434">IF(ISNUMBER(SEARCH("04",BC456)),B456,"")</f>
        <v/>
      </c>
      <c r="DG456" s="110"/>
    </row>
    <row r="457" spans="2:111" ht="16.2" outlineLevel="2" x14ac:dyDescent="0.4">
      <c r="B457" s="7">
        <v>452</v>
      </c>
      <c r="C457" s="12"/>
      <c r="D457" s="13"/>
      <c r="E457" s="14"/>
      <c r="F457" s="14"/>
      <c r="G457" s="14"/>
      <c r="H457" s="14"/>
      <c r="I457" s="14"/>
      <c r="J457" s="14"/>
      <c r="K457" s="14"/>
      <c r="L457" s="15"/>
      <c r="M457" s="12"/>
      <c r="N457" s="12"/>
      <c r="O457" s="12"/>
      <c r="P457" s="98" t="str">
        <f xml:space="preserve"> IF(ISBLANK(M457),"",VLOOKUP(M457,ComboValue!$D$2:$H$18,5,FALSE))</f>
        <v/>
      </c>
      <c r="Q457" s="12"/>
      <c r="R457" s="252" t="str" cm="1">
        <f t="array" ref="R457">IF(OR(ISNUMBER(SEARCH("SGH05",$D457:$L457)),ISNUMBER(SEARCH("SGH06",$D457:$L457)),ISNUMBER(SEARCH("SGH07",$D457:$L457)),ISNUMBER(SEARCH("SGH08",$D457:$L457)),ISNUMBER(SEARCH("pas de pictogramme",$D457:$L457)),ISNUMBER(SEARCH("SGH09",$D457:$L457)),ISNUMBER(SEARCH("SGH03",$D457:$L457))),"OUI","NON")</f>
        <v>NON</v>
      </c>
      <c r="S457" s="13"/>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212"/>
      <c r="AX457" s="123" t="str" cm="1">
        <f t="array" ref="AX457">_xlfn.TEXTJOIN(",", TRUE, IF(D457:L457="","",VLOOKUP(D457:L457, ComboValue!$A$2:$C$11, 3, FALSE)))</f>
        <v/>
      </c>
      <c r="AY457" s="123" t="str">
        <f t="shared" si="409"/>
        <v>Tous_Fr</v>
      </c>
      <c r="AZ457" s="123" t="str">
        <f>IF(ISBLANK(M457),"",VLOOKUP(M457,ComboValue!$D$2:$F$18,3,FALSE))</f>
        <v/>
      </c>
      <c r="BA457" s="123" t="str">
        <f>IF(ISBLANK(N457),"",VLOOKUP(N457,ComboValue!$J$2:$L$5,3,FALSE))</f>
        <v/>
      </c>
      <c r="BB457" s="130" t="str" cm="1">
        <f t="array" ref="BB457">_xlfn.TEXTJOIN(",", TRUE, IF(S457:AV457="","",VLOOKUP(S457:AV457, ComboValue!$M$2:$O$100, 3, FALSE)))</f>
        <v/>
      </c>
      <c r="BC457" s="124" t="str">
        <f t="shared" si="410"/>
        <v/>
      </c>
      <c r="BD457" s="110"/>
      <c r="BE457" s="122" t="str">
        <f t="shared" si="387"/>
        <v/>
      </c>
      <c r="BF457" s="123" t="str">
        <f t="shared" si="388"/>
        <v/>
      </c>
      <c r="BG457" s="123" t="str">
        <f t="shared" si="389"/>
        <v/>
      </c>
      <c r="BH457" s="123" t="str">
        <f t="shared" si="390"/>
        <v/>
      </c>
      <c r="BI457" s="123" t="str">
        <f t="shared" si="391"/>
        <v/>
      </c>
      <c r="BJ457" s="123" t="str">
        <f t="shared" si="392"/>
        <v/>
      </c>
      <c r="BK457" s="123" t="str">
        <f t="shared" si="393"/>
        <v/>
      </c>
      <c r="BL457" s="123" t="str">
        <f t="shared" si="394"/>
        <v/>
      </c>
      <c r="BM457" s="123" t="str">
        <f t="shared" si="395"/>
        <v/>
      </c>
      <c r="BN457" s="123" t="str">
        <f t="shared" si="396"/>
        <v/>
      </c>
      <c r="BO457" s="123">
        <f t="shared" si="385"/>
        <v>0</v>
      </c>
      <c r="BP457" s="123">
        <f t="shared" si="397"/>
        <v>0</v>
      </c>
      <c r="BQ457" s="123">
        <f t="shared" si="386"/>
        <v>0</v>
      </c>
      <c r="BR457" s="123">
        <f t="shared" si="398"/>
        <v>0</v>
      </c>
      <c r="BS457" s="123">
        <f t="shared" si="399"/>
        <v>0</v>
      </c>
      <c r="BT457" s="123">
        <f t="shared" si="400"/>
        <v>0</v>
      </c>
      <c r="BU457" s="123" t="str">
        <f t="shared" si="413"/>
        <v/>
      </c>
      <c r="BV457" s="123" t="str">
        <f t="shared" si="414"/>
        <v/>
      </c>
      <c r="BW457" s="123" t="str">
        <f t="shared" si="415"/>
        <v/>
      </c>
      <c r="BX457" s="123" t="str">
        <f t="shared" si="401"/>
        <v/>
      </c>
      <c r="BY457" s="123" t="str">
        <f t="shared" si="402"/>
        <v/>
      </c>
      <c r="BZ457" s="123" t="str">
        <f t="shared" si="403"/>
        <v/>
      </c>
      <c r="CA457" s="123" t="str">
        <f t="shared" si="404"/>
        <v/>
      </c>
      <c r="CB457" s="123" t="str">
        <f t="shared" si="405"/>
        <v/>
      </c>
      <c r="CC457" s="123" t="str">
        <f t="shared" si="406"/>
        <v/>
      </c>
      <c r="CD457" s="123" t="str">
        <f t="shared" si="407"/>
        <v/>
      </c>
      <c r="CE457" s="123" t="str">
        <f t="shared" si="408"/>
        <v/>
      </c>
      <c r="CF457" s="123" t="str">
        <f t="shared" si="416"/>
        <v/>
      </c>
      <c r="CG457" s="123" t="str">
        <f t="shared" si="417"/>
        <v/>
      </c>
      <c r="CH457" s="123" t="str">
        <f t="shared" si="418"/>
        <v/>
      </c>
      <c r="CI457" s="123" t="str">
        <f t="shared" si="419"/>
        <v/>
      </c>
      <c r="CJ457" s="131" t="str">
        <f t="shared" si="420"/>
        <v/>
      </c>
      <c r="CK457" s="123" t="str" cm="1">
        <f t="array" ref="CK457">IF(AND(AZ457="C_16",
        SUMPRODUCT(--ISNUMBER(SEARCH({"14","34","38","40","41","42","43","46","48","56","64","65"},BB457)))&gt;0),
    O457-IF(ISNUMBER(CL457),CL457,0),
    "")</f>
        <v/>
      </c>
      <c r="CL457" s="123" t="str" cm="1">
        <f t="array" ref="CL457">IF(AND(AZ457="C_16",
        SUMPRODUCT(--ISNUMBER(SEARCH({"01";"02";"03";"04";"05";"06";"07";"08";"09";"10";"11";"12";"13";"15";"16";"17";"19";"20";"21";"22";"23";"24";"25";"26";"27";"28";"29";"30";"31";"32";"33";"35";"36";"37";"39";"44";"45";"47";"49";"50";"51";"52";"53";"54";"55";"57";"58";"59";"60";"61";"62";"63";"66";"67";"68";"69";"70";"71";"72";"73";"74";"75"}, BB457)))&gt;0),
    O457,
    "")</f>
        <v/>
      </c>
      <c r="CM457" s="131" t="str" cm="1">
        <f t="array" ref="CM457">IF(SUMPRODUCT(--ISNUMBER(SEARCH({"32";"35";"36";"44";"45";"47";"50";"51";"52";"53";"54";"55";"57";"58";"59";"60"}, BB457)))&gt;0,
    B457,
    "")</f>
        <v/>
      </c>
      <c r="CN457" s="123" t="str" cm="1">
        <f t="array" ref="CN457">IF(SUMPRODUCT(--ISNUMBER(SEARCH({"61";"62"}, BB457)))&gt;0,
    B457,
    "")</f>
        <v/>
      </c>
      <c r="CO457" s="226" t="str" cm="1">
        <f t="array" ref="CO457">IF(SUMPRODUCT(--ISNUMBER(SEARCH({"68";"69";"70";"71"}, BB457)))&gt;0,
    B457,
    "")</f>
        <v/>
      </c>
      <c r="CP457" s="123" t="str" cm="1">
        <f t="array" ref="CP457">IF(SUMPRODUCT(--ISNUMBER(SEARCH({"72";"73";"74";"75"}, BB457)))&gt;0,
    B457,
    "")</f>
        <v/>
      </c>
      <c r="CQ457" s="123" t="str">
        <f t="shared" si="411"/>
        <v/>
      </c>
      <c r="CR457" s="226" t="str">
        <f t="shared" si="412"/>
        <v>NO</v>
      </c>
      <c r="CS457" s="122" t="str">
        <f t="shared" si="421"/>
        <v/>
      </c>
      <c r="CT457" s="123" t="str">
        <f t="shared" si="422"/>
        <v/>
      </c>
      <c r="CU457" s="123" t="str">
        <f t="shared" si="423"/>
        <v/>
      </c>
      <c r="CV457" s="123" t="str">
        <f t="shared" si="424"/>
        <v/>
      </c>
      <c r="CW457" s="123" t="str">
        <f t="shared" si="425"/>
        <v/>
      </c>
      <c r="CX457" s="123" t="str">
        <f t="shared" si="426"/>
        <v/>
      </c>
      <c r="CY457" s="123" t="str">
        <f t="shared" si="427"/>
        <v/>
      </c>
      <c r="CZ457" s="123" t="str">
        <f t="shared" si="428"/>
        <v/>
      </c>
      <c r="DA457" s="123" t="str">
        <f t="shared" si="429"/>
        <v/>
      </c>
      <c r="DB457" s="124" t="str">
        <f t="shared" si="430"/>
        <v/>
      </c>
      <c r="DC457" s="122" t="str">
        <f t="shared" si="431"/>
        <v/>
      </c>
      <c r="DD457" s="123" t="str">
        <f t="shared" si="432"/>
        <v/>
      </c>
      <c r="DE457" s="123" t="str">
        <f t="shared" si="433"/>
        <v/>
      </c>
      <c r="DF457" s="124" t="str">
        <f t="shared" si="434"/>
        <v/>
      </c>
      <c r="DG457" s="110"/>
    </row>
    <row r="458" spans="2:111" ht="16.2" outlineLevel="2" x14ac:dyDescent="0.4">
      <c r="B458" s="7">
        <v>453</v>
      </c>
      <c r="C458" s="12"/>
      <c r="D458" s="13"/>
      <c r="E458" s="14"/>
      <c r="F458" s="14"/>
      <c r="G458" s="14"/>
      <c r="H458" s="14"/>
      <c r="I458" s="14"/>
      <c r="J458" s="14"/>
      <c r="K458" s="14"/>
      <c r="L458" s="15"/>
      <c r="M458" s="12"/>
      <c r="N458" s="12"/>
      <c r="O458" s="12"/>
      <c r="P458" s="98" t="str">
        <f xml:space="preserve"> IF(ISBLANK(M458),"",VLOOKUP(M458,ComboValue!$D$2:$H$18,5,FALSE))</f>
        <v/>
      </c>
      <c r="Q458" s="12"/>
      <c r="R458" s="252" t="str" cm="1">
        <f t="array" ref="R458">IF(OR(ISNUMBER(SEARCH("SGH05",$D458:$L458)),ISNUMBER(SEARCH("SGH06",$D458:$L458)),ISNUMBER(SEARCH("SGH07",$D458:$L458)),ISNUMBER(SEARCH("SGH08",$D458:$L458)),ISNUMBER(SEARCH("pas de pictogramme",$D458:$L458)),ISNUMBER(SEARCH("SGH09",$D458:$L458)),ISNUMBER(SEARCH("SGH03",$D458:$L458))),"OUI","NON")</f>
        <v>NON</v>
      </c>
      <c r="S458" s="13"/>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212"/>
      <c r="AX458" s="123" t="str" cm="1">
        <f t="array" ref="AX458">_xlfn.TEXTJOIN(",", TRUE, IF(D458:L458="","",VLOOKUP(D458:L458, ComboValue!$A$2:$C$11, 3, FALSE)))</f>
        <v/>
      </c>
      <c r="AY458" s="123" t="str">
        <f t="shared" si="409"/>
        <v>Tous_Fr</v>
      </c>
      <c r="AZ458" s="123" t="str">
        <f>IF(ISBLANK(M458),"",VLOOKUP(M458,ComboValue!$D$2:$F$18,3,FALSE))</f>
        <v/>
      </c>
      <c r="BA458" s="123" t="str">
        <f>IF(ISBLANK(N458),"",VLOOKUP(N458,ComboValue!$J$2:$L$5,3,FALSE))</f>
        <v/>
      </c>
      <c r="BB458" s="130" t="str" cm="1">
        <f t="array" ref="BB458">_xlfn.TEXTJOIN(",", TRUE, IF(S458:AV458="","",VLOOKUP(S458:AV458, ComboValue!$M$2:$O$100, 3, FALSE)))</f>
        <v/>
      </c>
      <c r="BC458" s="124" t="str">
        <f t="shared" si="410"/>
        <v/>
      </c>
      <c r="BD458" s="110"/>
      <c r="BE458" s="122" t="str">
        <f t="shared" si="387"/>
        <v/>
      </c>
      <c r="BF458" s="123" t="str">
        <f t="shared" si="388"/>
        <v/>
      </c>
      <c r="BG458" s="123" t="str">
        <f t="shared" si="389"/>
        <v/>
      </c>
      <c r="BH458" s="123" t="str">
        <f t="shared" si="390"/>
        <v/>
      </c>
      <c r="BI458" s="123" t="str">
        <f t="shared" si="391"/>
        <v/>
      </c>
      <c r="BJ458" s="123" t="str">
        <f t="shared" si="392"/>
        <v/>
      </c>
      <c r="BK458" s="123" t="str">
        <f t="shared" si="393"/>
        <v/>
      </c>
      <c r="BL458" s="123" t="str">
        <f t="shared" si="394"/>
        <v/>
      </c>
      <c r="BM458" s="123" t="str">
        <f t="shared" si="395"/>
        <v/>
      </c>
      <c r="BN458" s="123" t="str">
        <f t="shared" si="396"/>
        <v/>
      </c>
      <c r="BO458" s="123">
        <f t="shared" si="385"/>
        <v>0</v>
      </c>
      <c r="BP458" s="123">
        <f t="shared" si="397"/>
        <v>0</v>
      </c>
      <c r="BQ458" s="123">
        <f t="shared" si="386"/>
        <v>0</v>
      </c>
      <c r="BR458" s="123">
        <f t="shared" si="398"/>
        <v>0</v>
      </c>
      <c r="BS458" s="123">
        <f t="shared" si="399"/>
        <v>0</v>
      </c>
      <c r="BT458" s="123">
        <f t="shared" si="400"/>
        <v>0</v>
      </c>
      <c r="BU458" s="123" t="str">
        <f t="shared" si="413"/>
        <v/>
      </c>
      <c r="BV458" s="123" t="str">
        <f t="shared" si="414"/>
        <v/>
      </c>
      <c r="BW458" s="123" t="str">
        <f t="shared" si="415"/>
        <v/>
      </c>
      <c r="BX458" s="123" t="str">
        <f t="shared" si="401"/>
        <v/>
      </c>
      <c r="BY458" s="123" t="str">
        <f t="shared" si="402"/>
        <v/>
      </c>
      <c r="BZ458" s="123" t="str">
        <f t="shared" si="403"/>
        <v/>
      </c>
      <c r="CA458" s="123" t="str">
        <f t="shared" si="404"/>
        <v/>
      </c>
      <c r="CB458" s="123" t="str">
        <f t="shared" si="405"/>
        <v/>
      </c>
      <c r="CC458" s="123" t="str">
        <f t="shared" si="406"/>
        <v/>
      </c>
      <c r="CD458" s="123" t="str">
        <f t="shared" si="407"/>
        <v/>
      </c>
      <c r="CE458" s="123" t="str">
        <f t="shared" si="408"/>
        <v/>
      </c>
      <c r="CF458" s="123" t="str">
        <f t="shared" si="416"/>
        <v/>
      </c>
      <c r="CG458" s="123" t="str">
        <f t="shared" si="417"/>
        <v/>
      </c>
      <c r="CH458" s="123" t="str">
        <f t="shared" si="418"/>
        <v/>
      </c>
      <c r="CI458" s="123" t="str">
        <f t="shared" si="419"/>
        <v/>
      </c>
      <c r="CJ458" s="131" t="str">
        <f t="shared" si="420"/>
        <v/>
      </c>
      <c r="CK458" s="123" t="str" cm="1">
        <f t="array" ref="CK458">IF(AND(AZ458="C_16",
        SUMPRODUCT(--ISNUMBER(SEARCH({"14","34","38","40","41","42","43","46","48","56","64","65"},BB458)))&gt;0),
    O458-IF(ISNUMBER(CL458),CL458,0),
    "")</f>
        <v/>
      </c>
      <c r="CL458" s="123" t="str" cm="1">
        <f t="array" ref="CL458">IF(AND(AZ458="C_16",
        SUMPRODUCT(--ISNUMBER(SEARCH({"01";"02";"03";"04";"05";"06";"07";"08";"09";"10";"11";"12";"13";"15";"16";"17";"19";"20";"21";"22";"23";"24";"25";"26";"27";"28";"29";"30";"31";"32";"33";"35";"36";"37";"39";"44";"45";"47";"49";"50";"51";"52";"53";"54";"55";"57";"58";"59";"60";"61";"62";"63";"66";"67";"68";"69";"70";"71";"72";"73";"74";"75"}, BB458)))&gt;0),
    O458,
    "")</f>
        <v/>
      </c>
      <c r="CM458" s="131" t="str" cm="1">
        <f t="array" ref="CM458">IF(SUMPRODUCT(--ISNUMBER(SEARCH({"32";"35";"36";"44";"45";"47";"50";"51";"52";"53";"54";"55";"57";"58";"59";"60"}, BB458)))&gt;0,
    B458,
    "")</f>
        <v/>
      </c>
      <c r="CN458" s="123" t="str" cm="1">
        <f t="array" ref="CN458">IF(SUMPRODUCT(--ISNUMBER(SEARCH({"61";"62"}, BB458)))&gt;0,
    B458,
    "")</f>
        <v/>
      </c>
      <c r="CO458" s="226" t="str" cm="1">
        <f t="array" ref="CO458">IF(SUMPRODUCT(--ISNUMBER(SEARCH({"68";"69";"70";"71"}, BB458)))&gt;0,
    B458,
    "")</f>
        <v/>
      </c>
      <c r="CP458" s="123" t="str" cm="1">
        <f t="array" ref="CP458">IF(SUMPRODUCT(--ISNUMBER(SEARCH({"72";"73";"74";"75"}, BB458)))&gt;0,
    B458,
    "")</f>
        <v/>
      </c>
      <c r="CQ458" s="123" t="str">
        <f t="shared" si="411"/>
        <v/>
      </c>
      <c r="CR458" s="226" t="str">
        <f t="shared" si="412"/>
        <v>NO</v>
      </c>
      <c r="CS458" s="122" t="str">
        <f t="shared" si="421"/>
        <v/>
      </c>
      <c r="CT458" s="123" t="str">
        <f t="shared" si="422"/>
        <v/>
      </c>
      <c r="CU458" s="123" t="str">
        <f t="shared" si="423"/>
        <v/>
      </c>
      <c r="CV458" s="123" t="str">
        <f t="shared" si="424"/>
        <v/>
      </c>
      <c r="CW458" s="123" t="str">
        <f t="shared" si="425"/>
        <v/>
      </c>
      <c r="CX458" s="123" t="str">
        <f t="shared" si="426"/>
        <v/>
      </c>
      <c r="CY458" s="123" t="str">
        <f t="shared" si="427"/>
        <v/>
      </c>
      <c r="CZ458" s="123" t="str">
        <f t="shared" si="428"/>
        <v/>
      </c>
      <c r="DA458" s="123" t="str">
        <f t="shared" si="429"/>
        <v/>
      </c>
      <c r="DB458" s="124" t="str">
        <f t="shared" si="430"/>
        <v/>
      </c>
      <c r="DC458" s="122" t="str">
        <f t="shared" si="431"/>
        <v/>
      </c>
      <c r="DD458" s="123" t="str">
        <f t="shared" si="432"/>
        <v/>
      </c>
      <c r="DE458" s="123" t="str">
        <f t="shared" si="433"/>
        <v/>
      </c>
      <c r="DF458" s="124" t="str">
        <f t="shared" si="434"/>
        <v/>
      </c>
      <c r="DG458" s="110"/>
    </row>
    <row r="459" spans="2:111" ht="16.2" outlineLevel="2" x14ac:dyDescent="0.4">
      <c r="B459" s="7">
        <v>454</v>
      </c>
      <c r="C459" s="12"/>
      <c r="D459" s="13"/>
      <c r="E459" s="14"/>
      <c r="F459" s="14"/>
      <c r="G459" s="14"/>
      <c r="H459" s="14"/>
      <c r="I459" s="14"/>
      <c r="J459" s="14"/>
      <c r="K459" s="14"/>
      <c r="L459" s="15"/>
      <c r="M459" s="12"/>
      <c r="N459" s="12"/>
      <c r="O459" s="12"/>
      <c r="P459" s="98" t="str">
        <f xml:space="preserve"> IF(ISBLANK(M459),"",VLOOKUP(M459,ComboValue!$D$2:$H$18,5,FALSE))</f>
        <v/>
      </c>
      <c r="Q459" s="12"/>
      <c r="R459" s="252" t="str" cm="1">
        <f t="array" ref="R459">IF(OR(ISNUMBER(SEARCH("SGH05",$D459:$L459)),ISNUMBER(SEARCH("SGH06",$D459:$L459)),ISNUMBER(SEARCH("SGH07",$D459:$L459)),ISNUMBER(SEARCH("SGH08",$D459:$L459)),ISNUMBER(SEARCH("pas de pictogramme",$D459:$L459)),ISNUMBER(SEARCH("SGH09",$D459:$L459)),ISNUMBER(SEARCH("SGH03",$D459:$L459))),"OUI","NON")</f>
        <v>NON</v>
      </c>
      <c r="S459" s="13"/>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212"/>
      <c r="AX459" s="123" t="str" cm="1">
        <f t="array" ref="AX459">_xlfn.TEXTJOIN(",", TRUE, IF(D459:L459="","",VLOOKUP(D459:L459, ComboValue!$A$2:$C$11, 3, FALSE)))</f>
        <v/>
      </c>
      <c r="AY459" s="123" t="str">
        <f t="shared" si="409"/>
        <v>Tous_Fr</v>
      </c>
      <c r="AZ459" s="123" t="str">
        <f>IF(ISBLANK(M459),"",VLOOKUP(M459,ComboValue!$D$2:$F$18,3,FALSE))</f>
        <v/>
      </c>
      <c r="BA459" s="123" t="str">
        <f>IF(ISBLANK(N459),"",VLOOKUP(N459,ComboValue!$J$2:$L$5,3,FALSE))</f>
        <v/>
      </c>
      <c r="BB459" s="130" t="str" cm="1">
        <f t="array" ref="BB459">_xlfn.TEXTJOIN(",", TRUE, IF(S459:AV459="","",VLOOKUP(S459:AV459, ComboValue!$M$2:$O$100, 3, FALSE)))</f>
        <v/>
      </c>
      <c r="BC459" s="124" t="str">
        <f t="shared" si="410"/>
        <v/>
      </c>
      <c r="BD459" s="110"/>
      <c r="BE459" s="122" t="str">
        <f t="shared" si="387"/>
        <v/>
      </c>
      <c r="BF459" s="123" t="str">
        <f t="shared" si="388"/>
        <v/>
      </c>
      <c r="BG459" s="123" t="str">
        <f t="shared" si="389"/>
        <v/>
      </c>
      <c r="BH459" s="123" t="str">
        <f t="shared" si="390"/>
        <v/>
      </c>
      <c r="BI459" s="123" t="str">
        <f t="shared" si="391"/>
        <v/>
      </c>
      <c r="BJ459" s="123" t="str">
        <f t="shared" si="392"/>
        <v/>
      </c>
      <c r="BK459" s="123" t="str">
        <f t="shared" si="393"/>
        <v/>
      </c>
      <c r="BL459" s="123" t="str">
        <f t="shared" si="394"/>
        <v/>
      </c>
      <c r="BM459" s="123" t="str">
        <f t="shared" si="395"/>
        <v/>
      </c>
      <c r="BN459" s="123" t="str">
        <f t="shared" si="396"/>
        <v/>
      </c>
      <c r="BO459" s="123">
        <f t="shared" si="385"/>
        <v>0</v>
      </c>
      <c r="BP459" s="123">
        <f t="shared" si="397"/>
        <v>0</v>
      </c>
      <c r="BQ459" s="123">
        <f t="shared" si="386"/>
        <v>0</v>
      </c>
      <c r="BR459" s="123">
        <f t="shared" si="398"/>
        <v>0</v>
      </c>
      <c r="BS459" s="123">
        <f t="shared" si="399"/>
        <v>0</v>
      </c>
      <c r="BT459" s="123">
        <f t="shared" si="400"/>
        <v>0</v>
      </c>
      <c r="BU459" s="123" t="str">
        <f t="shared" si="413"/>
        <v/>
      </c>
      <c r="BV459" s="123" t="str">
        <f t="shared" si="414"/>
        <v/>
      </c>
      <c r="BW459" s="123" t="str">
        <f t="shared" si="415"/>
        <v/>
      </c>
      <c r="BX459" s="123" t="str">
        <f t="shared" si="401"/>
        <v/>
      </c>
      <c r="BY459" s="123" t="str">
        <f t="shared" si="402"/>
        <v/>
      </c>
      <c r="BZ459" s="123" t="str">
        <f t="shared" si="403"/>
        <v/>
      </c>
      <c r="CA459" s="123" t="str">
        <f t="shared" si="404"/>
        <v/>
      </c>
      <c r="CB459" s="123" t="str">
        <f t="shared" si="405"/>
        <v/>
      </c>
      <c r="CC459" s="123" t="str">
        <f t="shared" si="406"/>
        <v/>
      </c>
      <c r="CD459" s="123" t="str">
        <f t="shared" si="407"/>
        <v/>
      </c>
      <c r="CE459" s="123" t="str">
        <f t="shared" si="408"/>
        <v/>
      </c>
      <c r="CF459" s="123" t="str">
        <f t="shared" si="416"/>
        <v/>
      </c>
      <c r="CG459" s="123" t="str">
        <f t="shared" si="417"/>
        <v/>
      </c>
      <c r="CH459" s="123" t="str">
        <f t="shared" si="418"/>
        <v/>
      </c>
      <c r="CI459" s="123" t="str">
        <f t="shared" si="419"/>
        <v/>
      </c>
      <c r="CJ459" s="131" t="str">
        <f t="shared" si="420"/>
        <v/>
      </c>
      <c r="CK459" s="123" t="str" cm="1">
        <f t="array" ref="CK459">IF(AND(AZ459="C_16",
        SUMPRODUCT(--ISNUMBER(SEARCH({"14","34","38","40","41","42","43","46","48","56","64","65"},BB459)))&gt;0),
    O459-IF(ISNUMBER(CL459),CL459,0),
    "")</f>
        <v/>
      </c>
      <c r="CL459" s="123" t="str" cm="1">
        <f t="array" ref="CL459">IF(AND(AZ459="C_16",
        SUMPRODUCT(--ISNUMBER(SEARCH({"01";"02";"03";"04";"05";"06";"07";"08";"09";"10";"11";"12";"13";"15";"16";"17";"19";"20";"21";"22";"23";"24";"25";"26";"27";"28";"29";"30";"31";"32";"33";"35";"36";"37";"39";"44";"45";"47";"49";"50";"51";"52";"53";"54";"55";"57";"58";"59";"60";"61";"62";"63";"66";"67";"68";"69";"70";"71";"72";"73";"74";"75"}, BB459)))&gt;0),
    O459,
    "")</f>
        <v/>
      </c>
      <c r="CM459" s="131" t="str" cm="1">
        <f t="array" ref="CM459">IF(SUMPRODUCT(--ISNUMBER(SEARCH({"32";"35";"36";"44";"45";"47";"50";"51";"52";"53";"54";"55";"57";"58";"59";"60"}, BB459)))&gt;0,
    B459,
    "")</f>
        <v/>
      </c>
      <c r="CN459" s="123" t="str" cm="1">
        <f t="array" ref="CN459">IF(SUMPRODUCT(--ISNUMBER(SEARCH({"61";"62"}, BB459)))&gt;0,
    B459,
    "")</f>
        <v/>
      </c>
      <c r="CO459" s="226" t="str" cm="1">
        <f t="array" ref="CO459">IF(SUMPRODUCT(--ISNUMBER(SEARCH({"68";"69";"70";"71"}, BB459)))&gt;0,
    B459,
    "")</f>
        <v/>
      </c>
      <c r="CP459" s="123" t="str" cm="1">
        <f t="array" ref="CP459">IF(SUMPRODUCT(--ISNUMBER(SEARCH({"72";"73";"74";"75"}, BB459)))&gt;0,
    B459,
    "")</f>
        <v/>
      </c>
      <c r="CQ459" s="123" t="str">
        <f t="shared" si="411"/>
        <v/>
      </c>
      <c r="CR459" s="226" t="str">
        <f t="shared" si="412"/>
        <v>NO</v>
      </c>
      <c r="CS459" s="122" t="str">
        <f t="shared" si="421"/>
        <v/>
      </c>
      <c r="CT459" s="123" t="str">
        <f t="shared" si="422"/>
        <v/>
      </c>
      <c r="CU459" s="123" t="str">
        <f t="shared" si="423"/>
        <v/>
      </c>
      <c r="CV459" s="123" t="str">
        <f t="shared" si="424"/>
        <v/>
      </c>
      <c r="CW459" s="123" t="str">
        <f t="shared" si="425"/>
        <v/>
      </c>
      <c r="CX459" s="123" t="str">
        <f t="shared" si="426"/>
        <v/>
      </c>
      <c r="CY459" s="123" t="str">
        <f t="shared" si="427"/>
        <v/>
      </c>
      <c r="CZ459" s="123" t="str">
        <f t="shared" si="428"/>
        <v/>
      </c>
      <c r="DA459" s="123" t="str">
        <f t="shared" si="429"/>
        <v/>
      </c>
      <c r="DB459" s="124" t="str">
        <f t="shared" si="430"/>
        <v/>
      </c>
      <c r="DC459" s="122" t="str">
        <f t="shared" si="431"/>
        <v/>
      </c>
      <c r="DD459" s="123" t="str">
        <f t="shared" si="432"/>
        <v/>
      </c>
      <c r="DE459" s="123" t="str">
        <f t="shared" si="433"/>
        <v/>
      </c>
      <c r="DF459" s="124" t="str">
        <f t="shared" si="434"/>
        <v/>
      </c>
      <c r="DG459" s="110"/>
    </row>
    <row r="460" spans="2:111" ht="16.2" outlineLevel="2" x14ac:dyDescent="0.4">
      <c r="B460" s="7">
        <v>455</v>
      </c>
      <c r="C460" s="12"/>
      <c r="D460" s="13"/>
      <c r="E460" s="14"/>
      <c r="F460" s="14"/>
      <c r="G460" s="14"/>
      <c r="H460" s="14"/>
      <c r="I460" s="14"/>
      <c r="J460" s="14"/>
      <c r="K460" s="14"/>
      <c r="L460" s="15"/>
      <c r="M460" s="12"/>
      <c r="N460" s="12"/>
      <c r="O460" s="12"/>
      <c r="P460" s="98" t="str">
        <f xml:space="preserve"> IF(ISBLANK(M460),"",VLOOKUP(M460,ComboValue!$D$2:$H$18,5,FALSE))</f>
        <v/>
      </c>
      <c r="Q460" s="12"/>
      <c r="R460" s="252" t="str" cm="1">
        <f t="array" ref="R460">IF(OR(ISNUMBER(SEARCH("SGH05",$D460:$L460)),ISNUMBER(SEARCH("SGH06",$D460:$L460)),ISNUMBER(SEARCH("SGH07",$D460:$L460)),ISNUMBER(SEARCH("SGH08",$D460:$L460)),ISNUMBER(SEARCH("pas de pictogramme",$D460:$L460)),ISNUMBER(SEARCH("SGH09",$D460:$L460)),ISNUMBER(SEARCH("SGH03",$D460:$L460))),"OUI","NON")</f>
        <v>NON</v>
      </c>
      <c r="S460" s="13"/>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212"/>
      <c r="AX460" s="123" t="str" cm="1">
        <f t="array" ref="AX460">_xlfn.TEXTJOIN(",", TRUE, IF(D460:L460="","",VLOOKUP(D460:L460, ComboValue!$A$2:$C$11, 3, FALSE)))</f>
        <v/>
      </c>
      <c r="AY460" s="123" t="str">
        <f t="shared" si="409"/>
        <v>Tous_Fr</v>
      </c>
      <c r="AZ460" s="123" t="str">
        <f>IF(ISBLANK(M460),"",VLOOKUP(M460,ComboValue!$D$2:$F$18,3,FALSE))</f>
        <v/>
      </c>
      <c r="BA460" s="123" t="str">
        <f>IF(ISBLANK(N460),"",VLOOKUP(N460,ComboValue!$J$2:$L$5,3,FALSE))</f>
        <v/>
      </c>
      <c r="BB460" s="130" t="str" cm="1">
        <f t="array" ref="BB460">_xlfn.TEXTJOIN(",", TRUE, IF(S460:AV460="","",VLOOKUP(S460:AV460, ComboValue!$M$2:$O$100, 3, FALSE)))</f>
        <v/>
      </c>
      <c r="BC460" s="124" t="str">
        <f t="shared" si="410"/>
        <v/>
      </c>
      <c r="BD460" s="110"/>
      <c r="BE460" s="122" t="str">
        <f t="shared" si="387"/>
        <v/>
      </c>
      <c r="BF460" s="123" t="str">
        <f t="shared" si="388"/>
        <v/>
      </c>
      <c r="BG460" s="123" t="str">
        <f t="shared" si="389"/>
        <v/>
      </c>
      <c r="BH460" s="123" t="str">
        <f t="shared" si="390"/>
        <v/>
      </c>
      <c r="BI460" s="123" t="str">
        <f t="shared" si="391"/>
        <v/>
      </c>
      <c r="BJ460" s="123" t="str">
        <f t="shared" si="392"/>
        <v/>
      </c>
      <c r="BK460" s="123" t="str">
        <f t="shared" si="393"/>
        <v/>
      </c>
      <c r="BL460" s="123" t="str">
        <f t="shared" si="394"/>
        <v/>
      </c>
      <c r="BM460" s="123" t="str">
        <f t="shared" si="395"/>
        <v/>
      </c>
      <c r="BN460" s="123" t="str">
        <f t="shared" si="396"/>
        <v/>
      </c>
      <c r="BO460" s="123">
        <f t="shared" si="385"/>
        <v>0</v>
      </c>
      <c r="BP460" s="123">
        <f t="shared" si="397"/>
        <v>0</v>
      </c>
      <c r="BQ460" s="123">
        <f t="shared" si="386"/>
        <v>0</v>
      </c>
      <c r="BR460" s="123">
        <f t="shared" si="398"/>
        <v>0</v>
      </c>
      <c r="BS460" s="123">
        <f t="shared" si="399"/>
        <v>0</v>
      </c>
      <c r="BT460" s="123">
        <f t="shared" si="400"/>
        <v>0</v>
      </c>
      <c r="BU460" s="123" t="str">
        <f t="shared" si="413"/>
        <v/>
      </c>
      <c r="BV460" s="123" t="str">
        <f t="shared" si="414"/>
        <v/>
      </c>
      <c r="BW460" s="123" t="str">
        <f t="shared" si="415"/>
        <v/>
      </c>
      <c r="BX460" s="123" t="str">
        <f t="shared" si="401"/>
        <v/>
      </c>
      <c r="BY460" s="123" t="str">
        <f t="shared" si="402"/>
        <v/>
      </c>
      <c r="BZ460" s="123" t="str">
        <f t="shared" si="403"/>
        <v/>
      </c>
      <c r="CA460" s="123" t="str">
        <f t="shared" si="404"/>
        <v/>
      </c>
      <c r="CB460" s="123" t="str">
        <f t="shared" si="405"/>
        <v/>
      </c>
      <c r="CC460" s="123" t="str">
        <f t="shared" si="406"/>
        <v/>
      </c>
      <c r="CD460" s="123" t="str">
        <f t="shared" si="407"/>
        <v/>
      </c>
      <c r="CE460" s="123" t="str">
        <f t="shared" si="408"/>
        <v/>
      </c>
      <c r="CF460" s="123" t="str">
        <f t="shared" si="416"/>
        <v/>
      </c>
      <c r="CG460" s="123" t="str">
        <f t="shared" si="417"/>
        <v/>
      </c>
      <c r="CH460" s="123" t="str">
        <f t="shared" si="418"/>
        <v/>
      </c>
      <c r="CI460" s="123" t="str">
        <f t="shared" si="419"/>
        <v/>
      </c>
      <c r="CJ460" s="131" t="str">
        <f t="shared" si="420"/>
        <v/>
      </c>
      <c r="CK460" s="123" t="str" cm="1">
        <f t="array" ref="CK460">IF(AND(AZ460="C_16",
        SUMPRODUCT(--ISNUMBER(SEARCH({"14","34","38","40","41","42","43","46","48","56","64","65"},BB460)))&gt;0),
    O460-IF(ISNUMBER(CL460),CL460,0),
    "")</f>
        <v/>
      </c>
      <c r="CL460" s="123" t="str" cm="1">
        <f t="array" ref="CL460">IF(AND(AZ460="C_16",
        SUMPRODUCT(--ISNUMBER(SEARCH({"01";"02";"03";"04";"05";"06";"07";"08";"09";"10";"11";"12";"13";"15";"16";"17";"19";"20";"21";"22";"23";"24";"25";"26";"27";"28";"29";"30";"31";"32";"33";"35";"36";"37";"39";"44";"45";"47";"49";"50";"51";"52";"53";"54";"55";"57";"58";"59";"60";"61";"62";"63";"66";"67";"68";"69";"70";"71";"72";"73";"74";"75"}, BB460)))&gt;0),
    O460,
    "")</f>
        <v/>
      </c>
      <c r="CM460" s="131" t="str" cm="1">
        <f t="array" ref="CM460">IF(SUMPRODUCT(--ISNUMBER(SEARCH({"32";"35";"36";"44";"45";"47";"50";"51";"52";"53";"54";"55";"57";"58";"59";"60"}, BB460)))&gt;0,
    B460,
    "")</f>
        <v/>
      </c>
      <c r="CN460" s="123" t="str" cm="1">
        <f t="array" ref="CN460">IF(SUMPRODUCT(--ISNUMBER(SEARCH({"61";"62"}, BB460)))&gt;0,
    B460,
    "")</f>
        <v/>
      </c>
      <c r="CO460" s="226" t="str" cm="1">
        <f t="array" ref="CO460">IF(SUMPRODUCT(--ISNUMBER(SEARCH({"68";"69";"70";"71"}, BB460)))&gt;0,
    B460,
    "")</f>
        <v/>
      </c>
      <c r="CP460" s="123" t="str" cm="1">
        <f t="array" ref="CP460">IF(SUMPRODUCT(--ISNUMBER(SEARCH({"72";"73";"74";"75"}, BB460)))&gt;0,
    B460,
    "")</f>
        <v/>
      </c>
      <c r="CQ460" s="123" t="str">
        <f t="shared" si="411"/>
        <v/>
      </c>
      <c r="CR460" s="226" t="str">
        <f t="shared" si="412"/>
        <v>NO</v>
      </c>
      <c r="CS460" s="122" t="str">
        <f t="shared" si="421"/>
        <v/>
      </c>
      <c r="CT460" s="123" t="str">
        <f t="shared" si="422"/>
        <v/>
      </c>
      <c r="CU460" s="123" t="str">
        <f t="shared" si="423"/>
        <v/>
      </c>
      <c r="CV460" s="123" t="str">
        <f t="shared" si="424"/>
        <v/>
      </c>
      <c r="CW460" s="123" t="str">
        <f t="shared" si="425"/>
        <v/>
      </c>
      <c r="CX460" s="123" t="str">
        <f t="shared" si="426"/>
        <v/>
      </c>
      <c r="CY460" s="123" t="str">
        <f t="shared" si="427"/>
        <v/>
      </c>
      <c r="CZ460" s="123" t="str">
        <f t="shared" si="428"/>
        <v/>
      </c>
      <c r="DA460" s="123" t="str">
        <f t="shared" si="429"/>
        <v/>
      </c>
      <c r="DB460" s="124" t="str">
        <f t="shared" si="430"/>
        <v/>
      </c>
      <c r="DC460" s="122" t="str">
        <f t="shared" si="431"/>
        <v/>
      </c>
      <c r="DD460" s="123" t="str">
        <f t="shared" si="432"/>
        <v/>
      </c>
      <c r="DE460" s="123" t="str">
        <f t="shared" si="433"/>
        <v/>
      </c>
      <c r="DF460" s="124" t="str">
        <f t="shared" si="434"/>
        <v/>
      </c>
      <c r="DG460" s="110"/>
    </row>
    <row r="461" spans="2:111" ht="16.2" outlineLevel="2" x14ac:dyDescent="0.4">
      <c r="B461" s="7">
        <v>456</v>
      </c>
      <c r="C461" s="12"/>
      <c r="D461" s="13"/>
      <c r="E461" s="14"/>
      <c r="F461" s="14"/>
      <c r="G461" s="14"/>
      <c r="H461" s="14"/>
      <c r="I461" s="14"/>
      <c r="J461" s="14"/>
      <c r="K461" s="14"/>
      <c r="L461" s="15"/>
      <c r="M461" s="12"/>
      <c r="N461" s="12"/>
      <c r="O461" s="12"/>
      <c r="P461" s="98" t="str">
        <f xml:space="preserve"> IF(ISBLANK(M461),"",VLOOKUP(M461,ComboValue!$D$2:$H$18,5,FALSE))</f>
        <v/>
      </c>
      <c r="Q461" s="12"/>
      <c r="R461" s="252" t="str" cm="1">
        <f t="array" ref="R461">IF(OR(ISNUMBER(SEARCH("SGH05",$D461:$L461)),ISNUMBER(SEARCH("SGH06",$D461:$L461)),ISNUMBER(SEARCH("SGH07",$D461:$L461)),ISNUMBER(SEARCH("SGH08",$D461:$L461)),ISNUMBER(SEARCH("pas de pictogramme",$D461:$L461)),ISNUMBER(SEARCH("SGH09",$D461:$L461)),ISNUMBER(SEARCH("SGH03",$D461:$L461))),"OUI","NON")</f>
        <v>NON</v>
      </c>
      <c r="S461" s="13"/>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212"/>
      <c r="AX461" s="123" t="str" cm="1">
        <f t="array" ref="AX461">_xlfn.TEXTJOIN(",", TRUE, IF(D461:L461="","",VLOOKUP(D461:L461, ComboValue!$A$2:$C$11, 3, FALSE)))</f>
        <v/>
      </c>
      <c r="AY461" s="123" t="str">
        <f t="shared" si="409"/>
        <v>Tous_Fr</v>
      </c>
      <c r="AZ461" s="123" t="str">
        <f>IF(ISBLANK(M461),"",VLOOKUP(M461,ComboValue!$D$2:$F$18,3,FALSE))</f>
        <v/>
      </c>
      <c r="BA461" s="123" t="str">
        <f>IF(ISBLANK(N461),"",VLOOKUP(N461,ComboValue!$J$2:$L$5,3,FALSE))</f>
        <v/>
      </c>
      <c r="BB461" s="130" t="str" cm="1">
        <f t="array" ref="BB461">_xlfn.TEXTJOIN(",", TRUE, IF(S461:AV461="","",VLOOKUP(S461:AV461, ComboValue!$M$2:$O$100, 3, FALSE)))</f>
        <v/>
      </c>
      <c r="BC461" s="124" t="str">
        <f t="shared" si="410"/>
        <v/>
      </c>
      <c r="BD461" s="110"/>
      <c r="BE461" s="122" t="str">
        <f t="shared" si="387"/>
        <v/>
      </c>
      <c r="BF461" s="123" t="str">
        <f t="shared" si="388"/>
        <v/>
      </c>
      <c r="BG461" s="123" t="str">
        <f t="shared" si="389"/>
        <v/>
      </c>
      <c r="BH461" s="123" t="str">
        <f t="shared" si="390"/>
        <v/>
      </c>
      <c r="BI461" s="123" t="str">
        <f t="shared" si="391"/>
        <v/>
      </c>
      <c r="BJ461" s="123" t="str">
        <f t="shared" si="392"/>
        <v/>
      </c>
      <c r="BK461" s="123" t="str">
        <f t="shared" si="393"/>
        <v/>
      </c>
      <c r="BL461" s="123" t="str">
        <f t="shared" si="394"/>
        <v/>
      </c>
      <c r="BM461" s="123" t="str">
        <f t="shared" si="395"/>
        <v/>
      </c>
      <c r="BN461" s="123" t="str">
        <f t="shared" si="396"/>
        <v/>
      </c>
      <c r="BO461" s="123">
        <f t="shared" si="385"/>
        <v>0</v>
      </c>
      <c r="BP461" s="123">
        <f t="shared" si="397"/>
        <v>0</v>
      </c>
      <c r="BQ461" s="123">
        <f t="shared" si="386"/>
        <v>0</v>
      </c>
      <c r="BR461" s="123">
        <f t="shared" si="398"/>
        <v>0</v>
      </c>
      <c r="BS461" s="123">
        <f t="shared" si="399"/>
        <v>0</v>
      </c>
      <c r="BT461" s="123">
        <f t="shared" si="400"/>
        <v>0</v>
      </c>
      <c r="BU461" s="123" t="str">
        <f t="shared" si="413"/>
        <v/>
      </c>
      <c r="BV461" s="123" t="str">
        <f t="shared" si="414"/>
        <v/>
      </c>
      <c r="BW461" s="123" t="str">
        <f t="shared" si="415"/>
        <v/>
      </c>
      <c r="BX461" s="123" t="str">
        <f t="shared" si="401"/>
        <v/>
      </c>
      <c r="BY461" s="123" t="str">
        <f t="shared" si="402"/>
        <v/>
      </c>
      <c r="BZ461" s="123" t="str">
        <f t="shared" si="403"/>
        <v/>
      </c>
      <c r="CA461" s="123" t="str">
        <f t="shared" si="404"/>
        <v/>
      </c>
      <c r="CB461" s="123" t="str">
        <f t="shared" si="405"/>
        <v/>
      </c>
      <c r="CC461" s="123" t="str">
        <f t="shared" si="406"/>
        <v/>
      </c>
      <c r="CD461" s="123" t="str">
        <f t="shared" si="407"/>
        <v/>
      </c>
      <c r="CE461" s="123" t="str">
        <f t="shared" si="408"/>
        <v/>
      </c>
      <c r="CF461" s="123" t="str">
        <f t="shared" si="416"/>
        <v/>
      </c>
      <c r="CG461" s="123" t="str">
        <f t="shared" si="417"/>
        <v/>
      </c>
      <c r="CH461" s="123" t="str">
        <f t="shared" si="418"/>
        <v/>
      </c>
      <c r="CI461" s="123" t="str">
        <f t="shared" si="419"/>
        <v/>
      </c>
      <c r="CJ461" s="131" t="str">
        <f t="shared" si="420"/>
        <v/>
      </c>
      <c r="CK461" s="123" t="str" cm="1">
        <f t="array" ref="CK461">IF(AND(AZ461="C_16",
        SUMPRODUCT(--ISNUMBER(SEARCH({"14","34","38","40","41","42","43","46","48","56","64","65"},BB461)))&gt;0),
    O461-IF(ISNUMBER(CL461),CL461,0),
    "")</f>
        <v/>
      </c>
      <c r="CL461" s="123" t="str" cm="1">
        <f t="array" ref="CL461">IF(AND(AZ461="C_16",
        SUMPRODUCT(--ISNUMBER(SEARCH({"01";"02";"03";"04";"05";"06";"07";"08";"09";"10";"11";"12";"13";"15";"16";"17";"19";"20";"21";"22";"23";"24";"25";"26";"27";"28";"29";"30";"31";"32";"33";"35";"36";"37";"39";"44";"45";"47";"49";"50";"51";"52";"53";"54";"55";"57";"58";"59";"60";"61";"62";"63";"66";"67";"68";"69";"70";"71";"72";"73";"74";"75"}, BB461)))&gt;0),
    O461,
    "")</f>
        <v/>
      </c>
      <c r="CM461" s="131" t="str" cm="1">
        <f t="array" ref="CM461">IF(SUMPRODUCT(--ISNUMBER(SEARCH({"32";"35";"36";"44";"45";"47";"50";"51";"52";"53";"54";"55";"57";"58";"59";"60"}, BB461)))&gt;0,
    B461,
    "")</f>
        <v/>
      </c>
      <c r="CN461" s="123" t="str" cm="1">
        <f t="array" ref="CN461">IF(SUMPRODUCT(--ISNUMBER(SEARCH({"61";"62"}, BB461)))&gt;0,
    B461,
    "")</f>
        <v/>
      </c>
      <c r="CO461" s="226" t="str" cm="1">
        <f t="array" ref="CO461">IF(SUMPRODUCT(--ISNUMBER(SEARCH({"68";"69";"70";"71"}, BB461)))&gt;0,
    B461,
    "")</f>
        <v/>
      </c>
      <c r="CP461" s="123" t="str" cm="1">
        <f t="array" ref="CP461">IF(SUMPRODUCT(--ISNUMBER(SEARCH({"72";"73";"74";"75"}, BB461)))&gt;0,
    B461,
    "")</f>
        <v/>
      </c>
      <c r="CQ461" s="123" t="str">
        <f t="shared" si="411"/>
        <v/>
      </c>
      <c r="CR461" s="226" t="str">
        <f t="shared" si="412"/>
        <v>NO</v>
      </c>
      <c r="CS461" s="122" t="str">
        <f t="shared" si="421"/>
        <v/>
      </c>
      <c r="CT461" s="123" t="str">
        <f t="shared" si="422"/>
        <v/>
      </c>
      <c r="CU461" s="123" t="str">
        <f t="shared" si="423"/>
        <v/>
      </c>
      <c r="CV461" s="123" t="str">
        <f t="shared" si="424"/>
        <v/>
      </c>
      <c r="CW461" s="123" t="str">
        <f t="shared" si="425"/>
        <v/>
      </c>
      <c r="CX461" s="123" t="str">
        <f t="shared" si="426"/>
        <v/>
      </c>
      <c r="CY461" s="123" t="str">
        <f t="shared" si="427"/>
        <v/>
      </c>
      <c r="CZ461" s="123" t="str">
        <f t="shared" si="428"/>
        <v/>
      </c>
      <c r="DA461" s="123" t="str">
        <f t="shared" si="429"/>
        <v/>
      </c>
      <c r="DB461" s="124" t="str">
        <f t="shared" si="430"/>
        <v/>
      </c>
      <c r="DC461" s="122" t="str">
        <f t="shared" si="431"/>
        <v/>
      </c>
      <c r="DD461" s="123" t="str">
        <f t="shared" si="432"/>
        <v/>
      </c>
      <c r="DE461" s="123" t="str">
        <f t="shared" si="433"/>
        <v/>
      </c>
      <c r="DF461" s="124" t="str">
        <f t="shared" si="434"/>
        <v/>
      </c>
      <c r="DG461" s="110"/>
    </row>
    <row r="462" spans="2:111" ht="16.2" outlineLevel="2" x14ac:dyDescent="0.4">
      <c r="B462" s="7">
        <v>457</v>
      </c>
      <c r="C462" s="12"/>
      <c r="D462" s="13"/>
      <c r="E462" s="14"/>
      <c r="F462" s="14"/>
      <c r="G462" s="14"/>
      <c r="H462" s="14"/>
      <c r="I462" s="14"/>
      <c r="J462" s="14"/>
      <c r="K462" s="14"/>
      <c r="L462" s="15"/>
      <c r="M462" s="12"/>
      <c r="N462" s="12"/>
      <c r="O462" s="12"/>
      <c r="P462" s="98" t="str">
        <f xml:space="preserve"> IF(ISBLANK(M462),"",VLOOKUP(M462,ComboValue!$D$2:$H$18,5,FALSE))</f>
        <v/>
      </c>
      <c r="Q462" s="12"/>
      <c r="R462" s="252" t="str" cm="1">
        <f t="array" ref="R462">IF(OR(ISNUMBER(SEARCH("SGH05",$D462:$L462)),ISNUMBER(SEARCH("SGH06",$D462:$L462)),ISNUMBER(SEARCH("SGH07",$D462:$L462)),ISNUMBER(SEARCH("SGH08",$D462:$L462)),ISNUMBER(SEARCH("pas de pictogramme",$D462:$L462)),ISNUMBER(SEARCH("SGH09",$D462:$L462)),ISNUMBER(SEARCH("SGH03",$D462:$L462))),"OUI","NON")</f>
        <v>NON</v>
      </c>
      <c r="S462" s="13"/>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212"/>
      <c r="AX462" s="123" t="str" cm="1">
        <f t="array" ref="AX462">_xlfn.TEXTJOIN(",", TRUE, IF(D462:L462="","",VLOOKUP(D462:L462, ComboValue!$A$2:$C$11, 3, FALSE)))</f>
        <v/>
      </c>
      <c r="AY462" s="123" t="str">
        <f t="shared" si="409"/>
        <v>Tous_Fr</v>
      </c>
      <c r="AZ462" s="123" t="str">
        <f>IF(ISBLANK(M462),"",VLOOKUP(M462,ComboValue!$D$2:$F$18,3,FALSE))</f>
        <v/>
      </c>
      <c r="BA462" s="123" t="str">
        <f>IF(ISBLANK(N462),"",VLOOKUP(N462,ComboValue!$J$2:$L$5,3,FALSE))</f>
        <v/>
      </c>
      <c r="BB462" s="130" t="str" cm="1">
        <f t="array" ref="BB462">_xlfn.TEXTJOIN(",", TRUE, IF(S462:AV462="","",VLOOKUP(S462:AV462, ComboValue!$M$2:$O$100, 3, FALSE)))</f>
        <v/>
      </c>
      <c r="BC462" s="124" t="str">
        <f t="shared" si="410"/>
        <v/>
      </c>
      <c r="BD462" s="110"/>
      <c r="BE462" s="122" t="str">
        <f t="shared" si="387"/>
        <v/>
      </c>
      <c r="BF462" s="123" t="str">
        <f t="shared" si="388"/>
        <v/>
      </c>
      <c r="BG462" s="123" t="str">
        <f t="shared" si="389"/>
        <v/>
      </c>
      <c r="BH462" s="123" t="str">
        <f t="shared" si="390"/>
        <v/>
      </c>
      <c r="BI462" s="123" t="str">
        <f t="shared" si="391"/>
        <v/>
      </c>
      <c r="BJ462" s="123" t="str">
        <f t="shared" si="392"/>
        <v/>
      </c>
      <c r="BK462" s="123" t="str">
        <f t="shared" si="393"/>
        <v/>
      </c>
      <c r="BL462" s="123" t="str">
        <f t="shared" si="394"/>
        <v/>
      </c>
      <c r="BM462" s="123" t="str">
        <f t="shared" si="395"/>
        <v/>
      </c>
      <c r="BN462" s="123" t="str">
        <f t="shared" si="396"/>
        <v/>
      </c>
      <c r="BO462" s="123">
        <f t="shared" si="385"/>
        <v>0</v>
      </c>
      <c r="BP462" s="123">
        <f t="shared" si="397"/>
        <v>0</v>
      </c>
      <c r="BQ462" s="123">
        <f t="shared" si="386"/>
        <v>0</v>
      </c>
      <c r="BR462" s="123">
        <f t="shared" si="398"/>
        <v>0</v>
      </c>
      <c r="BS462" s="123">
        <f t="shared" si="399"/>
        <v>0</v>
      </c>
      <c r="BT462" s="123">
        <f t="shared" si="400"/>
        <v>0</v>
      </c>
      <c r="BU462" s="123" t="str">
        <f t="shared" si="413"/>
        <v/>
      </c>
      <c r="BV462" s="123" t="str">
        <f t="shared" si="414"/>
        <v/>
      </c>
      <c r="BW462" s="123" t="str">
        <f t="shared" si="415"/>
        <v/>
      </c>
      <c r="BX462" s="123" t="str">
        <f t="shared" si="401"/>
        <v/>
      </c>
      <c r="BY462" s="123" t="str">
        <f t="shared" si="402"/>
        <v/>
      </c>
      <c r="BZ462" s="123" t="str">
        <f t="shared" si="403"/>
        <v/>
      </c>
      <c r="CA462" s="123" t="str">
        <f t="shared" si="404"/>
        <v/>
      </c>
      <c r="CB462" s="123" t="str">
        <f t="shared" si="405"/>
        <v/>
      </c>
      <c r="CC462" s="123" t="str">
        <f t="shared" si="406"/>
        <v/>
      </c>
      <c r="CD462" s="123" t="str">
        <f t="shared" si="407"/>
        <v/>
      </c>
      <c r="CE462" s="123" t="str">
        <f t="shared" si="408"/>
        <v/>
      </c>
      <c r="CF462" s="123" t="str">
        <f t="shared" si="416"/>
        <v/>
      </c>
      <c r="CG462" s="123" t="str">
        <f t="shared" si="417"/>
        <v/>
      </c>
      <c r="CH462" s="123" t="str">
        <f t="shared" si="418"/>
        <v/>
      </c>
      <c r="CI462" s="123" t="str">
        <f t="shared" si="419"/>
        <v/>
      </c>
      <c r="CJ462" s="131" t="str">
        <f t="shared" si="420"/>
        <v/>
      </c>
      <c r="CK462" s="123" t="str" cm="1">
        <f t="array" ref="CK462">IF(AND(AZ462="C_16",
        SUMPRODUCT(--ISNUMBER(SEARCH({"14","34","38","40","41","42","43","46","48","56","64","65"},BB462)))&gt;0),
    O462-IF(ISNUMBER(CL462),CL462,0),
    "")</f>
        <v/>
      </c>
      <c r="CL462" s="123" t="str" cm="1">
        <f t="array" ref="CL462">IF(AND(AZ462="C_16",
        SUMPRODUCT(--ISNUMBER(SEARCH({"01";"02";"03";"04";"05";"06";"07";"08";"09";"10";"11";"12";"13";"15";"16";"17";"19";"20";"21";"22";"23";"24";"25";"26";"27";"28";"29";"30";"31";"32";"33";"35";"36";"37";"39";"44";"45";"47";"49";"50";"51";"52";"53";"54";"55";"57";"58";"59";"60";"61";"62";"63";"66";"67";"68";"69";"70";"71";"72";"73";"74";"75"}, BB462)))&gt;0),
    O462,
    "")</f>
        <v/>
      </c>
      <c r="CM462" s="131" t="str" cm="1">
        <f t="array" ref="CM462">IF(SUMPRODUCT(--ISNUMBER(SEARCH({"32";"35";"36";"44";"45";"47";"50";"51";"52";"53";"54";"55";"57";"58";"59";"60"}, BB462)))&gt;0,
    B462,
    "")</f>
        <v/>
      </c>
      <c r="CN462" s="123" t="str" cm="1">
        <f t="array" ref="CN462">IF(SUMPRODUCT(--ISNUMBER(SEARCH({"61";"62"}, BB462)))&gt;0,
    B462,
    "")</f>
        <v/>
      </c>
      <c r="CO462" s="226" t="str" cm="1">
        <f t="array" ref="CO462">IF(SUMPRODUCT(--ISNUMBER(SEARCH({"68";"69";"70";"71"}, BB462)))&gt;0,
    B462,
    "")</f>
        <v/>
      </c>
      <c r="CP462" s="123" t="str" cm="1">
        <f t="array" ref="CP462">IF(SUMPRODUCT(--ISNUMBER(SEARCH({"72";"73";"74";"75"}, BB462)))&gt;0,
    B462,
    "")</f>
        <v/>
      </c>
      <c r="CQ462" s="123" t="str">
        <f t="shared" si="411"/>
        <v/>
      </c>
      <c r="CR462" s="226" t="str">
        <f t="shared" si="412"/>
        <v>NO</v>
      </c>
      <c r="CS462" s="122" t="str">
        <f t="shared" si="421"/>
        <v/>
      </c>
      <c r="CT462" s="123" t="str">
        <f t="shared" si="422"/>
        <v/>
      </c>
      <c r="CU462" s="123" t="str">
        <f t="shared" si="423"/>
        <v/>
      </c>
      <c r="CV462" s="123" t="str">
        <f t="shared" si="424"/>
        <v/>
      </c>
      <c r="CW462" s="123" t="str">
        <f t="shared" si="425"/>
        <v/>
      </c>
      <c r="CX462" s="123" t="str">
        <f t="shared" si="426"/>
        <v/>
      </c>
      <c r="CY462" s="123" t="str">
        <f t="shared" si="427"/>
        <v/>
      </c>
      <c r="CZ462" s="123" t="str">
        <f t="shared" si="428"/>
        <v/>
      </c>
      <c r="DA462" s="123" t="str">
        <f t="shared" si="429"/>
        <v/>
      </c>
      <c r="DB462" s="124" t="str">
        <f t="shared" si="430"/>
        <v/>
      </c>
      <c r="DC462" s="122" t="str">
        <f t="shared" si="431"/>
        <v/>
      </c>
      <c r="DD462" s="123" t="str">
        <f t="shared" si="432"/>
        <v/>
      </c>
      <c r="DE462" s="123" t="str">
        <f t="shared" si="433"/>
        <v/>
      </c>
      <c r="DF462" s="124" t="str">
        <f t="shared" si="434"/>
        <v/>
      </c>
      <c r="DG462" s="110"/>
    </row>
    <row r="463" spans="2:111" ht="16.2" outlineLevel="2" x14ac:dyDescent="0.4">
      <c r="B463" s="7">
        <v>458</v>
      </c>
      <c r="C463" s="12"/>
      <c r="D463" s="13"/>
      <c r="E463" s="14"/>
      <c r="F463" s="14"/>
      <c r="G463" s="14"/>
      <c r="H463" s="14"/>
      <c r="I463" s="14"/>
      <c r="J463" s="14"/>
      <c r="K463" s="14"/>
      <c r="L463" s="15"/>
      <c r="M463" s="12"/>
      <c r="N463" s="12"/>
      <c r="O463" s="12"/>
      <c r="P463" s="98" t="str">
        <f xml:space="preserve"> IF(ISBLANK(M463),"",VLOOKUP(M463,ComboValue!$D$2:$H$18,5,FALSE))</f>
        <v/>
      </c>
      <c r="Q463" s="12"/>
      <c r="R463" s="252" t="str" cm="1">
        <f t="array" ref="R463">IF(OR(ISNUMBER(SEARCH("SGH05",$D463:$L463)),ISNUMBER(SEARCH("SGH06",$D463:$L463)),ISNUMBER(SEARCH("SGH07",$D463:$L463)),ISNUMBER(SEARCH("SGH08",$D463:$L463)),ISNUMBER(SEARCH("pas de pictogramme",$D463:$L463)),ISNUMBER(SEARCH("SGH09",$D463:$L463)),ISNUMBER(SEARCH("SGH03",$D463:$L463))),"OUI","NON")</f>
        <v>NON</v>
      </c>
      <c r="S463" s="13"/>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212"/>
      <c r="AX463" s="123" t="str" cm="1">
        <f t="array" ref="AX463">_xlfn.TEXTJOIN(",", TRUE, IF(D463:L463="","",VLOOKUP(D463:L463, ComboValue!$A$2:$C$11, 3, FALSE)))</f>
        <v/>
      </c>
      <c r="AY463" s="123" t="str">
        <f t="shared" si="409"/>
        <v>Tous_Fr</v>
      </c>
      <c r="AZ463" s="123" t="str">
        <f>IF(ISBLANK(M463),"",VLOOKUP(M463,ComboValue!$D$2:$F$18,3,FALSE))</f>
        <v/>
      </c>
      <c r="BA463" s="123" t="str">
        <f>IF(ISBLANK(N463),"",VLOOKUP(N463,ComboValue!$J$2:$L$5,3,FALSE))</f>
        <v/>
      </c>
      <c r="BB463" s="130" t="str" cm="1">
        <f t="array" ref="BB463">_xlfn.TEXTJOIN(",", TRUE, IF(S463:AV463="","",VLOOKUP(S463:AV463, ComboValue!$M$2:$O$100, 3, FALSE)))</f>
        <v/>
      </c>
      <c r="BC463" s="124" t="str">
        <f t="shared" si="410"/>
        <v/>
      </c>
      <c r="BD463" s="110"/>
      <c r="BE463" s="122" t="str">
        <f t="shared" si="387"/>
        <v/>
      </c>
      <c r="BF463" s="123" t="str">
        <f t="shared" si="388"/>
        <v/>
      </c>
      <c r="BG463" s="123" t="str">
        <f t="shared" si="389"/>
        <v/>
      </c>
      <c r="BH463" s="123" t="str">
        <f t="shared" si="390"/>
        <v/>
      </c>
      <c r="BI463" s="123" t="str">
        <f t="shared" si="391"/>
        <v/>
      </c>
      <c r="BJ463" s="123" t="str">
        <f t="shared" si="392"/>
        <v/>
      </c>
      <c r="BK463" s="123" t="str">
        <f t="shared" si="393"/>
        <v/>
      </c>
      <c r="BL463" s="123" t="str">
        <f t="shared" si="394"/>
        <v/>
      </c>
      <c r="BM463" s="123" t="str">
        <f t="shared" si="395"/>
        <v/>
      </c>
      <c r="BN463" s="123" t="str">
        <f t="shared" si="396"/>
        <v/>
      </c>
      <c r="BO463" s="123">
        <f t="shared" ref="BO463:BO505" si="435">IF(BF463="",0,BF463)</f>
        <v>0</v>
      </c>
      <c r="BP463" s="123">
        <f t="shared" si="397"/>
        <v>0</v>
      </c>
      <c r="BQ463" s="123">
        <f t="shared" ref="BQ463:BQ505" si="436">IF(BJ463="",0,BJ463-BO463)</f>
        <v>0</v>
      </c>
      <c r="BR463" s="123">
        <f t="shared" si="398"/>
        <v>0</v>
      </c>
      <c r="BS463" s="123">
        <f t="shared" si="399"/>
        <v>0</v>
      </c>
      <c r="BT463" s="123">
        <f t="shared" si="400"/>
        <v>0</v>
      </c>
      <c r="BU463" s="123" t="str">
        <f t="shared" si="413"/>
        <v/>
      </c>
      <c r="BV463" s="123" t="str">
        <f t="shared" si="414"/>
        <v/>
      </c>
      <c r="BW463" s="123" t="str">
        <f t="shared" si="415"/>
        <v/>
      </c>
      <c r="BX463" s="123" t="str">
        <f t="shared" si="401"/>
        <v/>
      </c>
      <c r="BY463" s="123" t="str">
        <f t="shared" si="402"/>
        <v/>
      </c>
      <c r="BZ463" s="123" t="str">
        <f t="shared" si="403"/>
        <v/>
      </c>
      <c r="CA463" s="123" t="str">
        <f t="shared" si="404"/>
        <v/>
      </c>
      <c r="CB463" s="123" t="str">
        <f t="shared" si="405"/>
        <v/>
      </c>
      <c r="CC463" s="123" t="str">
        <f t="shared" si="406"/>
        <v/>
      </c>
      <c r="CD463" s="123" t="str">
        <f t="shared" si="407"/>
        <v/>
      </c>
      <c r="CE463" s="123" t="str">
        <f t="shared" si="408"/>
        <v/>
      </c>
      <c r="CF463" s="123" t="str">
        <f t="shared" si="416"/>
        <v/>
      </c>
      <c r="CG463" s="123" t="str">
        <f t="shared" si="417"/>
        <v/>
      </c>
      <c r="CH463" s="123" t="str">
        <f t="shared" si="418"/>
        <v/>
      </c>
      <c r="CI463" s="123" t="str">
        <f t="shared" si="419"/>
        <v/>
      </c>
      <c r="CJ463" s="131" t="str">
        <f t="shared" si="420"/>
        <v/>
      </c>
      <c r="CK463" s="123" t="str" cm="1">
        <f t="array" ref="CK463">IF(AND(AZ463="C_16",
        SUMPRODUCT(--ISNUMBER(SEARCH({"14","34","38","40","41","42","43","46","48","56","64","65"},BB463)))&gt;0),
    O463-IF(ISNUMBER(CL463),CL463,0),
    "")</f>
        <v/>
      </c>
      <c r="CL463" s="123" t="str" cm="1">
        <f t="array" ref="CL463">IF(AND(AZ463="C_16",
        SUMPRODUCT(--ISNUMBER(SEARCH({"01";"02";"03";"04";"05";"06";"07";"08";"09";"10";"11";"12";"13";"15";"16";"17";"19";"20";"21";"22";"23";"24";"25";"26";"27";"28";"29";"30";"31";"32";"33";"35";"36";"37";"39";"44";"45";"47";"49";"50";"51";"52";"53";"54";"55";"57";"58";"59";"60";"61";"62";"63";"66";"67";"68";"69";"70";"71";"72";"73";"74";"75"}, BB463)))&gt;0),
    O463,
    "")</f>
        <v/>
      </c>
      <c r="CM463" s="131" t="str" cm="1">
        <f t="array" ref="CM463">IF(SUMPRODUCT(--ISNUMBER(SEARCH({"32";"35";"36";"44";"45";"47";"50";"51";"52";"53";"54";"55";"57";"58";"59";"60"}, BB463)))&gt;0,
    B463,
    "")</f>
        <v/>
      </c>
      <c r="CN463" s="123" t="str" cm="1">
        <f t="array" ref="CN463">IF(SUMPRODUCT(--ISNUMBER(SEARCH({"61";"62"}, BB463)))&gt;0,
    B463,
    "")</f>
        <v/>
      </c>
      <c r="CO463" s="226" t="str" cm="1">
        <f t="array" ref="CO463">IF(SUMPRODUCT(--ISNUMBER(SEARCH({"68";"69";"70";"71"}, BB463)))&gt;0,
    B463,
    "")</f>
        <v/>
      </c>
      <c r="CP463" s="123" t="str" cm="1">
        <f t="array" ref="CP463">IF(SUMPRODUCT(--ISNUMBER(SEARCH({"72";"73";"74";"75"}, BB463)))&gt;0,
    B463,
    "")</f>
        <v/>
      </c>
      <c r="CQ463" s="123" t="str">
        <f t="shared" si="411"/>
        <v/>
      </c>
      <c r="CR463" s="226" t="str">
        <f t="shared" si="412"/>
        <v>NO</v>
      </c>
      <c r="CS463" s="122" t="str">
        <f t="shared" si="421"/>
        <v/>
      </c>
      <c r="CT463" s="123" t="str">
        <f t="shared" si="422"/>
        <v/>
      </c>
      <c r="CU463" s="123" t="str">
        <f t="shared" si="423"/>
        <v/>
      </c>
      <c r="CV463" s="123" t="str">
        <f t="shared" si="424"/>
        <v/>
      </c>
      <c r="CW463" s="123" t="str">
        <f t="shared" si="425"/>
        <v/>
      </c>
      <c r="CX463" s="123" t="str">
        <f t="shared" si="426"/>
        <v/>
      </c>
      <c r="CY463" s="123" t="str">
        <f t="shared" si="427"/>
        <v/>
      </c>
      <c r="CZ463" s="123" t="str">
        <f t="shared" si="428"/>
        <v/>
      </c>
      <c r="DA463" s="123" t="str">
        <f t="shared" si="429"/>
        <v/>
      </c>
      <c r="DB463" s="124" t="str">
        <f t="shared" si="430"/>
        <v/>
      </c>
      <c r="DC463" s="122" t="str">
        <f t="shared" si="431"/>
        <v/>
      </c>
      <c r="DD463" s="123" t="str">
        <f t="shared" si="432"/>
        <v/>
      </c>
      <c r="DE463" s="123" t="str">
        <f t="shared" si="433"/>
        <v/>
      </c>
      <c r="DF463" s="124" t="str">
        <f t="shared" si="434"/>
        <v/>
      </c>
      <c r="DG463" s="110"/>
    </row>
    <row r="464" spans="2:111" ht="16.2" outlineLevel="2" x14ac:dyDescent="0.4">
      <c r="B464" s="7">
        <v>459</v>
      </c>
      <c r="C464" s="12"/>
      <c r="D464" s="13"/>
      <c r="E464" s="14"/>
      <c r="F464" s="14"/>
      <c r="G464" s="14"/>
      <c r="H464" s="14"/>
      <c r="I464" s="14"/>
      <c r="J464" s="14"/>
      <c r="K464" s="14"/>
      <c r="L464" s="15"/>
      <c r="M464" s="12"/>
      <c r="N464" s="12"/>
      <c r="O464" s="12"/>
      <c r="P464" s="98" t="str">
        <f xml:space="preserve"> IF(ISBLANK(M464),"",VLOOKUP(M464,ComboValue!$D$2:$H$18,5,FALSE))</f>
        <v/>
      </c>
      <c r="Q464" s="12"/>
      <c r="R464" s="252" t="str" cm="1">
        <f t="array" ref="R464">IF(OR(ISNUMBER(SEARCH("SGH05",$D464:$L464)),ISNUMBER(SEARCH("SGH06",$D464:$L464)),ISNUMBER(SEARCH("SGH07",$D464:$L464)),ISNUMBER(SEARCH("SGH08",$D464:$L464)),ISNUMBER(SEARCH("pas de pictogramme",$D464:$L464)),ISNUMBER(SEARCH("SGH09",$D464:$L464)),ISNUMBER(SEARCH("SGH03",$D464:$L464))),"OUI","NON")</f>
        <v>NON</v>
      </c>
      <c r="S464" s="13"/>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212"/>
      <c r="AX464" s="123" t="str" cm="1">
        <f t="array" ref="AX464">_xlfn.TEXTJOIN(",", TRUE, IF(D464:L464="","",VLOOKUP(D464:L464, ComboValue!$A$2:$C$11, 3, FALSE)))</f>
        <v/>
      </c>
      <c r="AY464" s="123" t="str">
        <f t="shared" si="409"/>
        <v>Tous_Fr</v>
      </c>
      <c r="AZ464" s="123" t="str">
        <f>IF(ISBLANK(M464),"",VLOOKUP(M464,ComboValue!$D$2:$F$18,3,FALSE))</f>
        <v/>
      </c>
      <c r="BA464" s="123" t="str">
        <f>IF(ISBLANK(N464),"",VLOOKUP(N464,ComboValue!$J$2:$L$5,3,FALSE))</f>
        <v/>
      </c>
      <c r="BB464" s="130" t="str" cm="1">
        <f t="array" ref="BB464">_xlfn.TEXTJOIN(",", TRUE, IF(S464:AV464="","",VLOOKUP(S464:AV464, ComboValue!$M$2:$O$100, 3, FALSE)))</f>
        <v/>
      </c>
      <c r="BC464" s="124" t="str">
        <f t="shared" si="410"/>
        <v/>
      </c>
      <c r="BD464" s="110"/>
      <c r="BE464" s="122" t="str">
        <f t="shared" si="387"/>
        <v/>
      </c>
      <c r="BF464" s="123" t="str">
        <f t="shared" si="388"/>
        <v/>
      </c>
      <c r="BG464" s="123" t="str">
        <f t="shared" si="389"/>
        <v/>
      </c>
      <c r="BH464" s="123" t="str">
        <f t="shared" si="390"/>
        <v/>
      </c>
      <c r="BI464" s="123" t="str">
        <f t="shared" si="391"/>
        <v/>
      </c>
      <c r="BJ464" s="123" t="str">
        <f t="shared" si="392"/>
        <v/>
      </c>
      <c r="BK464" s="123" t="str">
        <f t="shared" si="393"/>
        <v/>
      </c>
      <c r="BL464" s="123" t="str">
        <f t="shared" si="394"/>
        <v/>
      </c>
      <c r="BM464" s="123" t="str">
        <f t="shared" si="395"/>
        <v/>
      </c>
      <c r="BN464" s="123" t="str">
        <f t="shared" si="396"/>
        <v/>
      </c>
      <c r="BO464" s="123">
        <f t="shared" si="435"/>
        <v>0</v>
      </c>
      <c r="BP464" s="123">
        <f t="shared" si="397"/>
        <v>0</v>
      </c>
      <c r="BQ464" s="123">
        <f t="shared" si="436"/>
        <v>0</v>
      </c>
      <c r="BR464" s="123">
        <f t="shared" si="398"/>
        <v>0</v>
      </c>
      <c r="BS464" s="123">
        <f t="shared" si="399"/>
        <v>0</v>
      </c>
      <c r="BT464" s="123">
        <f t="shared" si="400"/>
        <v>0</v>
      </c>
      <c r="BU464" s="123" t="str">
        <f t="shared" si="413"/>
        <v/>
      </c>
      <c r="BV464" s="123" t="str">
        <f t="shared" si="414"/>
        <v/>
      </c>
      <c r="BW464" s="123" t="str">
        <f t="shared" si="415"/>
        <v/>
      </c>
      <c r="BX464" s="123" t="str">
        <f t="shared" si="401"/>
        <v/>
      </c>
      <c r="BY464" s="123" t="str">
        <f t="shared" si="402"/>
        <v/>
      </c>
      <c r="BZ464" s="123" t="str">
        <f t="shared" si="403"/>
        <v/>
      </c>
      <c r="CA464" s="123" t="str">
        <f t="shared" si="404"/>
        <v/>
      </c>
      <c r="CB464" s="123" t="str">
        <f t="shared" si="405"/>
        <v/>
      </c>
      <c r="CC464" s="123" t="str">
        <f t="shared" si="406"/>
        <v/>
      </c>
      <c r="CD464" s="123" t="str">
        <f t="shared" si="407"/>
        <v/>
      </c>
      <c r="CE464" s="123" t="str">
        <f t="shared" si="408"/>
        <v/>
      </c>
      <c r="CF464" s="123" t="str">
        <f t="shared" si="416"/>
        <v/>
      </c>
      <c r="CG464" s="123" t="str">
        <f t="shared" si="417"/>
        <v/>
      </c>
      <c r="CH464" s="123" t="str">
        <f t="shared" si="418"/>
        <v/>
      </c>
      <c r="CI464" s="123" t="str">
        <f t="shared" si="419"/>
        <v/>
      </c>
      <c r="CJ464" s="131" t="str">
        <f t="shared" si="420"/>
        <v/>
      </c>
      <c r="CK464" s="123" t="str" cm="1">
        <f t="array" ref="CK464">IF(AND(AZ464="C_16",
        SUMPRODUCT(--ISNUMBER(SEARCH({"14","34","38","40","41","42","43","46","48","56","64","65"},BB464)))&gt;0),
    O464-IF(ISNUMBER(CL464),CL464,0),
    "")</f>
        <v/>
      </c>
      <c r="CL464" s="123" t="str" cm="1">
        <f t="array" ref="CL464">IF(AND(AZ464="C_16",
        SUMPRODUCT(--ISNUMBER(SEARCH({"01";"02";"03";"04";"05";"06";"07";"08";"09";"10";"11";"12";"13";"15";"16";"17";"19";"20";"21";"22";"23";"24";"25";"26";"27";"28";"29";"30";"31";"32";"33";"35";"36";"37";"39";"44";"45";"47";"49";"50";"51";"52";"53";"54";"55";"57";"58";"59";"60";"61";"62";"63";"66";"67";"68";"69";"70";"71";"72";"73";"74";"75"}, BB464)))&gt;0),
    O464,
    "")</f>
        <v/>
      </c>
      <c r="CM464" s="131" t="str" cm="1">
        <f t="array" ref="CM464">IF(SUMPRODUCT(--ISNUMBER(SEARCH({"32";"35";"36";"44";"45";"47";"50";"51";"52";"53";"54";"55";"57";"58";"59";"60"}, BB464)))&gt;0,
    B464,
    "")</f>
        <v/>
      </c>
      <c r="CN464" s="123" t="str" cm="1">
        <f t="array" ref="CN464">IF(SUMPRODUCT(--ISNUMBER(SEARCH({"61";"62"}, BB464)))&gt;0,
    B464,
    "")</f>
        <v/>
      </c>
      <c r="CO464" s="226" t="str" cm="1">
        <f t="array" ref="CO464">IF(SUMPRODUCT(--ISNUMBER(SEARCH({"68";"69";"70";"71"}, BB464)))&gt;0,
    B464,
    "")</f>
        <v/>
      </c>
      <c r="CP464" s="123" t="str" cm="1">
        <f t="array" ref="CP464">IF(SUMPRODUCT(--ISNUMBER(SEARCH({"72";"73";"74";"75"}, BB464)))&gt;0,
    B464,
    "")</f>
        <v/>
      </c>
      <c r="CQ464" s="123" t="str">
        <f t="shared" si="411"/>
        <v/>
      </c>
      <c r="CR464" s="226" t="str">
        <f t="shared" si="412"/>
        <v>NO</v>
      </c>
      <c r="CS464" s="122" t="str">
        <f t="shared" si="421"/>
        <v/>
      </c>
      <c r="CT464" s="123" t="str">
        <f t="shared" si="422"/>
        <v/>
      </c>
      <c r="CU464" s="123" t="str">
        <f t="shared" si="423"/>
        <v/>
      </c>
      <c r="CV464" s="123" t="str">
        <f t="shared" si="424"/>
        <v/>
      </c>
      <c r="CW464" s="123" t="str">
        <f t="shared" si="425"/>
        <v/>
      </c>
      <c r="CX464" s="123" t="str">
        <f t="shared" si="426"/>
        <v/>
      </c>
      <c r="CY464" s="123" t="str">
        <f t="shared" si="427"/>
        <v/>
      </c>
      <c r="CZ464" s="123" t="str">
        <f t="shared" si="428"/>
        <v/>
      </c>
      <c r="DA464" s="123" t="str">
        <f t="shared" si="429"/>
        <v/>
      </c>
      <c r="DB464" s="124" t="str">
        <f t="shared" si="430"/>
        <v/>
      </c>
      <c r="DC464" s="122" t="str">
        <f t="shared" si="431"/>
        <v/>
      </c>
      <c r="DD464" s="123" t="str">
        <f t="shared" si="432"/>
        <v/>
      </c>
      <c r="DE464" s="123" t="str">
        <f t="shared" si="433"/>
        <v/>
      </c>
      <c r="DF464" s="124" t="str">
        <f t="shared" si="434"/>
        <v/>
      </c>
      <c r="DG464" s="110"/>
    </row>
    <row r="465" spans="2:111" ht="16.2" outlineLevel="2" x14ac:dyDescent="0.4">
      <c r="B465" s="7">
        <v>460</v>
      </c>
      <c r="C465" s="12"/>
      <c r="D465" s="13"/>
      <c r="E465" s="14"/>
      <c r="F465" s="14"/>
      <c r="G465" s="14"/>
      <c r="H465" s="14"/>
      <c r="I465" s="14"/>
      <c r="J465" s="14"/>
      <c r="K465" s="14"/>
      <c r="L465" s="15"/>
      <c r="M465" s="12"/>
      <c r="N465" s="12"/>
      <c r="O465" s="12"/>
      <c r="P465" s="98" t="str">
        <f xml:space="preserve"> IF(ISBLANK(M465),"",VLOOKUP(M465,ComboValue!$D$2:$H$18,5,FALSE))</f>
        <v/>
      </c>
      <c r="Q465" s="12"/>
      <c r="R465" s="252" t="str" cm="1">
        <f t="array" ref="R465">IF(OR(ISNUMBER(SEARCH("SGH05",$D465:$L465)),ISNUMBER(SEARCH("SGH06",$D465:$L465)),ISNUMBER(SEARCH("SGH07",$D465:$L465)),ISNUMBER(SEARCH("SGH08",$D465:$L465)),ISNUMBER(SEARCH("pas de pictogramme",$D465:$L465)),ISNUMBER(SEARCH("SGH09",$D465:$L465)),ISNUMBER(SEARCH("SGH03",$D465:$L465))),"OUI","NON")</f>
        <v>NON</v>
      </c>
      <c r="S465" s="13"/>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212"/>
      <c r="AX465" s="123" t="str" cm="1">
        <f t="array" ref="AX465">_xlfn.TEXTJOIN(",", TRUE, IF(D465:L465="","",VLOOKUP(D465:L465, ComboValue!$A$2:$C$11, 3, FALSE)))</f>
        <v/>
      </c>
      <c r="AY465" s="123" t="str">
        <f t="shared" si="409"/>
        <v>Tous_Fr</v>
      </c>
      <c r="AZ465" s="123" t="str">
        <f>IF(ISBLANK(M465),"",VLOOKUP(M465,ComboValue!$D$2:$F$18,3,FALSE))</f>
        <v/>
      </c>
      <c r="BA465" s="123" t="str">
        <f>IF(ISBLANK(N465),"",VLOOKUP(N465,ComboValue!$J$2:$L$5,3,FALSE))</f>
        <v/>
      </c>
      <c r="BB465" s="130" t="str" cm="1">
        <f t="array" ref="BB465">_xlfn.TEXTJOIN(",", TRUE, IF(S465:AV465="","",VLOOKUP(S465:AV465, ComboValue!$M$2:$O$100, 3, FALSE)))</f>
        <v/>
      </c>
      <c r="BC465" s="124" t="str">
        <f t="shared" si="410"/>
        <v/>
      </c>
      <c r="BD465" s="110"/>
      <c r="BE465" s="122" t="str">
        <f t="shared" si="387"/>
        <v/>
      </c>
      <c r="BF465" s="123" t="str">
        <f t="shared" si="388"/>
        <v/>
      </c>
      <c r="BG465" s="123" t="str">
        <f t="shared" si="389"/>
        <v/>
      </c>
      <c r="BH465" s="123" t="str">
        <f t="shared" si="390"/>
        <v/>
      </c>
      <c r="BI465" s="123" t="str">
        <f t="shared" si="391"/>
        <v/>
      </c>
      <c r="BJ465" s="123" t="str">
        <f t="shared" si="392"/>
        <v/>
      </c>
      <c r="BK465" s="123" t="str">
        <f t="shared" si="393"/>
        <v/>
      </c>
      <c r="BL465" s="123" t="str">
        <f t="shared" si="394"/>
        <v/>
      </c>
      <c r="BM465" s="123" t="str">
        <f t="shared" si="395"/>
        <v/>
      </c>
      <c r="BN465" s="123" t="str">
        <f t="shared" si="396"/>
        <v/>
      </c>
      <c r="BO465" s="123">
        <f t="shared" si="435"/>
        <v>0</v>
      </c>
      <c r="BP465" s="123">
        <f t="shared" si="397"/>
        <v>0</v>
      </c>
      <c r="BQ465" s="123">
        <f t="shared" si="436"/>
        <v>0</v>
      </c>
      <c r="BR465" s="123">
        <f t="shared" si="398"/>
        <v>0</v>
      </c>
      <c r="BS465" s="123">
        <f t="shared" si="399"/>
        <v>0</v>
      </c>
      <c r="BT465" s="123">
        <f t="shared" si="400"/>
        <v>0</v>
      </c>
      <c r="BU465" s="123" t="str">
        <f t="shared" si="413"/>
        <v/>
      </c>
      <c r="BV465" s="123" t="str">
        <f t="shared" si="414"/>
        <v/>
      </c>
      <c r="BW465" s="123" t="str">
        <f t="shared" si="415"/>
        <v/>
      </c>
      <c r="BX465" s="123" t="str">
        <f t="shared" si="401"/>
        <v/>
      </c>
      <c r="BY465" s="123" t="str">
        <f t="shared" si="402"/>
        <v/>
      </c>
      <c r="BZ465" s="123" t="str">
        <f t="shared" si="403"/>
        <v/>
      </c>
      <c r="CA465" s="123" t="str">
        <f t="shared" si="404"/>
        <v/>
      </c>
      <c r="CB465" s="123" t="str">
        <f t="shared" si="405"/>
        <v/>
      </c>
      <c r="CC465" s="123" t="str">
        <f t="shared" si="406"/>
        <v/>
      </c>
      <c r="CD465" s="123" t="str">
        <f t="shared" si="407"/>
        <v/>
      </c>
      <c r="CE465" s="123" t="str">
        <f t="shared" si="408"/>
        <v/>
      </c>
      <c r="CF465" s="123" t="str">
        <f t="shared" si="416"/>
        <v/>
      </c>
      <c r="CG465" s="123" t="str">
        <f t="shared" si="417"/>
        <v/>
      </c>
      <c r="CH465" s="123" t="str">
        <f t="shared" si="418"/>
        <v/>
      </c>
      <c r="CI465" s="123" t="str">
        <f t="shared" si="419"/>
        <v/>
      </c>
      <c r="CJ465" s="131" t="str">
        <f t="shared" si="420"/>
        <v/>
      </c>
      <c r="CK465" s="123" t="str" cm="1">
        <f t="array" ref="CK465">IF(AND(AZ465="C_16",
        SUMPRODUCT(--ISNUMBER(SEARCH({"14","34","38","40","41","42","43","46","48","56","64","65"},BB465)))&gt;0),
    O465-IF(ISNUMBER(CL465),CL465,0),
    "")</f>
        <v/>
      </c>
      <c r="CL465" s="123" t="str" cm="1">
        <f t="array" ref="CL465">IF(AND(AZ465="C_16",
        SUMPRODUCT(--ISNUMBER(SEARCH({"01";"02";"03";"04";"05";"06";"07";"08";"09";"10";"11";"12";"13";"15";"16";"17";"19";"20";"21";"22";"23";"24";"25";"26";"27";"28";"29";"30";"31";"32";"33";"35";"36";"37";"39";"44";"45";"47";"49";"50";"51";"52";"53";"54";"55";"57";"58";"59";"60";"61";"62";"63";"66";"67";"68";"69";"70";"71";"72";"73";"74";"75"}, BB465)))&gt;0),
    O465,
    "")</f>
        <v/>
      </c>
      <c r="CM465" s="131" t="str" cm="1">
        <f t="array" ref="CM465">IF(SUMPRODUCT(--ISNUMBER(SEARCH({"32";"35";"36";"44";"45";"47";"50";"51";"52";"53";"54";"55";"57";"58";"59";"60"}, BB465)))&gt;0,
    B465,
    "")</f>
        <v/>
      </c>
      <c r="CN465" s="123" t="str" cm="1">
        <f t="array" ref="CN465">IF(SUMPRODUCT(--ISNUMBER(SEARCH({"61";"62"}, BB465)))&gt;0,
    B465,
    "")</f>
        <v/>
      </c>
      <c r="CO465" s="226" t="str" cm="1">
        <f t="array" ref="CO465">IF(SUMPRODUCT(--ISNUMBER(SEARCH({"68";"69";"70";"71"}, BB465)))&gt;0,
    B465,
    "")</f>
        <v/>
      </c>
      <c r="CP465" s="123" t="str" cm="1">
        <f t="array" ref="CP465">IF(SUMPRODUCT(--ISNUMBER(SEARCH({"72";"73";"74";"75"}, BB465)))&gt;0,
    B465,
    "")</f>
        <v/>
      </c>
      <c r="CQ465" s="123" t="str">
        <f t="shared" si="411"/>
        <v/>
      </c>
      <c r="CR465" s="226" t="str">
        <f t="shared" si="412"/>
        <v>NO</v>
      </c>
      <c r="CS465" s="122" t="str">
        <f t="shared" si="421"/>
        <v/>
      </c>
      <c r="CT465" s="123" t="str">
        <f t="shared" si="422"/>
        <v/>
      </c>
      <c r="CU465" s="123" t="str">
        <f t="shared" si="423"/>
        <v/>
      </c>
      <c r="CV465" s="123" t="str">
        <f t="shared" si="424"/>
        <v/>
      </c>
      <c r="CW465" s="123" t="str">
        <f t="shared" si="425"/>
        <v/>
      </c>
      <c r="CX465" s="123" t="str">
        <f t="shared" si="426"/>
        <v/>
      </c>
      <c r="CY465" s="123" t="str">
        <f t="shared" si="427"/>
        <v/>
      </c>
      <c r="CZ465" s="123" t="str">
        <f t="shared" si="428"/>
        <v/>
      </c>
      <c r="DA465" s="123" t="str">
        <f t="shared" si="429"/>
        <v/>
      </c>
      <c r="DB465" s="124" t="str">
        <f t="shared" si="430"/>
        <v/>
      </c>
      <c r="DC465" s="122" t="str">
        <f t="shared" si="431"/>
        <v/>
      </c>
      <c r="DD465" s="123" t="str">
        <f t="shared" si="432"/>
        <v/>
      </c>
      <c r="DE465" s="123" t="str">
        <f t="shared" si="433"/>
        <v/>
      </c>
      <c r="DF465" s="124" t="str">
        <f t="shared" si="434"/>
        <v/>
      </c>
      <c r="DG465" s="110"/>
    </row>
    <row r="466" spans="2:111" ht="16.2" outlineLevel="2" x14ac:dyDescent="0.4">
      <c r="B466" s="7">
        <v>461</v>
      </c>
      <c r="C466" s="12"/>
      <c r="D466" s="13"/>
      <c r="E466" s="14"/>
      <c r="F466" s="14"/>
      <c r="G466" s="14"/>
      <c r="H466" s="14"/>
      <c r="I466" s="14"/>
      <c r="J466" s="14"/>
      <c r="K466" s="14"/>
      <c r="L466" s="15"/>
      <c r="M466" s="12"/>
      <c r="N466" s="12"/>
      <c r="O466" s="12"/>
      <c r="P466" s="98" t="str">
        <f xml:space="preserve"> IF(ISBLANK(M466),"",VLOOKUP(M466,ComboValue!$D$2:$H$18,5,FALSE))</f>
        <v/>
      </c>
      <c r="Q466" s="12"/>
      <c r="R466" s="252" t="str" cm="1">
        <f t="array" ref="R466">IF(OR(ISNUMBER(SEARCH("SGH05",$D466:$L466)),ISNUMBER(SEARCH("SGH06",$D466:$L466)),ISNUMBER(SEARCH("SGH07",$D466:$L466)),ISNUMBER(SEARCH("SGH08",$D466:$L466)),ISNUMBER(SEARCH("pas de pictogramme",$D466:$L466)),ISNUMBER(SEARCH("SGH09",$D466:$L466)),ISNUMBER(SEARCH("SGH03",$D466:$L466))),"OUI","NON")</f>
        <v>NON</v>
      </c>
      <c r="S466" s="13"/>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212"/>
      <c r="AX466" s="123" t="str" cm="1">
        <f t="array" ref="AX466">_xlfn.TEXTJOIN(",", TRUE, IF(D466:L466="","",VLOOKUP(D466:L466, ComboValue!$A$2:$C$11, 3, FALSE)))</f>
        <v/>
      </c>
      <c r="AY466" s="123" t="str">
        <f t="shared" si="409"/>
        <v>Tous_Fr</v>
      </c>
      <c r="AZ466" s="123" t="str">
        <f>IF(ISBLANK(M466),"",VLOOKUP(M466,ComboValue!$D$2:$F$18,3,FALSE))</f>
        <v/>
      </c>
      <c r="BA466" s="123" t="str">
        <f>IF(ISBLANK(N466),"",VLOOKUP(N466,ComboValue!$J$2:$L$5,3,FALSE))</f>
        <v/>
      </c>
      <c r="BB466" s="130" t="str" cm="1">
        <f t="array" ref="BB466">_xlfn.TEXTJOIN(",", TRUE, IF(S466:AV466="","",VLOOKUP(S466:AV466, ComboValue!$M$2:$O$100, 3, FALSE)))</f>
        <v/>
      </c>
      <c r="BC466" s="124" t="str">
        <f t="shared" si="410"/>
        <v/>
      </c>
      <c r="BD466" s="110"/>
      <c r="BE466" s="122" t="str">
        <f t="shared" si="387"/>
        <v/>
      </c>
      <c r="BF466" s="123" t="str">
        <f t="shared" si="388"/>
        <v/>
      </c>
      <c r="BG466" s="123" t="str">
        <f t="shared" si="389"/>
        <v/>
      </c>
      <c r="BH466" s="123" t="str">
        <f t="shared" si="390"/>
        <v/>
      </c>
      <c r="BI466" s="123" t="str">
        <f t="shared" si="391"/>
        <v/>
      </c>
      <c r="BJ466" s="123" t="str">
        <f t="shared" si="392"/>
        <v/>
      </c>
      <c r="BK466" s="123" t="str">
        <f t="shared" si="393"/>
        <v/>
      </c>
      <c r="BL466" s="123" t="str">
        <f t="shared" si="394"/>
        <v/>
      </c>
      <c r="BM466" s="123" t="str">
        <f t="shared" si="395"/>
        <v/>
      </c>
      <c r="BN466" s="123" t="str">
        <f t="shared" si="396"/>
        <v/>
      </c>
      <c r="BO466" s="123">
        <f t="shared" si="435"/>
        <v>0</v>
      </c>
      <c r="BP466" s="123">
        <f t="shared" si="397"/>
        <v>0</v>
      </c>
      <c r="BQ466" s="123">
        <f t="shared" si="436"/>
        <v>0</v>
      </c>
      <c r="BR466" s="123">
        <f t="shared" si="398"/>
        <v>0</v>
      </c>
      <c r="BS466" s="123">
        <f t="shared" si="399"/>
        <v>0</v>
      </c>
      <c r="BT466" s="123">
        <f t="shared" si="400"/>
        <v>0</v>
      </c>
      <c r="BU466" s="123" t="str">
        <f t="shared" si="413"/>
        <v/>
      </c>
      <c r="BV466" s="123" t="str">
        <f t="shared" si="414"/>
        <v/>
      </c>
      <c r="BW466" s="123" t="str">
        <f t="shared" si="415"/>
        <v/>
      </c>
      <c r="BX466" s="123" t="str">
        <f t="shared" si="401"/>
        <v/>
      </c>
      <c r="BY466" s="123" t="str">
        <f t="shared" si="402"/>
        <v/>
      </c>
      <c r="BZ466" s="123" t="str">
        <f t="shared" si="403"/>
        <v/>
      </c>
      <c r="CA466" s="123" t="str">
        <f t="shared" si="404"/>
        <v/>
      </c>
      <c r="CB466" s="123" t="str">
        <f t="shared" si="405"/>
        <v/>
      </c>
      <c r="CC466" s="123" t="str">
        <f t="shared" si="406"/>
        <v/>
      </c>
      <c r="CD466" s="123" t="str">
        <f t="shared" si="407"/>
        <v/>
      </c>
      <c r="CE466" s="123" t="str">
        <f t="shared" si="408"/>
        <v/>
      </c>
      <c r="CF466" s="123" t="str">
        <f t="shared" si="416"/>
        <v/>
      </c>
      <c r="CG466" s="123" t="str">
        <f t="shared" si="417"/>
        <v/>
      </c>
      <c r="CH466" s="123" t="str">
        <f t="shared" si="418"/>
        <v/>
      </c>
      <c r="CI466" s="123" t="str">
        <f t="shared" si="419"/>
        <v/>
      </c>
      <c r="CJ466" s="131" t="str">
        <f t="shared" si="420"/>
        <v/>
      </c>
      <c r="CK466" s="123" t="str" cm="1">
        <f t="array" ref="CK466">IF(AND(AZ466="C_16",
        SUMPRODUCT(--ISNUMBER(SEARCH({"14","34","38","40","41","42","43","46","48","56","64","65"},BB466)))&gt;0),
    O466-IF(ISNUMBER(CL466),CL466,0),
    "")</f>
        <v/>
      </c>
      <c r="CL466" s="123" t="str" cm="1">
        <f t="array" ref="CL466">IF(AND(AZ466="C_16",
        SUMPRODUCT(--ISNUMBER(SEARCH({"01";"02";"03";"04";"05";"06";"07";"08";"09";"10";"11";"12";"13";"15";"16";"17";"19";"20";"21";"22";"23";"24";"25";"26";"27";"28";"29";"30";"31";"32";"33";"35";"36";"37";"39";"44";"45";"47";"49";"50";"51";"52";"53";"54";"55";"57";"58";"59";"60";"61";"62";"63";"66";"67";"68";"69";"70";"71";"72";"73";"74";"75"}, BB466)))&gt;0),
    O466,
    "")</f>
        <v/>
      </c>
      <c r="CM466" s="131" t="str" cm="1">
        <f t="array" ref="CM466">IF(SUMPRODUCT(--ISNUMBER(SEARCH({"32";"35";"36";"44";"45";"47";"50";"51";"52";"53";"54";"55";"57";"58";"59";"60"}, BB466)))&gt;0,
    B466,
    "")</f>
        <v/>
      </c>
      <c r="CN466" s="123" t="str" cm="1">
        <f t="array" ref="CN466">IF(SUMPRODUCT(--ISNUMBER(SEARCH({"61";"62"}, BB466)))&gt;0,
    B466,
    "")</f>
        <v/>
      </c>
      <c r="CO466" s="226" t="str" cm="1">
        <f t="array" ref="CO466">IF(SUMPRODUCT(--ISNUMBER(SEARCH({"68";"69";"70";"71"}, BB466)))&gt;0,
    B466,
    "")</f>
        <v/>
      </c>
      <c r="CP466" s="123" t="str" cm="1">
        <f t="array" ref="CP466">IF(SUMPRODUCT(--ISNUMBER(SEARCH({"72";"73";"74";"75"}, BB466)))&gt;0,
    B466,
    "")</f>
        <v/>
      </c>
      <c r="CQ466" s="123" t="str">
        <f t="shared" si="411"/>
        <v/>
      </c>
      <c r="CR466" s="226" t="str">
        <f t="shared" si="412"/>
        <v>NO</v>
      </c>
      <c r="CS466" s="122" t="str">
        <f t="shared" si="421"/>
        <v/>
      </c>
      <c r="CT466" s="123" t="str">
        <f t="shared" si="422"/>
        <v/>
      </c>
      <c r="CU466" s="123" t="str">
        <f t="shared" si="423"/>
        <v/>
      </c>
      <c r="CV466" s="123" t="str">
        <f t="shared" si="424"/>
        <v/>
      </c>
      <c r="CW466" s="123" t="str">
        <f t="shared" si="425"/>
        <v/>
      </c>
      <c r="CX466" s="123" t="str">
        <f t="shared" si="426"/>
        <v/>
      </c>
      <c r="CY466" s="123" t="str">
        <f t="shared" si="427"/>
        <v/>
      </c>
      <c r="CZ466" s="123" t="str">
        <f t="shared" si="428"/>
        <v/>
      </c>
      <c r="DA466" s="123" t="str">
        <f t="shared" si="429"/>
        <v/>
      </c>
      <c r="DB466" s="124" t="str">
        <f t="shared" si="430"/>
        <v/>
      </c>
      <c r="DC466" s="122" t="str">
        <f t="shared" si="431"/>
        <v/>
      </c>
      <c r="DD466" s="123" t="str">
        <f t="shared" si="432"/>
        <v/>
      </c>
      <c r="DE466" s="123" t="str">
        <f t="shared" si="433"/>
        <v/>
      </c>
      <c r="DF466" s="124" t="str">
        <f t="shared" si="434"/>
        <v/>
      </c>
      <c r="DG466" s="110"/>
    </row>
    <row r="467" spans="2:111" ht="16.2" outlineLevel="2" x14ac:dyDescent="0.4">
      <c r="B467" s="7">
        <v>462</v>
      </c>
      <c r="C467" s="12"/>
      <c r="D467" s="13"/>
      <c r="E467" s="14"/>
      <c r="F467" s="14"/>
      <c r="G467" s="14"/>
      <c r="H467" s="14"/>
      <c r="I467" s="14"/>
      <c r="J467" s="14"/>
      <c r="K467" s="14"/>
      <c r="L467" s="15"/>
      <c r="M467" s="12"/>
      <c r="N467" s="12"/>
      <c r="O467" s="12"/>
      <c r="P467" s="98" t="str">
        <f xml:space="preserve"> IF(ISBLANK(M467),"",VLOOKUP(M467,ComboValue!$D$2:$H$18,5,FALSE))</f>
        <v/>
      </c>
      <c r="Q467" s="12"/>
      <c r="R467" s="252" t="str" cm="1">
        <f t="array" ref="R467">IF(OR(ISNUMBER(SEARCH("SGH05",$D467:$L467)),ISNUMBER(SEARCH("SGH06",$D467:$L467)),ISNUMBER(SEARCH("SGH07",$D467:$L467)),ISNUMBER(SEARCH("SGH08",$D467:$L467)),ISNUMBER(SEARCH("pas de pictogramme",$D467:$L467)),ISNUMBER(SEARCH("SGH09",$D467:$L467)),ISNUMBER(SEARCH("SGH03",$D467:$L467))),"OUI","NON")</f>
        <v>NON</v>
      </c>
      <c r="S467" s="13"/>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212"/>
      <c r="AX467" s="123" t="str" cm="1">
        <f t="array" ref="AX467">_xlfn.TEXTJOIN(",", TRUE, IF(D467:L467="","",VLOOKUP(D467:L467, ComboValue!$A$2:$C$11, 3, FALSE)))</f>
        <v/>
      </c>
      <c r="AY467" s="123" t="str">
        <f t="shared" si="409"/>
        <v>Tous_Fr</v>
      </c>
      <c r="AZ467" s="123" t="str">
        <f>IF(ISBLANK(M467),"",VLOOKUP(M467,ComboValue!$D$2:$F$18,3,FALSE))</f>
        <v/>
      </c>
      <c r="BA467" s="123" t="str">
        <f>IF(ISBLANK(N467),"",VLOOKUP(N467,ComboValue!$J$2:$L$5,3,FALSE))</f>
        <v/>
      </c>
      <c r="BB467" s="130" t="str" cm="1">
        <f t="array" ref="BB467">_xlfn.TEXTJOIN(",", TRUE, IF(S467:AV467="","",VLOOKUP(S467:AV467, ComboValue!$M$2:$O$100, 3, FALSE)))</f>
        <v/>
      </c>
      <c r="BC467" s="124" t="str">
        <f t="shared" si="410"/>
        <v/>
      </c>
      <c r="BD467" s="110"/>
      <c r="BE467" s="122" t="str">
        <f t="shared" si="387"/>
        <v/>
      </c>
      <c r="BF467" s="123" t="str">
        <f t="shared" si="388"/>
        <v/>
      </c>
      <c r="BG467" s="123" t="str">
        <f t="shared" si="389"/>
        <v/>
      </c>
      <c r="BH467" s="123" t="str">
        <f t="shared" si="390"/>
        <v/>
      </c>
      <c r="BI467" s="123" t="str">
        <f t="shared" si="391"/>
        <v/>
      </c>
      <c r="BJ467" s="123" t="str">
        <f t="shared" si="392"/>
        <v/>
      </c>
      <c r="BK467" s="123" t="str">
        <f t="shared" si="393"/>
        <v/>
      </c>
      <c r="BL467" s="123" t="str">
        <f t="shared" si="394"/>
        <v/>
      </c>
      <c r="BM467" s="123" t="str">
        <f t="shared" si="395"/>
        <v/>
      </c>
      <c r="BN467" s="123" t="str">
        <f t="shared" si="396"/>
        <v/>
      </c>
      <c r="BO467" s="123">
        <f t="shared" si="435"/>
        <v>0</v>
      </c>
      <c r="BP467" s="123">
        <f t="shared" si="397"/>
        <v>0</v>
      </c>
      <c r="BQ467" s="123">
        <f t="shared" si="436"/>
        <v>0</v>
      </c>
      <c r="BR467" s="123">
        <f t="shared" si="398"/>
        <v>0</v>
      </c>
      <c r="BS467" s="123">
        <f t="shared" si="399"/>
        <v>0</v>
      </c>
      <c r="BT467" s="123">
        <f t="shared" si="400"/>
        <v>0</v>
      </c>
      <c r="BU467" s="123" t="str">
        <f t="shared" si="413"/>
        <v/>
      </c>
      <c r="BV467" s="123" t="str">
        <f t="shared" si="414"/>
        <v/>
      </c>
      <c r="BW467" s="123" t="str">
        <f t="shared" si="415"/>
        <v/>
      </c>
      <c r="BX467" s="123" t="str">
        <f t="shared" si="401"/>
        <v/>
      </c>
      <c r="BY467" s="123" t="str">
        <f t="shared" si="402"/>
        <v/>
      </c>
      <c r="BZ467" s="123" t="str">
        <f t="shared" si="403"/>
        <v/>
      </c>
      <c r="CA467" s="123" t="str">
        <f t="shared" si="404"/>
        <v/>
      </c>
      <c r="CB467" s="123" t="str">
        <f t="shared" si="405"/>
        <v/>
      </c>
      <c r="CC467" s="123" t="str">
        <f t="shared" si="406"/>
        <v/>
      </c>
      <c r="CD467" s="123" t="str">
        <f t="shared" si="407"/>
        <v/>
      </c>
      <c r="CE467" s="123" t="str">
        <f t="shared" si="408"/>
        <v/>
      </c>
      <c r="CF467" s="123" t="str">
        <f t="shared" si="416"/>
        <v/>
      </c>
      <c r="CG467" s="123" t="str">
        <f t="shared" si="417"/>
        <v/>
      </c>
      <c r="CH467" s="123" t="str">
        <f t="shared" si="418"/>
        <v/>
      </c>
      <c r="CI467" s="123" t="str">
        <f t="shared" si="419"/>
        <v/>
      </c>
      <c r="CJ467" s="131" t="str">
        <f t="shared" si="420"/>
        <v/>
      </c>
      <c r="CK467" s="123" t="str" cm="1">
        <f t="array" ref="CK467">IF(AND(AZ467="C_16",
        SUMPRODUCT(--ISNUMBER(SEARCH({"14","34","38","40","41","42","43","46","48","56","64","65"},BB467)))&gt;0),
    O467-IF(ISNUMBER(CL467),CL467,0),
    "")</f>
        <v/>
      </c>
      <c r="CL467" s="123" t="str" cm="1">
        <f t="array" ref="CL467">IF(AND(AZ467="C_16",
        SUMPRODUCT(--ISNUMBER(SEARCH({"01";"02";"03";"04";"05";"06";"07";"08";"09";"10";"11";"12";"13";"15";"16";"17";"19";"20";"21";"22";"23";"24";"25";"26";"27";"28";"29";"30";"31";"32";"33";"35";"36";"37";"39";"44";"45";"47";"49";"50";"51";"52";"53";"54";"55";"57";"58";"59";"60";"61";"62";"63";"66";"67";"68";"69";"70";"71";"72";"73";"74";"75"}, BB467)))&gt;0),
    O467,
    "")</f>
        <v/>
      </c>
      <c r="CM467" s="131" t="str" cm="1">
        <f t="array" ref="CM467">IF(SUMPRODUCT(--ISNUMBER(SEARCH({"32";"35";"36";"44";"45";"47";"50";"51";"52";"53";"54";"55";"57";"58";"59";"60"}, BB467)))&gt;0,
    B467,
    "")</f>
        <v/>
      </c>
      <c r="CN467" s="123" t="str" cm="1">
        <f t="array" ref="CN467">IF(SUMPRODUCT(--ISNUMBER(SEARCH({"61";"62"}, BB467)))&gt;0,
    B467,
    "")</f>
        <v/>
      </c>
      <c r="CO467" s="226" t="str" cm="1">
        <f t="array" ref="CO467">IF(SUMPRODUCT(--ISNUMBER(SEARCH({"68";"69";"70";"71"}, BB467)))&gt;0,
    B467,
    "")</f>
        <v/>
      </c>
      <c r="CP467" s="123" t="str" cm="1">
        <f t="array" ref="CP467">IF(SUMPRODUCT(--ISNUMBER(SEARCH({"72";"73";"74";"75"}, BB467)))&gt;0,
    B467,
    "")</f>
        <v/>
      </c>
      <c r="CQ467" s="123" t="str">
        <f t="shared" si="411"/>
        <v/>
      </c>
      <c r="CR467" s="226" t="str">
        <f t="shared" si="412"/>
        <v>NO</v>
      </c>
      <c r="CS467" s="122" t="str">
        <f t="shared" si="421"/>
        <v/>
      </c>
      <c r="CT467" s="123" t="str">
        <f t="shared" si="422"/>
        <v/>
      </c>
      <c r="CU467" s="123" t="str">
        <f t="shared" si="423"/>
        <v/>
      </c>
      <c r="CV467" s="123" t="str">
        <f t="shared" si="424"/>
        <v/>
      </c>
      <c r="CW467" s="123" t="str">
        <f t="shared" si="425"/>
        <v/>
      </c>
      <c r="CX467" s="123" t="str">
        <f t="shared" si="426"/>
        <v/>
      </c>
      <c r="CY467" s="123" t="str">
        <f t="shared" si="427"/>
        <v/>
      </c>
      <c r="CZ467" s="123" t="str">
        <f t="shared" si="428"/>
        <v/>
      </c>
      <c r="DA467" s="123" t="str">
        <f t="shared" si="429"/>
        <v/>
      </c>
      <c r="DB467" s="124" t="str">
        <f t="shared" si="430"/>
        <v/>
      </c>
      <c r="DC467" s="122" t="str">
        <f t="shared" si="431"/>
        <v/>
      </c>
      <c r="DD467" s="123" t="str">
        <f t="shared" si="432"/>
        <v/>
      </c>
      <c r="DE467" s="123" t="str">
        <f t="shared" si="433"/>
        <v/>
      </c>
      <c r="DF467" s="124" t="str">
        <f t="shared" si="434"/>
        <v/>
      </c>
      <c r="DG467" s="110"/>
    </row>
    <row r="468" spans="2:111" ht="16.2" outlineLevel="2" x14ac:dyDescent="0.4">
      <c r="B468" s="7">
        <v>463</v>
      </c>
      <c r="C468" s="12"/>
      <c r="D468" s="13"/>
      <c r="E468" s="14"/>
      <c r="F468" s="14"/>
      <c r="G468" s="14"/>
      <c r="H468" s="14"/>
      <c r="I468" s="14"/>
      <c r="J468" s="14"/>
      <c r="K468" s="14"/>
      <c r="L468" s="15"/>
      <c r="M468" s="12"/>
      <c r="N468" s="12"/>
      <c r="O468" s="12"/>
      <c r="P468" s="98" t="str">
        <f xml:space="preserve"> IF(ISBLANK(M468),"",VLOOKUP(M468,ComboValue!$D$2:$H$18,5,FALSE))</f>
        <v/>
      </c>
      <c r="Q468" s="12"/>
      <c r="R468" s="252" t="str" cm="1">
        <f t="array" ref="R468">IF(OR(ISNUMBER(SEARCH("SGH05",$D468:$L468)),ISNUMBER(SEARCH("SGH06",$D468:$L468)),ISNUMBER(SEARCH("SGH07",$D468:$L468)),ISNUMBER(SEARCH("SGH08",$D468:$L468)),ISNUMBER(SEARCH("pas de pictogramme",$D468:$L468)),ISNUMBER(SEARCH("SGH09",$D468:$L468)),ISNUMBER(SEARCH("SGH03",$D468:$L468))),"OUI","NON")</f>
        <v>NON</v>
      </c>
      <c r="S468" s="13"/>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212"/>
      <c r="AX468" s="123" t="str" cm="1">
        <f t="array" ref="AX468">_xlfn.TEXTJOIN(",", TRUE, IF(D468:L468="","",VLOOKUP(D468:L468, ComboValue!$A$2:$C$11, 3, FALSE)))</f>
        <v/>
      </c>
      <c r="AY468" s="123" t="str">
        <f t="shared" si="409"/>
        <v>Tous_Fr</v>
      </c>
      <c r="AZ468" s="123" t="str">
        <f>IF(ISBLANK(M468),"",VLOOKUP(M468,ComboValue!$D$2:$F$18,3,FALSE))</f>
        <v/>
      </c>
      <c r="BA468" s="123" t="str">
        <f>IF(ISBLANK(N468),"",VLOOKUP(N468,ComboValue!$J$2:$L$5,3,FALSE))</f>
        <v/>
      </c>
      <c r="BB468" s="130" t="str" cm="1">
        <f t="array" ref="BB468">_xlfn.TEXTJOIN(",", TRUE, IF(S468:AV468="","",VLOOKUP(S468:AV468, ComboValue!$M$2:$O$100, 3, FALSE)))</f>
        <v/>
      </c>
      <c r="BC468" s="124" t="str">
        <f t="shared" si="410"/>
        <v/>
      </c>
      <c r="BD468" s="110"/>
      <c r="BE468" s="122" t="str">
        <f t="shared" si="387"/>
        <v/>
      </c>
      <c r="BF468" s="123" t="str">
        <f t="shared" si="388"/>
        <v/>
      </c>
      <c r="BG468" s="123" t="str">
        <f t="shared" si="389"/>
        <v/>
      </c>
      <c r="BH468" s="123" t="str">
        <f t="shared" si="390"/>
        <v/>
      </c>
      <c r="BI468" s="123" t="str">
        <f t="shared" si="391"/>
        <v/>
      </c>
      <c r="BJ468" s="123" t="str">
        <f t="shared" si="392"/>
        <v/>
      </c>
      <c r="BK468" s="123" t="str">
        <f t="shared" si="393"/>
        <v/>
      </c>
      <c r="BL468" s="123" t="str">
        <f t="shared" si="394"/>
        <v/>
      </c>
      <c r="BM468" s="123" t="str">
        <f t="shared" si="395"/>
        <v/>
      </c>
      <c r="BN468" s="123" t="str">
        <f t="shared" si="396"/>
        <v/>
      </c>
      <c r="BO468" s="123">
        <f t="shared" si="435"/>
        <v>0</v>
      </c>
      <c r="BP468" s="123">
        <f t="shared" si="397"/>
        <v>0</v>
      </c>
      <c r="BQ468" s="123">
        <f t="shared" si="436"/>
        <v>0</v>
      </c>
      <c r="BR468" s="123">
        <f t="shared" si="398"/>
        <v>0</v>
      </c>
      <c r="BS468" s="123">
        <f t="shared" si="399"/>
        <v>0</v>
      </c>
      <c r="BT468" s="123">
        <f t="shared" si="400"/>
        <v>0</v>
      </c>
      <c r="BU468" s="123" t="str">
        <f t="shared" si="413"/>
        <v/>
      </c>
      <c r="BV468" s="123" t="str">
        <f t="shared" si="414"/>
        <v/>
      </c>
      <c r="BW468" s="123" t="str">
        <f t="shared" si="415"/>
        <v/>
      </c>
      <c r="BX468" s="123" t="str">
        <f t="shared" si="401"/>
        <v/>
      </c>
      <c r="BY468" s="123" t="str">
        <f t="shared" si="402"/>
        <v/>
      </c>
      <c r="BZ468" s="123" t="str">
        <f t="shared" si="403"/>
        <v/>
      </c>
      <c r="CA468" s="123" t="str">
        <f t="shared" si="404"/>
        <v/>
      </c>
      <c r="CB468" s="123" t="str">
        <f t="shared" si="405"/>
        <v/>
      </c>
      <c r="CC468" s="123" t="str">
        <f t="shared" si="406"/>
        <v/>
      </c>
      <c r="CD468" s="123" t="str">
        <f t="shared" si="407"/>
        <v/>
      </c>
      <c r="CE468" s="123" t="str">
        <f t="shared" si="408"/>
        <v/>
      </c>
      <c r="CF468" s="123" t="str">
        <f t="shared" si="416"/>
        <v/>
      </c>
      <c r="CG468" s="123" t="str">
        <f t="shared" si="417"/>
        <v/>
      </c>
      <c r="CH468" s="123" t="str">
        <f t="shared" si="418"/>
        <v/>
      </c>
      <c r="CI468" s="123" t="str">
        <f t="shared" si="419"/>
        <v/>
      </c>
      <c r="CJ468" s="131" t="str">
        <f t="shared" si="420"/>
        <v/>
      </c>
      <c r="CK468" s="123" t="str" cm="1">
        <f t="array" ref="CK468">IF(AND(AZ468="C_16",
        SUMPRODUCT(--ISNUMBER(SEARCH({"14","34","38","40","41","42","43","46","48","56","64","65"},BB468)))&gt;0),
    O468-IF(ISNUMBER(CL468),CL468,0),
    "")</f>
        <v/>
      </c>
      <c r="CL468" s="123" t="str" cm="1">
        <f t="array" ref="CL468">IF(AND(AZ468="C_16",
        SUMPRODUCT(--ISNUMBER(SEARCH({"01";"02";"03";"04";"05";"06";"07";"08";"09";"10";"11";"12";"13";"15";"16";"17";"19";"20";"21";"22";"23";"24";"25";"26";"27";"28";"29";"30";"31";"32";"33";"35";"36";"37";"39";"44";"45";"47";"49";"50";"51";"52";"53";"54";"55";"57";"58";"59";"60";"61";"62";"63";"66";"67";"68";"69";"70";"71";"72";"73";"74";"75"}, BB468)))&gt;0),
    O468,
    "")</f>
        <v/>
      </c>
      <c r="CM468" s="131" t="str" cm="1">
        <f t="array" ref="CM468">IF(SUMPRODUCT(--ISNUMBER(SEARCH({"32";"35";"36";"44";"45";"47";"50";"51";"52";"53";"54";"55";"57";"58";"59";"60"}, BB468)))&gt;0,
    B468,
    "")</f>
        <v/>
      </c>
      <c r="CN468" s="123" t="str" cm="1">
        <f t="array" ref="CN468">IF(SUMPRODUCT(--ISNUMBER(SEARCH({"61";"62"}, BB468)))&gt;0,
    B468,
    "")</f>
        <v/>
      </c>
      <c r="CO468" s="226" t="str" cm="1">
        <f t="array" ref="CO468">IF(SUMPRODUCT(--ISNUMBER(SEARCH({"68";"69";"70";"71"}, BB468)))&gt;0,
    B468,
    "")</f>
        <v/>
      </c>
      <c r="CP468" s="123" t="str" cm="1">
        <f t="array" ref="CP468">IF(SUMPRODUCT(--ISNUMBER(SEARCH({"72";"73";"74";"75"}, BB468)))&gt;0,
    B468,
    "")</f>
        <v/>
      </c>
      <c r="CQ468" s="123" t="str">
        <f t="shared" si="411"/>
        <v/>
      </c>
      <c r="CR468" s="226" t="str">
        <f t="shared" si="412"/>
        <v>NO</v>
      </c>
      <c r="CS468" s="122" t="str">
        <f t="shared" si="421"/>
        <v/>
      </c>
      <c r="CT468" s="123" t="str">
        <f t="shared" si="422"/>
        <v/>
      </c>
      <c r="CU468" s="123" t="str">
        <f t="shared" si="423"/>
        <v/>
      </c>
      <c r="CV468" s="123" t="str">
        <f t="shared" si="424"/>
        <v/>
      </c>
      <c r="CW468" s="123" t="str">
        <f t="shared" si="425"/>
        <v/>
      </c>
      <c r="CX468" s="123" t="str">
        <f t="shared" si="426"/>
        <v/>
      </c>
      <c r="CY468" s="123" t="str">
        <f t="shared" si="427"/>
        <v/>
      </c>
      <c r="CZ468" s="123" t="str">
        <f t="shared" si="428"/>
        <v/>
      </c>
      <c r="DA468" s="123" t="str">
        <f t="shared" si="429"/>
        <v/>
      </c>
      <c r="DB468" s="124" t="str">
        <f t="shared" si="430"/>
        <v/>
      </c>
      <c r="DC468" s="122" t="str">
        <f t="shared" si="431"/>
        <v/>
      </c>
      <c r="DD468" s="123" t="str">
        <f t="shared" si="432"/>
        <v/>
      </c>
      <c r="DE468" s="123" t="str">
        <f t="shared" si="433"/>
        <v/>
      </c>
      <c r="DF468" s="124" t="str">
        <f t="shared" si="434"/>
        <v/>
      </c>
      <c r="DG468" s="110"/>
    </row>
    <row r="469" spans="2:111" ht="16.2" outlineLevel="2" x14ac:dyDescent="0.4">
      <c r="B469" s="7">
        <v>464</v>
      </c>
      <c r="C469" s="12"/>
      <c r="D469" s="13"/>
      <c r="E469" s="14"/>
      <c r="F469" s="14"/>
      <c r="G469" s="14"/>
      <c r="H469" s="14"/>
      <c r="I469" s="14"/>
      <c r="J469" s="14"/>
      <c r="K469" s="14"/>
      <c r="L469" s="15"/>
      <c r="M469" s="12"/>
      <c r="N469" s="12"/>
      <c r="O469" s="12"/>
      <c r="P469" s="98" t="str">
        <f xml:space="preserve"> IF(ISBLANK(M469),"",VLOOKUP(M469,ComboValue!$D$2:$H$18,5,FALSE))</f>
        <v/>
      </c>
      <c r="Q469" s="12"/>
      <c r="R469" s="252" t="str" cm="1">
        <f t="array" ref="R469">IF(OR(ISNUMBER(SEARCH("SGH05",$D469:$L469)),ISNUMBER(SEARCH("SGH06",$D469:$L469)),ISNUMBER(SEARCH("SGH07",$D469:$L469)),ISNUMBER(SEARCH("SGH08",$D469:$L469)),ISNUMBER(SEARCH("pas de pictogramme",$D469:$L469)),ISNUMBER(SEARCH("SGH09",$D469:$L469)),ISNUMBER(SEARCH("SGH03",$D469:$L469))),"OUI","NON")</f>
        <v>NON</v>
      </c>
      <c r="S469" s="13"/>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212"/>
      <c r="AX469" s="123" t="str" cm="1">
        <f t="array" ref="AX469">_xlfn.TEXTJOIN(",", TRUE, IF(D469:L469="","",VLOOKUP(D469:L469, ComboValue!$A$2:$C$11, 3, FALSE)))</f>
        <v/>
      </c>
      <c r="AY469" s="123" t="str">
        <f t="shared" si="409"/>
        <v>Tous_Fr</v>
      </c>
      <c r="AZ469" s="123" t="str">
        <f>IF(ISBLANK(M469),"",VLOOKUP(M469,ComboValue!$D$2:$F$18,3,FALSE))</f>
        <v/>
      </c>
      <c r="BA469" s="123" t="str">
        <f>IF(ISBLANK(N469),"",VLOOKUP(N469,ComboValue!$J$2:$L$5,3,FALSE))</f>
        <v/>
      </c>
      <c r="BB469" s="130" t="str" cm="1">
        <f t="array" ref="BB469">_xlfn.TEXTJOIN(",", TRUE, IF(S469:AV469="","",VLOOKUP(S469:AV469, ComboValue!$M$2:$O$100, 3, FALSE)))</f>
        <v/>
      </c>
      <c r="BC469" s="124" t="str">
        <f t="shared" si="410"/>
        <v/>
      </c>
      <c r="BD469" s="110"/>
      <c r="BE469" s="122" t="str">
        <f t="shared" si="387"/>
        <v/>
      </c>
      <c r="BF469" s="123" t="str">
        <f t="shared" si="388"/>
        <v/>
      </c>
      <c r="BG469" s="123" t="str">
        <f t="shared" si="389"/>
        <v/>
      </c>
      <c r="BH469" s="123" t="str">
        <f t="shared" si="390"/>
        <v/>
      </c>
      <c r="BI469" s="123" t="str">
        <f t="shared" si="391"/>
        <v/>
      </c>
      <c r="BJ469" s="123" t="str">
        <f t="shared" si="392"/>
        <v/>
      </c>
      <c r="BK469" s="123" t="str">
        <f t="shared" si="393"/>
        <v/>
      </c>
      <c r="BL469" s="123" t="str">
        <f t="shared" si="394"/>
        <v/>
      </c>
      <c r="BM469" s="123" t="str">
        <f t="shared" si="395"/>
        <v/>
      </c>
      <c r="BN469" s="123" t="str">
        <f t="shared" si="396"/>
        <v/>
      </c>
      <c r="BO469" s="123">
        <f t="shared" si="435"/>
        <v>0</v>
      </c>
      <c r="BP469" s="123">
        <f t="shared" si="397"/>
        <v>0</v>
      </c>
      <c r="BQ469" s="123">
        <f t="shared" si="436"/>
        <v>0</v>
      </c>
      <c r="BR469" s="123">
        <f t="shared" si="398"/>
        <v>0</v>
      </c>
      <c r="BS469" s="123">
        <f t="shared" si="399"/>
        <v>0</v>
      </c>
      <c r="BT469" s="123">
        <f t="shared" si="400"/>
        <v>0</v>
      </c>
      <c r="BU469" s="123" t="str">
        <f t="shared" si="413"/>
        <v/>
      </c>
      <c r="BV469" s="123" t="str">
        <f t="shared" si="414"/>
        <v/>
      </c>
      <c r="BW469" s="123" t="str">
        <f t="shared" si="415"/>
        <v/>
      </c>
      <c r="BX469" s="123" t="str">
        <f t="shared" si="401"/>
        <v/>
      </c>
      <c r="BY469" s="123" t="str">
        <f t="shared" si="402"/>
        <v/>
      </c>
      <c r="BZ469" s="123" t="str">
        <f t="shared" si="403"/>
        <v/>
      </c>
      <c r="CA469" s="123" t="str">
        <f t="shared" si="404"/>
        <v/>
      </c>
      <c r="CB469" s="123" t="str">
        <f t="shared" si="405"/>
        <v/>
      </c>
      <c r="CC469" s="123" t="str">
        <f t="shared" si="406"/>
        <v/>
      </c>
      <c r="CD469" s="123" t="str">
        <f t="shared" si="407"/>
        <v/>
      </c>
      <c r="CE469" s="123" t="str">
        <f t="shared" si="408"/>
        <v/>
      </c>
      <c r="CF469" s="123" t="str">
        <f t="shared" si="416"/>
        <v/>
      </c>
      <c r="CG469" s="123" t="str">
        <f t="shared" si="417"/>
        <v/>
      </c>
      <c r="CH469" s="123" t="str">
        <f t="shared" si="418"/>
        <v/>
      </c>
      <c r="CI469" s="123" t="str">
        <f t="shared" si="419"/>
        <v/>
      </c>
      <c r="CJ469" s="131" t="str">
        <f t="shared" si="420"/>
        <v/>
      </c>
      <c r="CK469" s="123" t="str" cm="1">
        <f t="array" ref="CK469">IF(AND(AZ469="C_16",
        SUMPRODUCT(--ISNUMBER(SEARCH({"14","34","38","40","41","42","43","46","48","56","64","65"},BB469)))&gt;0),
    O469-IF(ISNUMBER(CL469),CL469,0),
    "")</f>
        <v/>
      </c>
      <c r="CL469" s="123" t="str" cm="1">
        <f t="array" ref="CL469">IF(AND(AZ469="C_16",
        SUMPRODUCT(--ISNUMBER(SEARCH({"01";"02";"03";"04";"05";"06";"07";"08";"09";"10";"11";"12";"13";"15";"16";"17";"19";"20";"21";"22";"23";"24";"25";"26";"27";"28";"29";"30";"31";"32";"33";"35";"36";"37";"39";"44";"45";"47";"49";"50";"51";"52";"53";"54";"55";"57";"58";"59";"60";"61";"62";"63";"66";"67";"68";"69";"70";"71";"72";"73";"74";"75"}, BB469)))&gt;0),
    O469,
    "")</f>
        <v/>
      </c>
      <c r="CM469" s="131" t="str" cm="1">
        <f t="array" ref="CM469">IF(SUMPRODUCT(--ISNUMBER(SEARCH({"32";"35";"36";"44";"45";"47";"50";"51";"52";"53";"54";"55";"57";"58";"59";"60"}, BB469)))&gt;0,
    B469,
    "")</f>
        <v/>
      </c>
      <c r="CN469" s="123" t="str" cm="1">
        <f t="array" ref="CN469">IF(SUMPRODUCT(--ISNUMBER(SEARCH({"61";"62"}, BB469)))&gt;0,
    B469,
    "")</f>
        <v/>
      </c>
      <c r="CO469" s="226" t="str" cm="1">
        <f t="array" ref="CO469">IF(SUMPRODUCT(--ISNUMBER(SEARCH({"68";"69";"70";"71"}, BB469)))&gt;0,
    B469,
    "")</f>
        <v/>
      </c>
      <c r="CP469" s="123" t="str" cm="1">
        <f t="array" ref="CP469">IF(SUMPRODUCT(--ISNUMBER(SEARCH({"72";"73";"74";"75"}, BB469)))&gt;0,
    B469,
    "")</f>
        <v/>
      </c>
      <c r="CQ469" s="123" t="str">
        <f t="shared" si="411"/>
        <v/>
      </c>
      <c r="CR469" s="226" t="str">
        <f t="shared" si="412"/>
        <v>NO</v>
      </c>
      <c r="CS469" s="122" t="str">
        <f t="shared" si="421"/>
        <v/>
      </c>
      <c r="CT469" s="123" t="str">
        <f t="shared" si="422"/>
        <v/>
      </c>
      <c r="CU469" s="123" t="str">
        <f t="shared" si="423"/>
        <v/>
      </c>
      <c r="CV469" s="123" t="str">
        <f t="shared" si="424"/>
        <v/>
      </c>
      <c r="CW469" s="123" t="str">
        <f t="shared" si="425"/>
        <v/>
      </c>
      <c r="CX469" s="123" t="str">
        <f t="shared" si="426"/>
        <v/>
      </c>
      <c r="CY469" s="123" t="str">
        <f t="shared" si="427"/>
        <v/>
      </c>
      <c r="CZ469" s="123" t="str">
        <f t="shared" si="428"/>
        <v/>
      </c>
      <c r="DA469" s="123" t="str">
        <f t="shared" si="429"/>
        <v/>
      </c>
      <c r="DB469" s="124" t="str">
        <f t="shared" si="430"/>
        <v/>
      </c>
      <c r="DC469" s="122" t="str">
        <f t="shared" si="431"/>
        <v/>
      </c>
      <c r="DD469" s="123" t="str">
        <f t="shared" si="432"/>
        <v/>
      </c>
      <c r="DE469" s="123" t="str">
        <f t="shared" si="433"/>
        <v/>
      </c>
      <c r="DF469" s="124" t="str">
        <f t="shared" si="434"/>
        <v/>
      </c>
      <c r="DG469" s="110"/>
    </row>
    <row r="470" spans="2:111" ht="16.2" outlineLevel="2" x14ac:dyDescent="0.4">
      <c r="B470" s="7">
        <v>465</v>
      </c>
      <c r="C470" s="12"/>
      <c r="D470" s="13"/>
      <c r="E470" s="14"/>
      <c r="F470" s="14"/>
      <c r="G470" s="14"/>
      <c r="H470" s="14"/>
      <c r="I470" s="14"/>
      <c r="J470" s="14"/>
      <c r="K470" s="14"/>
      <c r="L470" s="15"/>
      <c r="M470" s="12"/>
      <c r="N470" s="12"/>
      <c r="O470" s="12"/>
      <c r="P470" s="98" t="str">
        <f xml:space="preserve"> IF(ISBLANK(M470),"",VLOOKUP(M470,ComboValue!$D$2:$H$18,5,FALSE))</f>
        <v/>
      </c>
      <c r="Q470" s="12"/>
      <c r="R470" s="252" t="str" cm="1">
        <f t="array" ref="R470">IF(OR(ISNUMBER(SEARCH("SGH05",$D470:$L470)),ISNUMBER(SEARCH("SGH06",$D470:$L470)),ISNUMBER(SEARCH("SGH07",$D470:$L470)),ISNUMBER(SEARCH("SGH08",$D470:$L470)),ISNUMBER(SEARCH("pas de pictogramme",$D470:$L470)),ISNUMBER(SEARCH("SGH09",$D470:$L470)),ISNUMBER(SEARCH("SGH03",$D470:$L470))),"OUI","NON")</f>
        <v>NON</v>
      </c>
      <c r="S470" s="13"/>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212"/>
      <c r="AX470" s="123" t="str" cm="1">
        <f t="array" ref="AX470">_xlfn.TEXTJOIN(",", TRUE, IF(D470:L470="","",VLOOKUP(D470:L470, ComboValue!$A$2:$C$11, 3, FALSE)))</f>
        <v/>
      </c>
      <c r="AY470" s="123" t="str">
        <f t="shared" si="409"/>
        <v>Tous_Fr</v>
      </c>
      <c r="AZ470" s="123" t="str">
        <f>IF(ISBLANK(M470),"",VLOOKUP(M470,ComboValue!$D$2:$F$18,3,FALSE))</f>
        <v/>
      </c>
      <c r="BA470" s="123" t="str">
        <f>IF(ISBLANK(N470),"",VLOOKUP(N470,ComboValue!$J$2:$L$5,3,FALSE))</f>
        <v/>
      </c>
      <c r="BB470" s="130" t="str" cm="1">
        <f t="array" ref="BB470">_xlfn.TEXTJOIN(",", TRUE, IF(S470:AV470="","",VLOOKUP(S470:AV470, ComboValue!$M$2:$O$100, 3, FALSE)))</f>
        <v/>
      </c>
      <c r="BC470" s="124" t="str">
        <f t="shared" si="410"/>
        <v/>
      </c>
      <c r="BD470" s="110"/>
      <c r="BE470" s="122" t="str">
        <f t="shared" si="387"/>
        <v/>
      </c>
      <c r="BF470" s="123" t="str">
        <f t="shared" si="388"/>
        <v/>
      </c>
      <c r="BG470" s="123" t="str">
        <f t="shared" si="389"/>
        <v/>
      </c>
      <c r="BH470" s="123" t="str">
        <f t="shared" si="390"/>
        <v/>
      </c>
      <c r="BI470" s="123" t="str">
        <f t="shared" si="391"/>
        <v/>
      </c>
      <c r="BJ470" s="123" t="str">
        <f t="shared" si="392"/>
        <v/>
      </c>
      <c r="BK470" s="123" t="str">
        <f t="shared" si="393"/>
        <v/>
      </c>
      <c r="BL470" s="123" t="str">
        <f t="shared" si="394"/>
        <v/>
      </c>
      <c r="BM470" s="123" t="str">
        <f t="shared" si="395"/>
        <v/>
      </c>
      <c r="BN470" s="123" t="str">
        <f t="shared" si="396"/>
        <v/>
      </c>
      <c r="BO470" s="123">
        <f t="shared" si="435"/>
        <v>0</v>
      </c>
      <c r="BP470" s="123">
        <f t="shared" si="397"/>
        <v>0</v>
      </c>
      <c r="BQ470" s="123">
        <f t="shared" si="436"/>
        <v>0</v>
      </c>
      <c r="BR470" s="123">
        <f t="shared" si="398"/>
        <v>0</v>
      </c>
      <c r="BS470" s="123">
        <f t="shared" si="399"/>
        <v>0</v>
      </c>
      <c r="BT470" s="123">
        <f t="shared" si="400"/>
        <v>0</v>
      </c>
      <c r="BU470" s="123" t="str">
        <f t="shared" si="413"/>
        <v/>
      </c>
      <c r="BV470" s="123" t="str">
        <f t="shared" si="414"/>
        <v/>
      </c>
      <c r="BW470" s="123" t="str">
        <f t="shared" si="415"/>
        <v/>
      </c>
      <c r="BX470" s="123" t="str">
        <f t="shared" si="401"/>
        <v/>
      </c>
      <c r="BY470" s="123" t="str">
        <f t="shared" si="402"/>
        <v/>
      </c>
      <c r="BZ470" s="123" t="str">
        <f t="shared" si="403"/>
        <v/>
      </c>
      <c r="CA470" s="123" t="str">
        <f t="shared" si="404"/>
        <v/>
      </c>
      <c r="CB470" s="123" t="str">
        <f t="shared" si="405"/>
        <v/>
      </c>
      <c r="CC470" s="123" t="str">
        <f t="shared" si="406"/>
        <v/>
      </c>
      <c r="CD470" s="123" t="str">
        <f t="shared" si="407"/>
        <v/>
      </c>
      <c r="CE470" s="123" t="str">
        <f t="shared" si="408"/>
        <v/>
      </c>
      <c r="CF470" s="123" t="str">
        <f t="shared" si="416"/>
        <v/>
      </c>
      <c r="CG470" s="123" t="str">
        <f t="shared" si="417"/>
        <v/>
      </c>
      <c r="CH470" s="123" t="str">
        <f t="shared" si="418"/>
        <v/>
      </c>
      <c r="CI470" s="123" t="str">
        <f t="shared" si="419"/>
        <v/>
      </c>
      <c r="CJ470" s="131" t="str">
        <f t="shared" si="420"/>
        <v/>
      </c>
      <c r="CK470" s="123" t="str" cm="1">
        <f t="array" ref="CK470">IF(AND(AZ470="C_16",
        SUMPRODUCT(--ISNUMBER(SEARCH({"14","34","38","40","41","42","43","46","48","56","64","65"},BB470)))&gt;0),
    O470-IF(ISNUMBER(CL470),CL470,0),
    "")</f>
        <v/>
      </c>
      <c r="CL470" s="123" t="str" cm="1">
        <f t="array" ref="CL470">IF(AND(AZ470="C_16",
        SUMPRODUCT(--ISNUMBER(SEARCH({"01";"02";"03";"04";"05";"06";"07";"08";"09";"10";"11";"12";"13";"15";"16";"17";"19";"20";"21";"22";"23";"24";"25";"26";"27";"28";"29";"30";"31";"32";"33";"35";"36";"37";"39";"44";"45";"47";"49";"50";"51";"52";"53";"54";"55";"57";"58";"59";"60";"61";"62";"63";"66";"67";"68";"69";"70";"71";"72";"73";"74";"75"}, BB470)))&gt;0),
    O470,
    "")</f>
        <v/>
      </c>
      <c r="CM470" s="131" t="str" cm="1">
        <f t="array" ref="CM470">IF(SUMPRODUCT(--ISNUMBER(SEARCH({"32";"35";"36";"44";"45";"47";"50";"51";"52";"53";"54";"55";"57";"58";"59";"60"}, BB470)))&gt;0,
    B470,
    "")</f>
        <v/>
      </c>
      <c r="CN470" s="123" t="str" cm="1">
        <f t="array" ref="CN470">IF(SUMPRODUCT(--ISNUMBER(SEARCH({"61";"62"}, BB470)))&gt;0,
    B470,
    "")</f>
        <v/>
      </c>
      <c r="CO470" s="226" t="str" cm="1">
        <f t="array" ref="CO470">IF(SUMPRODUCT(--ISNUMBER(SEARCH({"68";"69";"70";"71"}, BB470)))&gt;0,
    B470,
    "")</f>
        <v/>
      </c>
      <c r="CP470" s="123" t="str" cm="1">
        <f t="array" ref="CP470">IF(SUMPRODUCT(--ISNUMBER(SEARCH({"72";"73";"74";"75"}, BB470)))&gt;0,
    B470,
    "")</f>
        <v/>
      </c>
      <c r="CQ470" s="123" t="str">
        <f t="shared" si="411"/>
        <v/>
      </c>
      <c r="CR470" s="226" t="str">
        <f t="shared" si="412"/>
        <v>NO</v>
      </c>
      <c r="CS470" s="122" t="str">
        <f t="shared" si="421"/>
        <v/>
      </c>
      <c r="CT470" s="123" t="str">
        <f t="shared" si="422"/>
        <v/>
      </c>
      <c r="CU470" s="123" t="str">
        <f t="shared" si="423"/>
        <v/>
      </c>
      <c r="CV470" s="123" t="str">
        <f t="shared" si="424"/>
        <v/>
      </c>
      <c r="CW470" s="123" t="str">
        <f t="shared" si="425"/>
        <v/>
      </c>
      <c r="CX470" s="123" t="str">
        <f t="shared" si="426"/>
        <v/>
      </c>
      <c r="CY470" s="123" t="str">
        <f t="shared" si="427"/>
        <v/>
      </c>
      <c r="CZ470" s="123" t="str">
        <f t="shared" si="428"/>
        <v/>
      </c>
      <c r="DA470" s="123" t="str">
        <f t="shared" si="429"/>
        <v/>
      </c>
      <c r="DB470" s="124" t="str">
        <f t="shared" si="430"/>
        <v/>
      </c>
      <c r="DC470" s="122" t="str">
        <f t="shared" si="431"/>
        <v/>
      </c>
      <c r="DD470" s="123" t="str">
        <f t="shared" si="432"/>
        <v/>
      </c>
      <c r="DE470" s="123" t="str">
        <f t="shared" si="433"/>
        <v/>
      </c>
      <c r="DF470" s="124" t="str">
        <f t="shared" si="434"/>
        <v/>
      </c>
      <c r="DG470" s="110"/>
    </row>
    <row r="471" spans="2:111" ht="16.2" outlineLevel="2" x14ac:dyDescent="0.4">
      <c r="B471" s="7">
        <v>466</v>
      </c>
      <c r="C471" s="12"/>
      <c r="D471" s="13"/>
      <c r="E471" s="14"/>
      <c r="F471" s="14"/>
      <c r="G471" s="14"/>
      <c r="H471" s="14"/>
      <c r="I471" s="14"/>
      <c r="J471" s="14"/>
      <c r="K471" s="14"/>
      <c r="L471" s="15"/>
      <c r="M471" s="12"/>
      <c r="N471" s="12"/>
      <c r="O471" s="12"/>
      <c r="P471" s="98" t="str">
        <f xml:space="preserve"> IF(ISBLANK(M471),"",VLOOKUP(M471,ComboValue!$D$2:$H$18,5,FALSE))</f>
        <v/>
      </c>
      <c r="Q471" s="12"/>
      <c r="R471" s="252" t="str" cm="1">
        <f t="array" ref="R471">IF(OR(ISNUMBER(SEARCH("SGH05",$D471:$L471)),ISNUMBER(SEARCH("SGH06",$D471:$L471)),ISNUMBER(SEARCH("SGH07",$D471:$L471)),ISNUMBER(SEARCH("SGH08",$D471:$L471)),ISNUMBER(SEARCH("pas de pictogramme",$D471:$L471)),ISNUMBER(SEARCH("SGH09",$D471:$L471)),ISNUMBER(SEARCH("SGH03",$D471:$L471))),"OUI","NON")</f>
        <v>NON</v>
      </c>
      <c r="S471" s="13"/>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212"/>
      <c r="AX471" s="123" t="str" cm="1">
        <f t="array" ref="AX471">_xlfn.TEXTJOIN(",", TRUE, IF(D471:L471="","",VLOOKUP(D471:L471, ComboValue!$A$2:$C$11, 3, FALSE)))</f>
        <v/>
      </c>
      <c r="AY471" s="123" t="str">
        <f t="shared" si="409"/>
        <v>Tous_Fr</v>
      </c>
      <c r="AZ471" s="123" t="str">
        <f>IF(ISBLANK(M471),"",VLOOKUP(M471,ComboValue!$D$2:$F$18,3,FALSE))</f>
        <v/>
      </c>
      <c r="BA471" s="123" t="str">
        <f>IF(ISBLANK(N471),"",VLOOKUP(N471,ComboValue!$J$2:$L$5,3,FALSE))</f>
        <v/>
      </c>
      <c r="BB471" s="130" t="str" cm="1">
        <f t="array" ref="BB471">_xlfn.TEXTJOIN(",", TRUE, IF(S471:AV471="","",VLOOKUP(S471:AV471, ComboValue!$M$2:$O$100, 3, FALSE)))</f>
        <v/>
      </c>
      <c r="BC471" s="124" t="str">
        <f t="shared" si="410"/>
        <v/>
      </c>
      <c r="BD471" s="110"/>
      <c r="BE471" s="122" t="str">
        <f t="shared" si="387"/>
        <v/>
      </c>
      <c r="BF471" s="123" t="str">
        <f t="shared" si="388"/>
        <v/>
      </c>
      <c r="BG471" s="123" t="str">
        <f t="shared" si="389"/>
        <v/>
      </c>
      <c r="BH471" s="123" t="str">
        <f t="shared" si="390"/>
        <v/>
      </c>
      <c r="BI471" s="123" t="str">
        <f t="shared" si="391"/>
        <v/>
      </c>
      <c r="BJ471" s="123" t="str">
        <f t="shared" si="392"/>
        <v/>
      </c>
      <c r="BK471" s="123" t="str">
        <f t="shared" si="393"/>
        <v/>
      </c>
      <c r="BL471" s="123" t="str">
        <f t="shared" si="394"/>
        <v/>
      </c>
      <c r="BM471" s="123" t="str">
        <f t="shared" si="395"/>
        <v/>
      </c>
      <c r="BN471" s="123" t="str">
        <f t="shared" si="396"/>
        <v/>
      </c>
      <c r="BO471" s="123">
        <f t="shared" si="435"/>
        <v>0</v>
      </c>
      <c r="BP471" s="123">
        <f t="shared" si="397"/>
        <v>0</v>
      </c>
      <c r="BQ471" s="123">
        <f t="shared" si="436"/>
        <v>0</v>
      </c>
      <c r="BR471" s="123">
        <f t="shared" si="398"/>
        <v>0</v>
      </c>
      <c r="BS471" s="123">
        <f t="shared" si="399"/>
        <v>0</v>
      </c>
      <c r="BT471" s="123">
        <f t="shared" si="400"/>
        <v>0</v>
      </c>
      <c r="BU471" s="123" t="str">
        <f t="shared" si="413"/>
        <v/>
      </c>
      <c r="BV471" s="123" t="str">
        <f t="shared" si="414"/>
        <v/>
      </c>
      <c r="BW471" s="123" t="str">
        <f t="shared" si="415"/>
        <v/>
      </c>
      <c r="BX471" s="123" t="str">
        <f t="shared" si="401"/>
        <v/>
      </c>
      <c r="BY471" s="123" t="str">
        <f t="shared" si="402"/>
        <v/>
      </c>
      <c r="BZ471" s="123" t="str">
        <f t="shared" si="403"/>
        <v/>
      </c>
      <c r="CA471" s="123" t="str">
        <f t="shared" si="404"/>
        <v/>
      </c>
      <c r="CB471" s="123" t="str">
        <f t="shared" si="405"/>
        <v/>
      </c>
      <c r="CC471" s="123" t="str">
        <f t="shared" si="406"/>
        <v/>
      </c>
      <c r="CD471" s="123" t="str">
        <f t="shared" si="407"/>
        <v/>
      </c>
      <c r="CE471" s="123" t="str">
        <f t="shared" si="408"/>
        <v/>
      </c>
      <c r="CF471" s="123" t="str">
        <f t="shared" si="416"/>
        <v/>
      </c>
      <c r="CG471" s="123" t="str">
        <f t="shared" si="417"/>
        <v/>
      </c>
      <c r="CH471" s="123" t="str">
        <f t="shared" si="418"/>
        <v/>
      </c>
      <c r="CI471" s="123" t="str">
        <f t="shared" si="419"/>
        <v/>
      </c>
      <c r="CJ471" s="131" t="str">
        <f t="shared" si="420"/>
        <v/>
      </c>
      <c r="CK471" s="123" t="str" cm="1">
        <f t="array" ref="CK471">IF(AND(AZ471="C_16",
        SUMPRODUCT(--ISNUMBER(SEARCH({"14","34","38","40","41","42","43","46","48","56","64","65"},BB471)))&gt;0),
    O471-IF(ISNUMBER(CL471),CL471,0),
    "")</f>
        <v/>
      </c>
      <c r="CL471" s="123" t="str" cm="1">
        <f t="array" ref="CL471">IF(AND(AZ471="C_16",
        SUMPRODUCT(--ISNUMBER(SEARCH({"01";"02";"03";"04";"05";"06";"07";"08";"09";"10";"11";"12";"13";"15";"16";"17";"19";"20";"21";"22";"23";"24";"25";"26";"27";"28";"29";"30";"31";"32";"33";"35";"36";"37";"39";"44";"45";"47";"49";"50";"51";"52";"53";"54";"55";"57";"58";"59";"60";"61";"62";"63";"66";"67";"68";"69";"70";"71";"72";"73";"74";"75"}, BB471)))&gt;0),
    O471,
    "")</f>
        <v/>
      </c>
      <c r="CM471" s="131" t="str" cm="1">
        <f t="array" ref="CM471">IF(SUMPRODUCT(--ISNUMBER(SEARCH({"32";"35";"36";"44";"45";"47";"50";"51";"52";"53";"54";"55";"57";"58";"59";"60"}, BB471)))&gt;0,
    B471,
    "")</f>
        <v/>
      </c>
      <c r="CN471" s="123" t="str" cm="1">
        <f t="array" ref="CN471">IF(SUMPRODUCT(--ISNUMBER(SEARCH({"61";"62"}, BB471)))&gt;0,
    B471,
    "")</f>
        <v/>
      </c>
      <c r="CO471" s="226" t="str" cm="1">
        <f t="array" ref="CO471">IF(SUMPRODUCT(--ISNUMBER(SEARCH({"68";"69";"70";"71"}, BB471)))&gt;0,
    B471,
    "")</f>
        <v/>
      </c>
      <c r="CP471" s="123" t="str" cm="1">
        <f t="array" ref="CP471">IF(SUMPRODUCT(--ISNUMBER(SEARCH({"72";"73";"74";"75"}, BB471)))&gt;0,
    B471,
    "")</f>
        <v/>
      </c>
      <c r="CQ471" s="123" t="str">
        <f t="shared" si="411"/>
        <v/>
      </c>
      <c r="CR471" s="226" t="str">
        <f t="shared" si="412"/>
        <v>NO</v>
      </c>
      <c r="CS471" s="122" t="str">
        <f t="shared" si="421"/>
        <v/>
      </c>
      <c r="CT471" s="123" t="str">
        <f t="shared" si="422"/>
        <v/>
      </c>
      <c r="CU471" s="123" t="str">
        <f t="shared" si="423"/>
        <v/>
      </c>
      <c r="CV471" s="123" t="str">
        <f t="shared" si="424"/>
        <v/>
      </c>
      <c r="CW471" s="123" t="str">
        <f t="shared" si="425"/>
        <v/>
      </c>
      <c r="CX471" s="123" t="str">
        <f t="shared" si="426"/>
        <v/>
      </c>
      <c r="CY471" s="123" t="str">
        <f t="shared" si="427"/>
        <v/>
      </c>
      <c r="CZ471" s="123" t="str">
        <f t="shared" si="428"/>
        <v/>
      </c>
      <c r="DA471" s="123" t="str">
        <f t="shared" si="429"/>
        <v/>
      </c>
      <c r="DB471" s="124" t="str">
        <f t="shared" si="430"/>
        <v/>
      </c>
      <c r="DC471" s="122" t="str">
        <f t="shared" si="431"/>
        <v/>
      </c>
      <c r="DD471" s="123" t="str">
        <f t="shared" si="432"/>
        <v/>
      </c>
      <c r="DE471" s="123" t="str">
        <f t="shared" si="433"/>
        <v/>
      </c>
      <c r="DF471" s="124" t="str">
        <f t="shared" si="434"/>
        <v/>
      </c>
      <c r="DG471" s="110"/>
    </row>
    <row r="472" spans="2:111" ht="16.2" outlineLevel="2" x14ac:dyDescent="0.4">
      <c r="B472" s="7">
        <v>467</v>
      </c>
      <c r="C472" s="12"/>
      <c r="D472" s="13"/>
      <c r="E472" s="14"/>
      <c r="F472" s="14"/>
      <c r="G472" s="14"/>
      <c r="H472" s="14"/>
      <c r="I472" s="14"/>
      <c r="J472" s="14"/>
      <c r="K472" s="14"/>
      <c r="L472" s="15"/>
      <c r="M472" s="12"/>
      <c r="N472" s="12"/>
      <c r="O472" s="12"/>
      <c r="P472" s="98" t="str">
        <f xml:space="preserve"> IF(ISBLANK(M472),"",VLOOKUP(M472,ComboValue!$D$2:$H$18,5,FALSE))</f>
        <v/>
      </c>
      <c r="Q472" s="12"/>
      <c r="R472" s="252" t="str" cm="1">
        <f t="array" ref="R472">IF(OR(ISNUMBER(SEARCH("SGH05",$D472:$L472)),ISNUMBER(SEARCH("SGH06",$D472:$L472)),ISNUMBER(SEARCH("SGH07",$D472:$L472)),ISNUMBER(SEARCH("SGH08",$D472:$L472)),ISNUMBER(SEARCH("pas de pictogramme",$D472:$L472)),ISNUMBER(SEARCH("SGH09",$D472:$L472)),ISNUMBER(SEARCH("SGH03",$D472:$L472))),"OUI","NON")</f>
        <v>NON</v>
      </c>
      <c r="S472" s="13"/>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212"/>
      <c r="AX472" s="123" t="str" cm="1">
        <f t="array" ref="AX472">_xlfn.TEXTJOIN(",", TRUE, IF(D472:L472="","",VLOOKUP(D472:L472, ComboValue!$A$2:$C$11, 3, FALSE)))</f>
        <v/>
      </c>
      <c r="AY472" s="123" t="str">
        <f t="shared" si="409"/>
        <v>Tous_Fr</v>
      </c>
      <c r="AZ472" s="123" t="str">
        <f>IF(ISBLANK(M472),"",VLOOKUP(M472,ComboValue!$D$2:$F$18,3,FALSE))</f>
        <v/>
      </c>
      <c r="BA472" s="123" t="str">
        <f>IF(ISBLANK(N472),"",VLOOKUP(N472,ComboValue!$J$2:$L$5,3,FALSE))</f>
        <v/>
      </c>
      <c r="BB472" s="130" t="str" cm="1">
        <f t="array" ref="BB472">_xlfn.TEXTJOIN(",", TRUE, IF(S472:AV472="","",VLOOKUP(S472:AV472, ComboValue!$M$2:$O$100, 3, FALSE)))</f>
        <v/>
      </c>
      <c r="BC472" s="124" t="str">
        <f t="shared" si="410"/>
        <v/>
      </c>
      <c r="BD472" s="110"/>
      <c r="BE472" s="122" t="str">
        <f t="shared" si="387"/>
        <v/>
      </c>
      <c r="BF472" s="123" t="str">
        <f t="shared" si="388"/>
        <v/>
      </c>
      <c r="BG472" s="123" t="str">
        <f t="shared" si="389"/>
        <v/>
      </c>
      <c r="BH472" s="123" t="str">
        <f t="shared" si="390"/>
        <v/>
      </c>
      <c r="BI472" s="123" t="str">
        <f t="shared" si="391"/>
        <v/>
      </c>
      <c r="BJ472" s="123" t="str">
        <f t="shared" si="392"/>
        <v/>
      </c>
      <c r="BK472" s="123" t="str">
        <f t="shared" si="393"/>
        <v/>
      </c>
      <c r="BL472" s="123" t="str">
        <f t="shared" si="394"/>
        <v/>
      </c>
      <c r="BM472" s="123" t="str">
        <f t="shared" si="395"/>
        <v/>
      </c>
      <c r="BN472" s="123" t="str">
        <f t="shared" si="396"/>
        <v/>
      </c>
      <c r="BO472" s="123">
        <f t="shared" si="435"/>
        <v>0</v>
      </c>
      <c r="BP472" s="123">
        <f t="shared" si="397"/>
        <v>0</v>
      </c>
      <c r="BQ472" s="123">
        <f t="shared" si="436"/>
        <v>0</v>
      </c>
      <c r="BR472" s="123">
        <f t="shared" si="398"/>
        <v>0</v>
      </c>
      <c r="BS472" s="123">
        <f t="shared" si="399"/>
        <v>0</v>
      </c>
      <c r="BT472" s="123">
        <f t="shared" si="400"/>
        <v>0</v>
      </c>
      <c r="BU472" s="123" t="str">
        <f t="shared" si="413"/>
        <v/>
      </c>
      <c r="BV472" s="123" t="str">
        <f t="shared" si="414"/>
        <v/>
      </c>
      <c r="BW472" s="123" t="str">
        <f t="shared" si="415"/>
        <v/>
      </c>
      <c r="BX472" s="123" t="str">
        <f t="shared" si="401"/>
        <v/>
      </c>
      <c r="BY472" s="123" t="str">
        <f t="shared" si="402"/>
        <v/>
      </c>
      <c r="BZ472" s="123" t="str">
        <f t="shared" si="403"/>
        <v/>
      </c>
      <c r="CA472" s="123" t="str">
        <f t="shared" si="404"/>
        <v/>
      </c>
      <c r="CB472" s="123" t="str">
        <f t="shared" si="405"/>
        <v/>
      </c>
      <c r="CC472" s="123" t="str">
        <f t="shared" si="406"/>
        <v/>
      </c>
      <c r="CD472" s="123" t="str">
        <f t="shared" si="407"/>
        <v/>
      </c>
      <c r="CE472" s="123" t="str">
        <f t="shared" si="408"/>
        <v/>
      </c>
      <c r="CF472" s="123" t="str">
        <f t="shared" si="416"/>
        <v/>
      </c>
      <c r="CG472" s="123" t="str">
        <f t="shared" si="417"/>
        <v/>
      </c>
      <c r="CH472" s="123" t="str">
        <f t="shared" si="418"/>
        <v/>
      </c>
      <c r="CI472" s="123" t="str">
        <f t="shared" si="419"/>
        <v/>
      </c>
      <c r="CJ472" s="131" t="str">
        <f t="shared" si="420"/>
        <v/>
      </c>
      <c r="CK472" s="123" t="str" cm="1">
        <f t="array" ref="CK472">IF(AND(AZ472="C_16",
        SUMPRODUCT(--ISNUMBER(SEARCH({"14","34","38","40","41","42","43","46","48","56","64","65"},BB472)))&gt;0),
    O472-IF(ISNUMBER(CL472),CL472,0),
    "")</f>
        <v/>
      </c>
      <c r="CL472" s="123" t="str" cm="1">
        <f t="array" ref="CL472">IF(AND(AZ472="C_16",
        SUMPRODUCT(--ISNUMBER(SEARCH({"01";"02";"03";"04";"05";"06";"07";"08";"09";"10";"11";"12";"13";"15";"16";"17";"19";"20";"21";"22";"23";"24";"25";"26";"27";"28";"29";"30";"31";"32";"33";"35";"36";"37";"39";"44";"45";"47";"49";"50";"51";"52";"53";"54";"55";"57";"58";"59";"60";"61";"62";"63";"66";"67";"68";"69";"70";"71";"72";"73";"74";"75"}, BB472)))&gt;0),
    O472,
    "")</f>
        <v/>
      </c>
      <c r="CM472" s="131" t="str" cm="1">
        <f t="array" ref="CM472">IF(SUMPRODUCT(--ISNUMBER(SEARCH({"32";"35";"36";"44";"45";"47";"50";"51";"52";"53";"54";"55";"57";"58";"59";"60"}, BB472)))&gt;0,
    B472,
    "")</f>
        <v/>
      </c>
      <c r="CN472" s="123" t="str" cm="1">
        <f t="array" ref="CN472">IF(SUMPRODUCT(--ISNUMBER(SEARCH({"61";"62"}, BB472)))&gt;0,
    B472,
    "")</f>
        <v/>
      </c>
      <c r="CO472" s="226" t="str" cm="1">
        <f t="array" ref="CO472">IF(SUMPRODUCT(--ISNUMBER(SEARCH({"68";"69";"70";"71"}, BB472)))&gt;0,
    B472,
    "")</f>
        <v/>
      </c>
      <c r="CP472" s="123" t="str" cm="1">
        <f t="array" ref="CP472">IF(SUMPRODUCT(--ISNUMBER(SEARCH({"72";"73";"74";"75"}, BB472)))&gt;0,
    B472,
    "")</f>
        <v/>
      </c>
      <c r="CQ472" s="123" t="str">
        <f t="shared" si="411"/>
        <v/>
      </c>
      <c r="CR472" s="226" t="str">
        <f t="shared" si="412"/>
        <v>NO</v>
      </c>
      <c r="CS472" s="122" t="str">
        <f t="shared" si="421"/>
        <v/>
      </c>
      <c r="CT472" s="123" t="str">
        <f t="shared" si="422"/>
        <v/>
      </c>
      <c r="CU472" s="123" t="str">
        <f t="shared" si="423"/>
        <v/>
      </c>
      <c r="CV472" s="123" t="str">
        <f t="shared" si="424"/>
        <v/>
      </c>
      <c r="CW472" s="123" t="str">
        <f t="shared" si="425"/>
        <v/>
      </c>
      <c r="CX472" s="123" t="str">
        <f t="shared" si="426"/>
        <v/>
      </c>
      <c r="CY472" s="123" t="str">
        <f t="shared" si="427"/>
        <v/>
      </c>
      <c r="CZ472" s="123" t="str">
        <f t="shared" si="428"/>
        <v/>
      </c>
      <c r="DA472" s="123" t="str">
        <f t="shared" si="429"/>
        <v/>
      </c>
      <c r="DB472" s="124" t="str">
        <f t="shared" si="430"/>
        <v/>
      </c>
      <c r="DC472" s="122" t="str">
        <f t="shared" si="431"/>
        <v/>
      </c>
      <c r="DD472" s="123" t="str">
        <f t="shared" si="432"/>
        <v/>
      </c>
      <c r="DE472" s="123" t="str">
        <f t="shared" si="433"/>
        <v/>
      </c>
      <c r="DF472" s="124" t="str">
        <f t="shared" si="434"/>
        <v/>
      </c>
      <c r="DG472" s="110"/>
    </row>
    <row r="473" spans="2:111" ht="16.2" outlineLevel="2" x14ac:dyDescent="0.4">
      <c r="B473" s="7">
        <v>468</v>
      </c>
      <c r="C473" s="12"/>
      <c r="D473" s="13"/>
      <c r="E473" s="14"/>
      <c r="F473" s="14"/>
      <c r="G473" s="14"/>
      <c r="H473" s="14"/>
      <c r="I473" s="14"/>
      <c r="J473" s="14"/>
      <c r="K473" s="14"/>
      <c r="L473" s="15"/>
      <c r="M473" s="12"/>
      <c r="N473" s="12"/>
      <c r="O473" s="12"/>
      <c r="P473" s="98" t="str">
        <f xml:space="preserve"> IF(ISBLANK(M473),"",VLOOKUP(M473,ComboValue!$D$2:$H$18,5,FALSE))</f>
        <v/>
      </c>
      <c r="Q473" s="12"/>
      <c r="R473" s="252" t="str" cm="1">
        <f t="array" ref="R473">IF(OR(ISNUMBER(SEARCH("SGH05",$D473:$L473)),ISNUMBER(SEARCH("SGH06",$D473:$L473)),ISNUMBER(SEARCH("SGH07",$D473:$L473)),ISNUMBER(SEARCH("SGH08",$D473:$L473)),ISNUMBER(SEARCH("pas de pictogramme",$D473:$L473)),ISNUMBER(SEARCH("SGH09",$D473:$L473)),ISNUMBER(SEARCH("SGH03",$D473:$L473))),"OUI","NON")</f>
        <v>NON</v>
      </c>
      <c r="S473" s="13"/>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212"/>
      <c r="AX473" s="123" t="str" cm="1">
        <f t="array" ref="AX473">_xlfn.TEXTJOIN(",", TRUE, IF(D473:L473="","",VLOOKUP(D473:L473, ComboValue!$A$2:$C$11, 3, FALSE)))</f>
        <v/>
      </c>
      <c r="AY473" s="123" t="str">
        <f t="shared" si="409"/>
        <v>Tous_Fr</v>
      </c>
      <c r="AZ473" s="123" t="str">
        <f>IF(ISBLANK(M473),"",VLOOKUP(M473,ComboValue!$D$2:$F$18,3,FALSE))</f>
        <v/>
      </c>
      <c r="BA473" s="123" t="str">
        <f>IF(ISBLANK(N473),"",VLOOKUP(N473,ComboValue!$J$2:$L$5,3,FALSE))</f>
        <v/>
      </c>
      <c r="BB473" s="130" t="str" cm="1">
        <f t="array" ref="BB473">_xlfn.TEXTJOIN(",", TRUE, IF(S473:AV473="","",VLOOKUP(S473:AV473, ComboValue!$M$2:$O$100, 3, FALSE)))</f>
        <v/>
      </c>
      <c r="BC473" s="124" t="str">
        <f t="shared" si="410"/>
        <v/>
      </c>
      <c r="BD473" s="110"/>
      <c r="BE473" s="122" t="str">
        <f t="shared" si="387"/>
        <v/>
      </c>
      <c r="BF473" s="123" t="str">
        <f t="shared" si="388"/>
        <v/>
      </c>
      <c r="BG473" s="123" t="str">
        <f t="shared" si="389"/>
        <v/>
      </c>
      <c r="BH473" s="123" t="str">
        <f t="shared" si="390"/>
        <v/>
      </c>
      <c r="BI473" s="123" t="str">
        <f t="shared" si="391"/>
        <v/>
      </c>
      <c r="BJ473" s="123" t="str">
        <f t="shared" si="392"/>
        <v/>
      </c>
      <c r="BK473" s="123" t="str">
        <f t="shared" si="393"/>
        <v/>
      </c>
      <c r="BL473" s="123" t="str">
        <f t="shared" si="394"/>
        <v/>
      </c>
      <c r="BM473" s="123" t="str">
        <f t="shared" si="395"/>
        <v/>
      </c>
      <c r="BN473" s="123" t="str">
        <f t="shared" si="396"/>
        <v/>
      </c>
      <c r="BO473" s="123">
        <f t="shared" si="435"/>
        <v>0</v>
      </c>
      <c r="BP473" s="123">
        <f t="shared" si="397"/>
        <v>0</v>
      </c>
      <c r="BQ473" s="123">
        <f t="shared" si="436"/>
        <v>0</v>
      </c>
      <c r="BR473" s="123">
        <f t="shared" si="398"/>
        <v>0</v>
      </c>
      <c r="BS473" s="123">
        <f t="shared" si="399"/>
        <v>0</v>
      </c>
      <c r="BT473" s="123">
        <f t="shared" si="400"/>
        <v>0</v>
      </c>
      <c r="BU473" s="123" t="str">
        <f t="shared" si="413"/>
        <v/>
      </c>
      <c r="BV473" s="123" t="str">
        <f t="shared" si="414"/>
        <v/>
      </c>
      <c r="BW473" s="123" t="str">
        <f t="shared" si="415"/>
        <v/>
      </c>
      <c r="BX473" s="123" t="str">
        <f t="shared" si="401"/>
        <v/>
      </c>
      <c r="BY473" s="123" t="str">
        <f t="shared" si="402"/>
        <v/>
      </c>
      <c r="BZ473" s="123" t="str">
        <f t="shared" si="403"/>
        <v/>
      </c>
      <c r="CA473" s="123" t="str">
        <f t="shared" si="404"/>
        <v/>
      </c>
      <c r="CB473" s="123" t="str">
        <f t="shared" si="405"/>
        <v/>
      </c>
      <c r="CC473" s="123" t="str">
        <f t="shared" si="406"/>
        <v/>
      </c>
      <c r="CD473" s="123" t="str">
        <f t="shared" si="407"/>
        <v/>
      </c>
      <c r="CE473" s="123" t="str">
        <f t="shared" si="408"/>
        <v/>
      </c>
      <c r="CF473" s="123" t="str">
        <f t="shared" si="416"/>
        <v/>
      </c>
      <c r="CG473" s="123" t="str">
        <f t="shared" si="417"/>
        <v/>
      </c>
      <c r="CH473" s="123" t="str">
        <f t="shared" si="418"/>
        <v/>
      </c>
      <c r="CI473" s="123" t="str">
        <f t="shared" si="419"/>
        <v/>
      </c>
      <c r="CJ473" s="131" t="str">
        <f t="shared" si="420"/>
        <v/>
      </c>
      <c r="CK473" s="123" t="str" cm="1">
        <f t="array" ref="CK473">IF(AND(AZ473="C_16",
        SUMPRODUCT(--ISNUMBER(SEARCH({"14","34","38","40","41","42","43","46","48","56","64","65"},BB473)))&gt;0),
    O473-IF(ISNUMBER(CL473),CL473,0),
    "")</f>
        <v/>
      </c>
      <c r="CL473" s="123" t="str" cm="1">
        <f t="array" ref="CL473">IF(AND(AZ473="C_16",
        SUMPRODUCT(--ISNUMBER(SEARCH({"01";"02";"03";"04";"05";"06";"07";"08";"09";"10";"11";"12";"13";"15";"16";"17";"19";"20";"21";"22";"23";"24";"25";"26";"27";"28";"29";"30";"31";"32";"33";"35";"36";"37";"39";"44";"45";"47";"49";"50";"51";"52";"53";"54";"55";"57";"58";"59";"60";"61";"62";"63";"66";"67";"68";"69";"70";"71";"72";"73";"74";"75"}, BB473)))&gt;0),
    O473,
    "")</f>
        <v/>
      </c>
      <c r="CM473" s="131" t="str" cm="1">
        <f t="array" ref="CM473">IF(SUMPRODUCT(--ISNUMBER(SEARCH({"32";"35";"36";"44";"45";"47";"50";"51";"52";"53";"54";"55";"57";"58";"59";"60"}, BB473)))&gt;0,
    B473,
    "")</f>
        <v/>
      </c>
      <c r="CN473" s="123" t="str" cm="1">
        <f t="array" ref="CN473">IF(SUMPRODUCT(--ISNUMBER(SEARCH({"61";"62"}, BB473)))&gt;0,
    B473,
    "")</f>
        <v/>
      </c>
      <c r="CO473" s="226" t="str" cm="1">
        <f t="array" ref="CO473">IF(SUMPRODUCT(--ISNUMBER(SEARCH({"68";"69";"70";"71"}, BB473)))&gt;0,
    B473,
    "")</f>
        <v/>
      </c>
      <c r="CP473" s="123" t="str" cm="1">
        <f t="array" ref="CP473">IF(SUMPRODUCT(--ISNUMBER(SEARCH({"72";"73";"74";"75"}, BB473)))&gt;0,
    B473,
    "")</f>
        <v/>
      </c>
      <c r="CQ473" s="123" t="str">
        <f t="shared" si="411"/>
        <v/>
      </c>
      <c r="CR473" s="226" t="str">
        <f t="shared" si="412"/>
        <v>NO</v>
      </c>
      <c r="CS473" s="122" t="str">
        <f t="shared" si="421"/>
        <v/>
      </c>
      <c r="CT473" s="123" t="str">
        <f t="shared" si="422"/>
        <v/>
      </c>
      <c r="CU473" s="123" t="str">
        <f t="shared" si="423"/>
        <v/>
      </c>
      <c r="CV473" s="123" t="str">
        <f t="shared" si="424"/>
        <v/>
      </c>
      <c r="CW473" s="123" t="str">
        <f t="shared" si="425"/>
        <v/>
      </c>
      <c r="CX473" s="123" t="str">
        <f t="shared" si="426"/>
        <v/>
      </c>
      <c r="CY473" s="123" t="str">
        <f t="shared" si="427"/>
        <v/>
      </c>
      <c r="CZ473" s="123" t="str">
        <f t="shared" si="428"/>
        <v/>
      </c>
      <c r="DA473" s="123" t="str">
        <f t="shared" si="429"/>
        <v/>
      </c>
      <c r="DB473" s="124" t="str">
        <f t="shared" si="430"/>
        <v/>
      </c>
      <c r="DC473" s="122" t="str">
        <f t="shared" si="431"/>
        <v/>
      </c>
      <c r="DD473" s="123" t="str">
        <f t="shared" si="432"/>
        <v/>
      </c>
      <c r="DE473" s="123" t="str">
        <f t="shared" si="433"/>
        <v/>
      </c>
      <c r="DF473" s="124" t="str">
        <f t="shared" si="434"/>
        <v/>
      </c>
      <c r="DG473" s="110"/>
    </row>
    <row r="474" spans="2:111" ht="16.2" outlineLevel="2" x14ac:dyDescent="0.4">
      <c r="B474" s="7">
        <v>469</v>
      </c>
      <c r="C474" s="12"/>
      <c r="D474" s="13"/>
      <c r="E474" s="14"/>
      <c r="F474" s="14"/>
      <c r="G474" s="14"/>
      <c r="H474" s="14"/>
      <c r="I474" s="14"/>
      <c r="J474" s="14"/>
      <c r="K474" s="14"/>
      <c r="L474" s="15"/>
      <c r="M474" s="12"/>
      <c r="N474" s="12"/>
      <c r="O474" s="12"/>
      <c r="P474" s="98" t="str">
        <f xml:space="preserve"> IF(ISBLANK(M474),"",VLOOKUP(M474,ComboValue!$D$2:$H$18,5,FALSE))</f>
        <v/>
      </c>
      <c r="Q474" s="12"/>
      <c r="R474" s="252" t="str" cm="1">
        <f t="array" ref="R474">IF(OR(ISNUMBER(SEARCH("SGH05",$D474:$L474)),ISNUMBER(SEARCH("SGH06",$D474:$L474)),ISNUMBER(SEARCH("SGH07",$D474:$L474)),ISNUMBER(SEARCH("SGH08",$D474:$L474)),ISNUMBER(SEARCH("pas de pictogramme",$D474:$L474)),ISNUMBER(SEARCH("SGH09",$D474:$L474)),ISNUMBER(SEARCH("SGH03",$D474:$L474))),"OUI","NON")</f>
        <v>NON</v>
      </c>
      <c r="S474" s="13"/>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212"/>
      <c r="AX474" s="123" t="str" cm="1">
        <f t="array" ref="AX474">_xlfn.TEXTJOIN(",", TRUE, IF(D474:L474="","",VLOOKUP(D474:L474, ComboValue!$A$2:$C$11, 3, FALSE)))</f>
        <v/>
      </c>
      <c r="AY474" s="123" t="str">
        <f t="shared" si="409"/>
        <v>Tous_Fr</v>
      </c>
      <c r="AZ474" s="123" t="str">
        <f>IF(ISBLANK(M474),"",VLOOKUP(M474,ComboValue!$D$2:$F$18,3,FALSE))</f>
        <v/>
      </c>
      <c r="BA474" s="123" t="str">
        <f>IF(ISBLANK(N474),"",VLOOKUP(N474,ComboValue!$J$2:$L$5,3,FALSE))</f>
        <v/>
      </c>
      <c r="BB474" s="130" t="str" cm="1">
        <f t="array" ref="BB474">_xlfn.TEXTJOIN(",", TRUE, IF(S474:AV474="","",VLOOKUP(S474:AV474, ComboValue!$M$2:$O$100, 3, FALSE)))</f>
        <v/>
      </c>
      <c r="BC474" s="124" t="str">
        <f t="shared" si="410"/>
        <v/>
      </c>
      <c r="BD474" s="110"/>
      <c r="BE474" s="122" t="str">
        <f t="shared" si="387"/>
        <v/>
      </c>
      <c r="BF474" s="123" t="str">
        <f t="shared" si="388"/>
        <v/>
      </c>
      <c r="BG474" s="123" t="str">
        <f t="shared" si="389"/>
        <v/>
      </c>
      <c r="BH474" s="123" t="str">
        <f t="shared" si="390"/>
        <v/>
      </c>
      <c r="BI474" s="123" t="str">
        <f t="shared" si="391"/>
        <v/>
      </c>
      <c r="BJ474" s="123" t="str">
        <f t="shared" si="392"/>
        <v/>
      </c>
      <c r="BK474" s="123" t="str">
        <f t="shared" si="393"/>
        <v/>
      </c>
      <c r="BL474" s="123" t="str">
        <f t="shared" si="394"/>
        <v/>
      </c>
      <c r="BM474" s="123" t="str">
        <f t="shared" si="395"/>
        <v/>
      </c>
      <c r="BN474" s="123" t="str">
        <f t="shared" si="396"/>
        <v/>
      </c>
      <c r="BO474" s="123">
        <f t="shared" si="435"/>
        <v>0</v>
      </c>
      <c r="BP474" s="123">
        <f t="shared" si="397"/>
        <v>0</v>
      </c>
      <c r="BQ474" s="123">
        <f t="shared" si="436"/>
        <v>0</v>
      </c>
      <c r="BR474" s="123">
        <f t="shared" si="398"/>
        <v>0</v>
      </c>
      <c r="BS474" s="123">
        <f t="shared" si="399"/>
        <v>0</v>
      </c>
      <c r="BT474" s="123">
        <f t="shared" si="400"/>
        <v>0</v>
      </c>
      <c r="BU474" s="123" t="str">
        <f t="shared" si="413"/>
        <v/>
      </c>
      <c r="BV474" s="123" t="str">
        <f t="shared" si="414"/>
        <v/>
      </c>
      <c r="BW474" s="123" t="str">
        <f t="shared" si="415"/>
        <v/>
      </c>
      <c r="BX474" s="123" t="str">
        <f t="shared" si="401"/>
        <v/>
      </c>
      <c r="BY474" s="123" t="str">
        <f t="shared" si="402"/>
        <v/>
      </c>
      <c r="BZ474" s="123" t="str">
        <f t="shared" si="403"/>
        <v/>
      </c>
      <c r="CA474" s="123" t="str">
        <f t="shared" si="404"/>
        <v/>
      </c>
      <c r="CB474" s="123" t="str">
        <f t="shared" si="405"/>
        <v/>
      </c>
      <c r="CC474" s="123" t="str">
        <f t="shared" si="406"/>
        <v/>
      </c>
      <c r="CD474" s="123" t="str">
        <f t="shared" si="407"/>
        <v/>
      </c>
      <c r="CE474" s="123" t="str">
        <f t="shared" si="408"/>
        <v/>
      </c>
      <c r="CF474" s="123" t="str">
        <f t="shared" si="416"/>
        <v/>
      </c>
      <c r="CG474" s="123" t="str">
        <f t="shared" si="417"/>
        <v/>
      </c>
      <c r="CH474" s="123" t="str">
        <f t="shared" si="418"/>
        <v/>
      </c>
      <c r="CI474" s="123" t="str">
        <f t="shared" si="419"/>
        <v/>
      </c>
      <c r="CJ474" s="131" t="str">
        <f t="shared" si="420"/>
        <v/>
      </c>
      <c r="CK474" s="123" t="str" cm="1">
        <f t="array" ref="CK474">IF(AND(AZ474="C_16",
        SUMPRODUCT(--ISNUMBER(SEARCH({"14","34","38","40","41","42","43","46","48","56","64","65"},BB474)))&gt;0),
    O474-IF(ISNUMBER(CL474),CL474,0),
    "")</f>
        <v/>
      </c>
      <c r="CL474" s="123" t="str" cm="1">
        <f t="array" ref="CL474">IF(AND(AZ474="C_16",
        SUMPRODUCT(--ISNUMBER(SEARCH({"01";"02";"03";"04";"05";"06";"07";"08";"09";"10";"11";"12";"13";"15";"16";"17";"19";"20";"21";"22";"23";"24";"25";"26";"27";"28";"29";"30";"31";"32";"33";"35";"36";"37";"39";"44";"45";"47";"49";"50";"51";"52";"53";"54";"55";"57";"58";"59";"60";"61";"62";"63";"66";"67";"68";"69";"70";"71";"72";"73";"74";"75"}, BB474)))&gt;0),
    O474,
    "")</f>
        <v/>
      </c>
      <c r="CM474" s="131" t="str" cm="1">
        <f t="array" ref="CM474">IF(SUMPRODUCT(--ISNUMBER(SEARCH({"32";"35";"36";"44";"45";"47";"50";"51";"52";"53";"54";"55";"57";"58";"59";"60"}, BB474)))&gt;0,
    B474,
    "")</f>
        <v/>
      </c>
      <c r="CN474" s="123" t="str" cm="1">
        <f t="array" ref="CN474">IF(SUMPRODUCT(--ISNUMBER(SEARCH({"61";"62"}, BB474)))&gt;0,
    B474,
    "")</f>
        <v/>
      </c>
      <c r="CO474" s="226" t="str" cm="1">
        <f t="array" ref="CO474">IF(SUMPRODUCT(--ISNUMBER(SEARCH({"68";"69";"70";"71"}, BB474)))&gt;0,
    B474,
    "")</f>
        <v/>
      </c>
      <c r="CP474" s="123" t="str" cm="1">
        <f t="array" ref="CP474">IF(SUMPRODUCT(--ISNUMBER(SEARCH({"72";"73";"74";"75"}, BB474)))&gt;0,
    B474,
    "")</f>
        <v/>
      </c>
      <c r="CQ474" s="123" t="str">
        <f t="shared" si="411"/>
        <v/>
      </c>
      <c r="CR474" s="226" t="str">
        <f t="shared" si="412"/>
        <v>NO</v>
      </c>
      <c r="CS474" s="122" t="str">
        <f t="shared" si="421"/>
        <v/>
      </c>
      <c r="CT474" s="123" t="str">
        <f t="shared" si="422"/>
        <v/>
      </c>
      <c r="CU474" s="123" t="str">
        <f t="shared" si="423"/>
        <v/>
      </c>
      <c r="CV474" s="123" t="str">
        <f t="shared" si="424"/>
        <v/>
      </c>
      <c r="CW474" s="123" t="str">
        <f t="shared" si="425"/>
        <v/>
      </c>
      <c r="CX474" s="123" t="str">
        <f t="shared" si="426"/>
        <v/>
      </c>
      <c r="CY474" s="123" t="str">
        <f t="shared" si="427"/>
        <v/>
      </c>
      <c r="CZ474" s="123" t="str">
        <f t="shared" si="428"/>
        <v/>
      </c>
      <c r="DA474" s="123" t="str">
        <f t="shared" si="429"/>
        <v/>
      </c>
      <c r="DB474" s="124" t="str">
        <f t="shared" si="430"/>
        <v/>
      </c>
      <c r="DC474" s="122" t="str">
        <f t="shared" si="431"/>
        <v/>
      </c>
      <c r="DD474" s="123" t="str">
        <f t="shared" si="432"/>
        <v/>
      </c>
      <c r="DE474" s="123" t="str">
        <f t="shared" si="433"/>
        <v/>
      </c>
      <c r="DF474" s="124" t="str">
        <f t="shared" si="434"/>
        <v/>
      </c>
      <c r="DG474" s="110"/>
    </row>
    <row r="475" spans="2:111" ht="16.2" outlineLevel="2" x14ac:dyDescent="0.4">
      <c r="B475" s="7">
        <v>470</v>
      </c>
      <c r="C475" s="12"/>
      <c r="D475" s="13"/>
      <c r="E475" s="14"/>
      <c r="F475" s="14"/>
      <c r="G475" s="14"/>
      <c r="H475" s="14"/>
      <c r="I475" s="14"/>
      <c r="J475" s="14"/>
      <c r="K475" s="14"/>
      <c r="L475" s="15"/>
      <c r="M475" s="12"/>
      <c r="N475" s="12"/>
      <c r="O475" s="12"/>
      <c r="P475" s="98" t="str">
        <f xml:space="preserve"> IF(ISBLANK(M475),"",VLOOKUP(M475,ComboValue!$D$2:$H$18,5,FALSE))</f>
        <v/>
      </c>
      <c r="Q475" s="12"/>
      <c r="R475" s="252" t="str" cm="1">
        <f t="array" ref="R475">IF(OR(ISNUMBER(SEARCH("SGH05",$D475:$L475)),ISNUMBER(SEARCH("SGH06",$D475:$L475)),ISNUMBER(SEARCH("SGH07",$D475:$L475)),ISNUMBER(SEARCH("SGH08",$D475:$L475)),ISNUMBER(SEARCH("pas de pictogramme",$D475:$L475)),ISNUMBER(SEARCH("SGH09",$D475:$L475)),ISNUMBER(SEARCH("SGH03",$D475:$L475))),"OUI","NON")</f>
        <v>NON</v>
      </c>
      <c r="S475" s="13"/>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212"/>
      <c r="AX475" s="123" t="str" cm="1">
        <f t="array" ref="AX475">_xlfn.TEXTJOIN(",", TRUE, IF(D475:L475="","",VLOOKUP(D475:L475, ComboValue!$A$2:$C$11, 3, FALSE)))</f>
        <v/>
      </c>
      <c r="AY475" s="123" t="str">
        <f t="shared" si="409"/>
        <v>Tous_Fr</v>
      </c>
      <c r="AZ475" s="123" t="str">
        <f>IF(ISBLANK(M475),"",VLOOKUP(M475,ComboValue!$D$2:$F$18,3,FALSE))</f>
        <v/>
      </c>
      <c r="BA475" s="123" t="str">
        <f>IF(ISBLANK(N475),"",VLOOKUP(N475,ComboValue!$J$2:$L$5,3,FALSE))</f>
        <v/>
      </c>
      <c r="BB475" s="130" t="str" cm="1">
        <f t="array" ref="BB475">_xlfn.TEXTJOIN(",", TRUE, IF(S475:AV475="","",VLOOKUP(S475:AV475, ComboValue!$M$2:$O$100, 3, FALSE)))</f>
        <v/>
      </c>
      <c r="BC475" s="124" t="str">
        <f t="shared" si="410"/>
        <v/>
      </c>
      <c r="BD475" s="110"/>
      <c r="BE475" s="122" t="str">
        <f t="shared" si="387"/>
        <v/>
      </c>
      <c r="BF475" s="123" t="str">
        <f t="shared" si="388"/>
        <v/>
      </c>
      <c r="BG475" s="123" t="str">
        <f t="shared" si="389"/>
        <v/>
      </c>
      <c r="BH475" s="123" t="str">
        <f t="shared" si="390"/>
        <v/>
      </c>
      <c r="BI475" s="123" t="str">
        <f t="shared" si="391"/>
        <v/>
      </c>
      <c r="BJ475" s="123" t="str">
        <f t="shared" si="392"/>
        <v/>
      </c>
      <c r="BK475" s="123" t="str">
        <f t="shared" si="393"/>
        <v/>
      </c>
      <c r="BL475" s="123" t="str">
        <f t="shared" si="394"/>
        <v/>
      </c>
      <c r="BM475" s="123" t="str">
        <f t="shared" si="395"/>
        <v/>
      </c>
      <c r="BN475" s="123" t="str">
        <f t="shared" si="396"/>
        <v/>
      </c>
      <c r="BO475" s="123">
        <f t="shared" si="435"/>
        <v>0</v>
      </c>
      <c r="BP475" s="123">
        <f t="shared" si="397"/>
        <v>0</v>
      </c>
      <c r="BQ475" s="123">
        <f t="shared" si="436"/>
        <v>0</v>
      </c>
      <c r="BR475" s="123">
        <f t="shared" si="398"/>
        <v>0</v>
      </c>
      <c r="BS475" s="123">
        <f t="shared" si="399"/>
        <v>0</v>
      </c>
      <c r="BT475" s="123">
        <f t="shared" si="400"/>
        <v>0</v>
      </c>
      <c r="BU475" s="123" t="str">
        <f t="shared" si="413"/>
        <v/>
      </c>
      <c r="BV475" s="123" t="str">
        <f t="shared" si="414"/>
        <v/>
      </c>
      <c r="BW475" s="123" t="str">
        <f t="shared" si="415"/>
        <v/>
      </c>
      <c r="BX475" s="123" t="str">
        <f t="shared" si="401"/>
        <v/>
      </c>
      <c r="BY475" s="123" t="str">
        <f t="shared" si="402"/>
        <v/>
      </c>
      <c r="BZ475" s="123" t="str">
        <f t="shared" si="403"/>
        <v/>
      </c>
      <c r="CA475" s="123" t="str">
        <f t="shared" si="404"/>
        <v/>
      </c>
      <c r="CB475" s="123" t="str">
        <f t="shared" si="405"/>
        <v/>
      </c>
      <c r="CC475" s="123" t="str">
        <f t="shared" si="406"/>
        <v/>
      </c>
      <c r="CD475" s="123" t="str">
        <f t="shared" si="407"/>
        <v/>
      </c>
      <c r="CE475" s="123" t="str">
        <f t="shared" si="408"/>
        <v/>
      </c>
      <c r="CF475" s="123" t="str">
        <f t="shared" si="416"/>
        <v/>
      </c>
      <c r="CG475" s="123" t="str">
        <f t="shared" si="417"/>
        <v/>
      </c>
      <c r="CH475" s="123" t="str">
        <f t="shared" si="418"/>
        <v/>
      </c>
      <c r="CI475" s="123" t="str">
        <f t="shared" si="419"/>
        <v/>
      </c>
      <c r="CJ475" s="131" t="str">
        <f t="shared" si="420"/>
        <v/>
      </c>
      <c r="CK475" s="123" t="str" cm="1">
        <f t="array" ref="CK475">IF(AND(AZ475="C_16",
        SUMPRODUCT(--ISNUMBER(SEARCH({"14","34","38","40","41","42","43","46","48","56","64","65"},BB475)))&gt;0),
    O475-IF(ISNUMBER(CL475),CL475,0),
    "")</f>
        <v/>
      </c>
      <c r="CL475" s="123" t="str" cm="1">
        <f t="array" ref="CL475">IF(AND(AZ475="C_16",
        SUMPRODUCT(--ISNUMBER(SEARCH({"01";"02";"03";"04";"05";"06";"07";"08";"09";"10";"11";"12";"13";"15";"16";"17";"19";"20";"21";"22";"23";"24";"25";"26";"27";"28";"29";"30";"31";"32";"33";"35";"36";"37";"39";"44";"45";"47";"49";"50";"51";"52";"53";"54";"55";"57";"58";"59";"60";"61";"62";"63";"66";"67";"68";"69";"70";"71";"72";"73";"74";"75"}, BB475)))&gt;0),
    O475,
    "")</f>
        <v/>
      </c>
      <c r="CM475" s="131" t="str" cm="1">
        <f t="array" ref="CM475">IF(SUMPRODUCT(--ISNUMBER(SEARCH({"32";"35";"36";"44";"45";"47";"50";"51";"52";"53";"54";"55";"57";"58";"59";"60"}, BB475)))&gt;0,
    B475,
    "")</f>
        <v/>
      </c>
      <c r="CN475" s="123" t="str" cm="1">
        <f t="array" ref="CN475">IF(SUMPRODUCT(--ISNUMBER(SEARCH({"61";"62"}, BB475)))&gt;0,
    B475,
    "")</f>
        <v/>
      </c>
      <c r="CO475" s="226" t="str" cm="1">
        <f t="array" ref="CO475">IF(SUMPRODUCT(--ISNUMBER(SEARCH({"68";"69";"70";"71"}, BB475)))&gt;0,
    B475,
    "")</f>
        <v/>
      </c>
      <c r="CP475" s="123" t="str" cm="1">
        <f t="array" ref="CP475">IF(SUMPRODUCT(--ISNUMBER(SEARCH({"72";"73";"74";"75"}, BB475)))&gt;0,
    B475,
    "")</f>
        <v/>
      </c>
      <c r="CQ475" s="123" t="str">
        <f t="shared" si="411"/>
        <v/>
      </c>
      <c r="CR475" s="226" t="str">
        <f t="shared" si="412"/>
        <v>NO</v>
      </c>
      <c r="CS475" s="122" t="str">
        <f t="shared" si="421"/>
        <v/>
      </c>
      <c r="CT475" s="123" t="str">
        <f t="shared" si="422"/>
        <v/>
      </c>
      <c r="CU475" s="123" t="str">
        <f t="shared" si="423"/>
        <v/>
      </c>
      <c r="CV475" s="123" t="str">
        <f t="shared" si="424"/>
        <v/>
      </c>
      <c r="CW475" s="123" t="str">
        <f t="shared" si="425"/>
        <v/>
      </c>
      <c r="CX475" s="123" t="str">
        <f t="shared" si="426"/>
        <v/>
      </c>
      <c r="CY475" s="123" t="str">
        <f t="shared" si="427"/>
        <v/>
      </c>
      <c r="CZ475" s="123" t="str">
        <f t="shared" si="428"/>
        <v/>
      </c>
      <c r="DA475" s="123" t="str">
        <f t="shared" si="429"/>
        <v/>
      </c>
      <c r="DB475" s="124" t="str">
        <f t="shared" si="430"/>
        <v/>
      </c>
      <c r="DC475" s="122" t="str">
        <f t="shared" si="431"/>
        <v/>
      </c>
      <c r="DD475" s="123" t="str">
        <f t="shared" si="432"/>
        <v/>
      </c>
      <c r="DE475" s="123" t="str">
        <f t="shared" si="433"/>
        <v/>
      </c>
      <c r="DF475" s="124" t="str">
        <f t="shared" si="434"/>
        <v/>
      </c>
      <c r="DG475" s="110"/>
    </row>
    <row r="476" spans="2:111" ht="16.2" outlineLevel="2" x14ac:dyDescent="0.4">
      <c r="B476" s="7">
        <v>471</v>
      </c>
      <c r="C476" s="12"/>
      <c r="D476" s="13"/>
      <c r="E476" s="14"/>
      <c r="F476" s="14"/>
      <c r="G476" s="14"/>
      <c r="H476" s="14"/>
      <c r="I476" s="14"/>
      <c r="J476" s="14"/>
      <c r="K476" s="14"/>
      <c r="L476" s="15"/>
      <c r="M476" s="12"/>
      <c r="N476" s="12"/>
      <c r="O476" s="12"/>
      <c r="P476" s="98" t="str">
        <f xml:space="preserve"> IF(ISBLANK(M476),"",VLOOKUP(M476,ComboValue!$D$2:$H$18,5,FALSE))</f>
        <v/>
      </c>
      <c r="Q476" s="12"/>
      <c r="R476" s="252" t="str" cm="1">
        <f t="array" ref="R476">IF(OR(ISNUMBER(SEARCH("SGH05",$D476:$L476)),ISNUMBER(SEARCH("SGH06",$D476:$L476)),ISNUMBER(SEARCH("SGH07",$D476:$L476)),ISNUMBER(SEARCH("SGH08",$D476:$L476)),ISNUMBER(SEARCH("pas de pictogramme",$D476:$L476)),ISNUMBER(SEARCH("SGH09",$D476:$L476)),ISNUMBER(SEARCH("SGH03",$D476:$L476))),"OUI","NON")</f>
        <v>NON</v>
      </c>
      <c r="S476" s="13"/>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212"/>
      <c r="AX476" s="123" t="str" cm="1">
        <f t="array" ref="AX476">_xlfn.TEXTJOIN(",", TRUE, IF(D476:L476="","",VLOOKUP(D476:L476, ComboValue!$A$2:$C$11, 3, FALSE)))</f>
        <v/>
      </c>
      <c r="AY476" s="123" t="str">
        <f t="shared" si="409"/>
        <v>Tous_Fr</v>
      </c>
      <c r="AZ476" s="123" t="str">
        <f>IF(ISBLANK(M476),"",VLOOKUP(M476,ComboValue!$D$2:$F$18,3,FALSE))</f>
        <v/>
      </c>
      <c r="BA476" s="123" t="str">
        <f>IF(ISBLANK(N476),"",VLOOKUP(N476,ComboValue!$J$2:$L$5,3,FALSE))</f>
        <v/>
      </c>
      <c r="BB476" s="130" t="str" cm="1">
        <f t="array" ref="BB476">_xlfn.TEXTJOIN(",", TRUE, IF(S476:AV476="","",VLOOKUP(S476:AV476, ComboValue!$M$2:$O$100, 3, FALSE)))</f>
        <v/>
      </c>
      <c r="BC476" s="124" t="str">
        <f t="shared" si="410"/>
        <v/>
      </c>
      <c r="BD476" s="110"/>
      <c r="BE476" s="122" t="str">
        <f t="shared" si="387"/>
        <v/>
      </c>
      <c r="BF476" s="123" t="str">
        <f t="shared" si="388"/>
        <v/>
      </c>
      <c r="BG476" s="123" t="str">
        <f t="shared" si="389"/>
        <v/>
      </c>
      <c r="BH476" s="123" t="str">
        <f t="shared" si="390"/>
        <v/>
      </c>
      <c r="BI476" s="123" t="str">
        <f t="shared" si="391"/>
        <v/>
      </c>
      <c r="BJ476" s="123" t="str">
        <f t="shared" si="392"/>
        <v/>
      </c>
      <c r="BK476" s="123" t="str">
        <f t="shared" si="393"/>
        <v/>
      </c>
      <c r="BL476" s="123" t="str">
        <f t="shared" si="394"/>
        <v/>
      </c>
      <c r="BM476" s="123" t="str">
        <f t="shared" si="395"/>
        <v/>
      </c>
      <c r="BN476" s="123" t="str">
        <f t="shared" si="396"/>
        <v/>
      </c>
      <c r="BO476" s="123">
        <f t="shared" si="435"/>
        <v>0</v>
      </c>
      <c r="BP476" s="123">
        <f t="shared" si="397"/>
        <v>0</v>
      </c>
      <c r="BQ476" s="123">
        <f t="shared" si="436"/>
        <v>0</v>
      </c>
      <c r="BR476" s="123">
        <f t="shared" si="398"/>
        <v>0</v>
      </c>
      <c r="BS476" s="123">
        <f t="shared" si="399"/>
        <v>0</v>
      </c>
      <c r="BT476" s="123">
        <f t="shared" si="400"/>
        <v>0</v>
      </c>
      <c r="BU476" s="123" t="str">
        <f t="shared" si="413"/>
        <v/>
      </c>
      <c r="BV476" s="123" t="str">
        <f t="shared" si="414"/>
        <v/>
      </c>
      <c r="BW476" s="123" t="str">
        <f t="shared" si="415"/>
        <v/>
      </c>
      <c r="BX476" s="123" t="str">
        <f t="shared" si="401"/>
        <v/>
      </c>
      <c r="BY476" s="123" t="str">
        <f t="shared" si="402"/>
        <v/>
      </c>
      <c r="BZ476" s="123" t="str">
        <f t="shared" si="403"/>
        <v/>
      </c>
      <c r="CA476" s="123" t="str">
        <f t="shared" si="404"/>
        <v/>
      </c>
      <c r="CB476" s="123" t="str">
        <f t="shared" si="405"/>
        <v/>
      </c>
      <c r="CC476" s="123" t="str">
        <f t="shared" si="406"/>
        <v/>
      </c>
      <c r="CD476" s="123" t="str">
        <f t="shared" si="407"/>
        <v/>
      </c>
      <c r="CE476" s="123" t="str">
        <f t="shared" si="408"/>
        <v/>
      </c>
      <c r="CF476" s="123" t="str">
        <f t="shared" si="416"/>
        <v/>
      </c>
      <c r="CG476" s="123" t="str">
        <f t="shared" si="417"/>
        <v/>
      </c>
      <c r="CH476" s="123" t="str">
        <f t="shared" si="418"/>
        <v/>
      </c>
      <c r="CI476" s="123" t="str">
        <f t="shared" si="419"/>
        <v/>
      </c>
      <c r="CJ476" s="131" t="str">
        <f t="shared" si="420"/>
        <v/>
      </c>
      <c r="CK476" s="123" t="str" cm="1">
        <f t="array" ref="CK476">IF(AND(AZ476="C_16",
        SUMPRODUCT(--ISNUMBER(SEARCH({"14","34","38","40","41","42","43","46","48","56","64","65"},BB476)))&gt;0),
    O476-IF(ISNUMBER(CL476),CL476,0),
    "")</f>
        <v/>
      </c>
      <c r="CL476" s="123" t="str" cm="1">
        <f t="array" ref="CL476">IF(AND(AZ476="C_16",
        SUMPRODUCT(--ISNUMBER(SEARCH({"01";"02";"03";"04";"05";"06";"07";"08";"09";"10";"11";"12";"13";"15";"16";"17";"19";"20";"21";"22";"23";"24";"25";"26";"27";"28";"29";"30";"31";"32";"33";"35";"36";"37";"39";"44";"45";"47";"49";"50";"51";"52";"53";"54";"55";"57";"58";"59";"60";"61";"62";"63";"66";"67";"68";"69";"70";"71";"72";"73";"74";"75"}, BB476)))&gt;0),
    O476,
    "")</f>
        <v/>
      </c>
      <c r="CM476" s="131" t="str" cm="1">
        <f t="array" ref="CM476">IF(SUMPRODUCT(--ISNUMBER(SEARCH({"32";"35";"36";"44";"45";"47";"50";"51";"52";"53";"54";"55";"57";"58";"59";"60"}, BB476)))&gt;0,
    B476,
    "")</f>
        <v/>
      </c>
      <c r="CN476" s="123" t="str" cm="1">
        <f t="array" ref="CN476">IF(SUMPRODUCT(--ISNUMBER(SEARCH({"61";"62"}, BB476)))&gt;0,
    B476,
    "")</f>
        <v/>
      </c>
      <c r="CO476" s="226" t="str" cm="1">
        <f t="array" ref="CO476">IF(SUMPRODUCT(--ISNUMBER(SEARCH({"68";"69";"70";"71"}, BB476)))&gt;0,
    B476,
    "")</f>
        <v/>
      </c>
      <c r="CP476" s="123" t="str" cm="1">
        <f t="array" ref="CP476">IF(SUMPRODUCT(--ISNUMBER(SEARCH({"72";"73";"74";"75"}, BB476)))&gt;0,
    B476,
    "")</f>
        <v/>
      </c>
      <c r="CQ476" s="123" t="str">
        <f t="shared" si="411"/>
        <v/>
      </c>
      <c r="CR476" s="226" t="str">
        <f t="shared" si="412"/>
        <v>NO</v>
      </c>
      <c r="CS476" s="122" t="str">
        <f t="shared" si="421"/>
        <v/>
      </c>
      <c r="CT476" s="123" t="str">
        <f t="shared" si="422"/>
        <v/>
      </c>
      <c r="CU476" s="123" t="str">
        <f t="shared" si="423"/>
        <v/>
      </c>
      <c r="CV476" s="123" t="str">
        <f t="shared" si="424"/>
        <v/>
      </c>
      <c r="CW476" s="123" t="str">
        <f t="shared" si="425"/>
        <v/>
      </c>
      <c r="CX476" s="123" t="str">
        <f t="shared" si="426"/>
        <v/>
      </c>
      <c r="CY476" s="123" t="str">
        <f t="shared" si="427"/>
        <v/>
      </c>
      <c r="CZ476" s="123" t="str">
        <f t="shared" si="428"/>
        <v/>
      </c>
      <c r="DA476" s="123" t="str">
        <f t="shared" si="429"/>
        <v/>
      </c>
      <c r="DB476" s="124" t="str">
        <f t="shared" si="430"/>
        <v/>
      </c>
      <c r="DC476" s="122" t="str">
        <f t="shared" si="431"/>
        <v/>
      </c>
      <c r="DD476" s="123" t="str">
        <f t="shared" si="432"/>
        <v/>
      </c>
      <c r="DE476" s="123" t="str">
        <f t="shared" si="433"/>
        <v/>
      </c>
      <c r="DF476" s="124" t="str">
        <f t="shared" si="434"/>
        <v/>
      </c>
      <c r="DG476" s="110"/>
    </row>
    <row r="477" spans="2:111" ht="16.2" outlineLevel="2" x14ac:dyDescent="0.4">
      <c r="B477" s="7">
        <v>472</v>
      </c>
      <c r="C477" s="12"/>
      <c r="D477" s="13"/>
      <c r="E477" s="14"/>
      <c r="F477" s="14"/>
      <c r="G477" s="14"/>
      <c r="H477" s="14"/>
      <c r="I477" s="14"/>
      <c r="J477" s="14"/>
      <c r="K477" s="14"/>
      <c r="L477" s="15"/>
      <c r="M477" s="12"/>
      <c r="N477" s="12"/>
      <c r="O477" s="12"/>
      <c r="P477" s="98" t="str">
        <f xml:space="preserve"> IF(ISBLANK(M477),"",VLOOKUP(M477,ComboValue!$D$2:$H$18,5,FALSE))</f>
        <v/>
      </c>
      <c r="Q477" s="12"/>
      <c r="R477" s="252" t="str" cm="1">
        <f t="array" ref="R477">IF(OR(ISNUMBER(SEARCH("SGH05",$D477:$L477)),ISNUMBER(SEARCH("SGH06",$D477:$L477)),ISNUMBER(SEARCH("SGH07",$D477:$L477)),ISNUMBER(SEARCH("SGH08",$D477:$L477)),ISNUMBER(SEARCH("pas de pictogramme",$D477:$L477)),ISNUMBER(SEARCH("SGH09",$D477:$L477)),ISNUMBER(SEARCH("SGH03",$D477:$L477))),"OUI","NON")</f>
        <v>NON</v>
      </c>
      <c r="S477" s="13"/>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212"/>
      <c r="AX477" s="123" t="str" cm="1">
        <f t="array" ref="AX477">_xlfn.TEXTJOIN(",", TRUE, IF(D477:L477="","",VLOOKUP(D477:L477, ComboValue!$A$2:$C$11, 3, FALSE)))</f>
        <v/>
      </c>
      <c r="AY477" s="123" t="str">
        <f t="shared" si="409"/>
        <v>Tous_Fr</v>
      </c>
      <c r="AZ477" s="123" t="str">
        <f>IF(ISBLANK(M477),"",VLOOKUP(M477,ComboValue!$D$2:$F$18,3,FALSE))</f>
        <v/>
      </c>
      <c r="BA477" s="123" t="str">
        <f>IF(ISBLANK(N477),"",VLOOKUP(N477,ComboValue!$J$2:$L$5,3,FALSE))</f>
        <v/>
      </c>
      <c r="BB477" s="130" t="str" cm="1">
        <f t="array" ref="BB477">_xlfn.TEXTJOIN(",", TRUE, IF(S477:AV477="","",VLOOKUP(S477:AV477, ComboValue!$M$2:$O$100, 3, FALSE)))</f>
        <v/>
      </c>
      <c r="BC477" s="124" t="str">
        <f t="shared" si="410"/>
        <v/>
      </c>
      <c r="BD477" s="110"/>
      <c r="BE477" s="122" t="str">
        <f t="shared" si="387"/>
        <v/>
      </c>
      <c r="BF477" s="123" t="str">
        <f t="shared" si="388"/>
        <v/>
      </c>
      <c r="BG477" s="123" t="str">
        <f t="shared" si="389"/>
        <v/>
      </c>
      <c r="BH477" s="123" t="str">
        <f t="shared" si="390"/>
        <v/>
      </c>
      <c r="BI477" s="123" t="str">
        <f t="shared" si="391"/>
        <v/>
      </c>
      <c r="BJ477" s="123" t="str">
        <f t="shared" si="392"/>
        <v/>
      </c>
      <c r="BK477" s="123" t="str">
        <f t="shared" si="393"/>
        <v/>
      </c>
      <c r="BL477" s="123" t="str">
        <f t="shared" si="394"/>
        <v/>
      </c>
      <c r="BM477" s="123" t="str">
        <f t="shared" si="395"/>
        <v/>
      </c>
      <c r="BN477" s="123" t="str">
        <f t="shared" si="396"/>
        <v/>
      </c>
      <c r="BO477" s="123">
        <f t="shared" si="435"/>
        <v>0</v>
      </c>
      <c r="BP477" s="123">
        <f t="shared" si="397"/>
        <v>0</v>
      </c>
      <c r="BQ477" s="123">
        <f t="shared" si="436"/>
        <v>0</v>
      </c>
      <c r="BR477" s="123">
        <f t="shared" si="398"/>
        <v>0</v>
      </c>
      <c r="BS477" s="123">
        <f t="shared" si="399"/>
        <v>0</v>
      </c>
      <c r="BT477" s="123">
        <f t="shared" si="400"/>
        <v>0</v>
      </c>
      <c r="BU477" s="123" t="str">
        <f t="shared" si="413"/>
        <v/>
      </c>
      <c r="BV477" s="123" t="str">
        <f t="shared" si="414"/>
        <v/>
      </c>
      <c r="BW477" s="123" t="str">
        <f t="shared" si="415"/>
        <v/>
      </c>
      <c r="BX477" s="123" t="str">
        <f t="shared" si="401"/>
        <v/>
      </c>
      <c r="BY477" s="123" t="str">
        <f t="shared" si="402"/>
        <v/>
      </c>
      <c r="BZ477" s="123" t="str">
        <f t="shared" si="403"/>
        <v/>
      </c>
      <c r="CA477" s="123" t="str">
        <f t="shared" si="404"/>
        <v/>
      </c>
      <c r="CB477" s="123" t="str">
        <f t="shared" si="405"/>
        <v/>
      </c>
      <c r="CC477" s="123" t="str">
        <f t="shared" si="406"/>
        <v/>
      </c>
      <c r="CD477" s="123" t="str">
        <f t="shared" si="407"/>
        <v/>
      </c>
      <c r="CE477" s="123" t="str">
        <f t="shared" si="408"/>
        <v/>
      </c>
      <c r="CF477" s="123" t="str">
        <f t="shared" si="416"/>
        <v/>
      </c>
      <c r="CG477" s="123" t="str">
        <f t="shared" si="417"/>
        <v/>
      </c>
      <c r="CH477" s="123" t="str">
        <f t="shared" si="418"/>
        <v/>
      </c>
      <c r="CI477" s="123" t="str">
        <f t="shared" si="419"/>
        <v/>
      </c>
      <c r="CJ477" s="131" t="str">
        <f t="shared" si="420"/>
        <v/>
      </c>
      <c r="CK477" s="123" t="str" cm="1">
        <f t="array" ref="CK477">IF(AND(AZ477="C_16",
        SUMPRODUCT(--ISNUMBER(SEARCH({"14","34","38","40","41","42","43","46","48","56","64","65"},BB477)))&gt;0),
    O477-IF(ISNUMBER(CL477),CL477,0),
    "")</f>
        <v/>
      </c>
      <c r="CL477" s="123" t="str" cm="1">
        <f t="array" ref="CL477">IF(AND(AZ477="C_16",
        SUMPRODUCT(--ISNUMBER(SEARCH({"01";"02";"03";"04";"05";"06";"07";"08";"09";"10";"11";"12";"13";"15";"16";"17";"19";"20";"21";"22";"23";"24";"25";"26";"27";"28";"29";"30";"31";"32";"33";"35";"36";"37";"39";"44";"45";"47";"49";"50";"51";"52";"53";"54";"55";"57";"58";"59";"60";"61";"62";"63";"66";"67";"68";"69";"70";"71";"72";"73";"74";"75"}, BB477)))&gt;0),
    O477,
    "")</f>
        <v/>
      </c>
      <c r="CM477" s="131" t="str" cm="1">
        <f t="array" ref="CM477">IF(SUMPRODUCT(--ISNUMBER(SEARCH({"32";"35";"36";"44";"45";"47";"50";"51";"52";"53";"54";"55";"57";"58";"59";"60"}, BB477)))&gt;0,
    B477,
    "")</f>
        <v/>
      </c>
      <c r="CN477" s="123" t="str" cm="1">
        <f t="array" ref="CN477">IF(SUMPRODUCT(--ISNUMBER(SEARCH({"61";"62"}, BB477)))&gt;0,
    B477,
    "")</f>
        <v/>
      </c>
      <c r="CO477" s="226" t="str" cm="1">
        <f t="array" ref="CO477">IF(SUMPRODUCT(--ISNUMBER(SEARCH({"68";"69";"70";"71"}, BB477)))&gt;0,
    B477,
    "")</f>
        <v/>
      </c>
      <c r="CP477" s="123" t="str" cm="1">
        <f t="array" ref="CP477">IF(SUMPRODUCT(--ISNUMBER(SEARCH({"72";"73";"74";"75"}, BB477)))&gt;0,
    B477,
    "")</f>
        <v/>
      </c>
      <c r="CQ477" s="123" t="str">
        <f t="shared" si="411"/>
        <v/>
      </c>
      <c r="CR477" s="226" t="str">
        <f t="shared" si="412"/>
        <v>NO</v>
      </c>
      <c r="CS477" s="122" t="str">
        <f t="shared" si="421"/>
        <v/>
      </c>
      <c r="CT477" s="123" t="str">
        <f t="shared" si="422"/>
        <v/>
      </c>
      <c r="CU477" s="123" t="str">
        <f t="shared" si="423"/>
        <v/>
      </c>
      <c r="CV477" s="123" t="str">
        <f t="shared" si="424"/>
        <v/>
      </c>
      <c r="CW477" s="123" t="str">
        <f t="shared" si="425"/>
        <v/>
      </c>
      <c r="CX477" s="123" t="str">
        <f t="shared" si="426"/>
        <v/>
      </c>
      <c r="CY477" s="123" t="str">
        <f t="shared" si="427"/>
        <v/>
      </c>
      <c r="CZ477" s="123" t="str">
        <f t="shared" si="428"/>
        <v/>
      </c>
      <c r="DA477" s="123" t="str">
        <f t="shared" si="429"/>
        <v/>
      </c>
      <c r="DB477" s="124" t="str">
        <f t="shared" si="430"/>
        <v/>
      </c>
      <c r="DC477" s="122" t="str">
        <f t="shared" si="431"/>
        <v/>
      </c>
      <c r="DD477" s="123" t="str">
        <f t="shared" si="432"/>
        <v/>
      </c>
      <c r="DE477" s="123" t="str">
        <f t="shared" si="433"/>
        <v/>
      </c>
      <c r="DF477" s="124" t="str">
        <f t="shared" si="434"/>
        <v/>
      </c>
      <c r="DG477" s="110"/>
    </row>
    <row r="478" spans="2:111" ht="16.2" outlineLevel="2" x14ac:dyDescent="0.4">
      <c r="B478" s="7">
        <v>473</v>
      </c>
      <c r="C478" s="12"/>
      <c r="D478" s="13"/>
      <c r="E478" s="14"/>
      <c r="F478" s="14"/>
      <c r="G478" s="14"/>
      <c r="H478" s="14"/>
      <c r="I478" s="14"/>
      <c r="J478" s="14"/>
      <c r="K478" s="14"/>
      <c r="L478" s="15"/>
      <c r="M478" s="12"/>
      <c r="N478" s="12"/>
      <c r="O478" s="12"/>
      <c r="P478" s="98" t="str">
        <f xml:space="preserve"> IF(ISBLANK(M478),"",VLOOKUP(M478,ComboValue!$D$2:$H$18,5,FALSE))</f>
        <v/>
      </c>
      <c r="Q478" s="12"/>
      <c r="R478" s="252" t="str" cm="1">
        <f t="array" ref="R478">IF(OR(ISNUMBER(SEARCH("SGH05",$D478:$L478)),ISNUMBER(SEARCH("SGH06",$D478:$L478)),ISNUMBER(SEARCH("SGH07",$D478:$L478)),ISNUMBER(SEARCH("SGH08",$D478:$L478)),ISNUMBER(SEARCH("pas de pictogramme",$D478:$L478)),ISNUMBER(SEARCH("SGH09",$D478:$L478)),ISNUMBER(SEARCH("SGH03",$D478:$L478))),"OUI","NON")</f>
        <v>NON</v>
      </c>
      <c r="S478" s="13"/>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212"/>
      <c r="AX478" s="123" t="str" cm="1">
        <f t="array" ref="AX478">_xlfn.TEXTJOIN(",", TRUE, IF(D478:L478="","",VLOOKUP(D478:L478, ComboValue!$A$2:$C$11, 3, FALSE)))</f>
        <v/>
      </c>
      <c r="AY478" s="123" t="str">
        <f t="shared" si="409"/>
        <v>Tous_Fr</v>
      </c>
      <c r="AZ478" s="123" t="str">
        <f>IF(ISBLANK(M478),"",VLOOKUP(M478,ComboValue!$D$2:$F$18,3,FALSE))</f>
        <v/>
      </c>
      <c r="BA478" s="123" t="str">
        <f>IF(ISBLANK(N478),"",VLOOKUP(N478,ComboValue!$J$2:$L$5,3,FALSE))</f>
        <v/>
      </c>
      <c r="BB478" s="130" t="str" cm="1">
        <f t="array" ref="BB478">_xlfn.TEXTJOIN(",", TRUE, IF(S478:AV478="","",VLOOKUP(S478:AV478, ComboValue!$M$2:$O$100, 3, FALSE)))</f>
        <v/>
      </c>
      <c r="BC478" s="124" t="str">
        <f t="shared" si="410"/>
        <v/>
      </c>
      <c r="BD478" s="110"/>
      <c r="BE478" s="122" t="str">
        <f t="shared" si="387"/>
        <v/>
      </c>
      <c r="BF478" s="123" t="str">
        <f t="shared" si="388"/>
        <v/>
      </c>
      <c r="BG478" s="123" t="str">
        <f t="shared" si="389"/>
        <v/>
      </c>
      <c r="BH478" s="123" t="str">
        <f t="shared" si="390"/>
        <v/>
      </c>
      <c r="BI478" s="123" t="str">
        <f t="shared" si="391"/>
        <v/>
      </c>
      <c r="BJ478" s="123" t="str">
        <f t="shared" si="392"/>
        <v/>
      </c>
      <c r="BK478" s="123" t="str">
        <f t="shared" si="393"/>
        <v/>
      </c>
      <c r="BL478" s="123" t="str">
        <f t="shared" si="394"/>
        <v/>
      </c>
      <c r="BM478" s="123" t="str">
        <f t="shared" si="395"/>
        <v/>
      </c>
      <c r="BN478" s="123" t="str">
        <f t="shared" si="396"/>
        <v/>
      </c>
      <c r="BO478" s="123">
        <f t="shared" si="435"/>
        <v>0</v>
      </c>
      <c r="BP478" s="123">
        <f t="shared" si="397"/>
        <v>0</v>
      </c>
      <c r="BQ478" s="123">
        <f t="shared" si="436"/>
        <v>0</v>
      </c>
      <c r="BR478" s="123">
        <f t="shared" si="398"/>
        <v>0</v>
      </c>
      <c r="BS478" s="123">
        <f t="shared" si="399"/>
        <v>0</v>
      </c>
      <c r="BT478" s="123">
        <f t="shared" si="400"/>
        <v>0</v>
      </c>
      <c r="BU478" s="123" t="str">
        <f t="shared" si="413"/>
        <v/>
      </c>
      <c r="BV478" s="123" t="str">
        <f t="shared" si="414"/>
        <v/>
      </c>
      <c r="BW478" s="123" t="str">
        <f t="shared" si="415"/>
        <v/>
      </c>
      <c r="BX478" s="123" t="str">
        <f t="shared" si="401"/>
        <v/>
      </c>
      <c r="BY478" s="123" t="str">
        <f t="shared" si="402"/>
        <v/>
      </c>
      <c r="BZ478" s="123" t="str">
        <f t="shared" si="403"/>
        <v/>
      </c>
      <c r="CA478" s="123" t="str">
        <f t="shared" si="404"/>
        <v/>
      </c>
      <c r="CB478" s="123" t="str">
        <f t="shared" si="405"/>
        <v/>
      </c>
      <c r="CC478" s="123" t="str">
        <f t="shared" si="406"/>
        <v/>
      </c>
      <c r="CD478" s="123" t="str">
        <f t="shared" si="407"/>
        <v/>
      </c>
      <c r="CE478" s="123" t="str">
        <f t="shared" si="408"/>
        <v/>
      </c>
      <c r="CF478" s="123" t="str">
        <f t="shared" si="416"/>
        <v/>
      </c>
      <c r="CG478" s="123" t="str">
        <f t="shared" si="417"/>
        <v/>
      </c>
      <c r="CH478" s="123" t="str">
        <f t="shared" si="418"/>
        <v/>
      </c>
      <c r="CI478" s="123" t="str">
        <f t="shared" si="419"/>
        <v/>
      </c>
      <c r="CJ478" s="131" t="str">
        <f t="shared" si="420"/>
        <v/>
      </c>
      <c r="CK478" s="123" t="str" cm="1">
        <f t="array" ref="CK478">IF(AND(AZ478="C_16",
        SUMPRODUCT(--ISNUMBER(SEARCH({"14","34","38","40","41","42","43","46","48","56","64","65"},BB478)))&gt;0),
    O478-IF(ISNUMBER(CL478),CL478,0),
    "")</f>
        <v/>
      </c>
      <c r="CL478" s="123" t="str" cm="1">
        <f t="array" ref="CL478">IF(AND(AZ478="C_16",
        SUMPRODUCT(--ISNUMBER(SEARCH({"01";"02";"03";"04";"05";"06";"07";"08";"09";"10";"11";"12";"13";"15";"16";"17";"19";"20";"21";"22";"23";"24";"25";"26";"27";"28";"29";"30";"31";"32";"33";"35";"36";"37";"39";"44";"45";"47";"49";"50";"51";"52";"53";"54";"55";"57";"58";"59";"60";"61";"62";"63";"66";"67";"68";"69";"70";"71";"72";"73";"74";"75"}, BB478)))&gt;0),
    O478,
    "")</f>
        <v/>
      </c>
      <c r="CM478" s="131" t="str" cm="1">
        <f t="array" ref="CM478">IF(SUMPRODUCT(--ISNUMBER(SEARCH({"32";"35";"36";"44";"45";"47";"50";"51";"52";"53";"54";"55";"57";"58";"59";"60"}, BB478)))&gt;0,
    B478,
    "")</f>
        <v/>
      </c>
      <c r="CN478" s="123" t="str" cm="1">
        <f t="array" ref="CN478">IF(SUMPRODUCT(--ISNUMBER(SEARCH({"61";"62"}, BB478)))&gt;0,
    B478,
    "")</f>
        <v/>
      </c>
      <c r="CO478" s="226" t="str" cm="1">
        <f t="array" ref="CO478">IF(SUMPRODUCT(--ISNUMBER(SEARCH({"68";"69";"70";"71"}, BB478)))&gt;0,
    B478,
    "")</f>
        <v/>
      </c>
      <c r="CP478" s="123" t="str" cm="1">
        <f t="array" ref="CP478">IF(SUMPRODUCT(--ISNUMBER(SEARCH({"72";"73";"74";"75"}, BB478)))&gt;0,
    B478,
    "")</f>
        <v/>
      </c>
      <c r="CQ478" s="123" t="str">
        <f t="shared" si="411"/>
        <v/>
      </c>
      <c r="CR478" s="226" t="str">
        <f t="shared" si="412"/>
        <v>NO</v>
      </c>
      <c r="CS478" s="122" t="str">
        <f t="shared" si="421"/>
        <v/>
      </c>
      <c r="CT478" s="123" t="str">
        <f t="shared" si="422"/>
        <v/>
      </c>
      <c r="CU478" s="123" t="str">
        <f t="shared" si="423"/>
        <v/>
      </c>
      <c r="CV478" s="123" t="str">
        <f t="shared" si="424"/>
        <v/>
      </c>
      <c r="CW478" s="123" t="str">
        <f t="shared" si="425"/>
        <v/>
      </c>
      <c r="CX478" s="123" t="str">
        <f t="shared" si="426"/>
        <v/>
      </c>
      <c r="CY478" s="123" t="str">
        <f t="shared" si="427"/>
        <v/>
      </c>
      <c r="CZ478" s="123" t="str">
        <f t="shared" si="428"/>
        <v/>
      </c>
      <c r="DA478" s="123" t="str">
        <f t="shared" si="429"/>
        <v/>
      </c>
      <c r="DB478" s="124" t="str">
        <f t="shared" si="430"/>
        <v/>
      </c>
      <c r="DC478" s="122" t="str">
        <f t="shared" si="431"/>
        <v/>
      </c>
      <c r="DD478" s="123" t="str">
        <f t="shared" si="432"/>
        <v/>
      </c>
      <c r="DE478" s="123" t="str">
        <f t="shared" si="433"/>
        <v/>
      </c>
      <c r="DF478" s="124" t="str">
        <f t="shared" si="434"/>
        <v/>
      </c>
      <c r="DG478" s="110"/>
    </row>
    <row r="479" spans="2:111" ht="16.2" outlineLevel="2" x14ac:dyDescent="0.4">
      <c r="B479" s="7">
        <v>474</v>
      </c>
      <c r="C479" s="12"/>
      <c r="D479" s="13"/>
      <c r="E479" s="14"/>
      <c r="F479" s="14"/>
      <c r="G479" s="14"/>
      <c r="H479" s="14"/>
      <c r="I479" s="14"/>
      <c r="J479" s="14"/>
      <c r="K479" s="14"/>
      <c r="L479" s="15"/>
      <c r="M479" s="12"/>
      <c r="N479" s="12"/>
      <c r="O479" s="12"/>
      <c r="P479" s="98" t="str">
        <f xml:space="preserve"> IF(ISBLANK(M479),"",VLOOKUP(M479,ComboValue!$D$2:$H$18,5,FALSE))</f>
        <v/>
      </c>
      <c r="Q479" s="12"/>
      <c r="R479" s="252" t="str" cm="1">
        <f t="array" ref="R479">IF(OR(ISNUMBER(SEARCH("SGH05",$D479:$L479)),ISNUMBER(SEARCH("SGH06",$D479:$L479)),ISNUMBER(SEARCH("SGH07",$D479:$L479)),ISNUMBER(SEARCH("SGH08",$D479:$L479)),ISNUMBER(SEARCH("pas de pictogramme",$D479:$L479)),ISNUMBER(SEARCH("SGH09",$D479:$L479)),ISNUMBER(SEARCH("SGH03",$D479:$L479))),"OUI","NON")</f>
        <v>NON</v>
      </c>
      <c r="S479" s="13"/>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212"/>
      <c r="AX479" s="123" t="str" cm="1">
        <f t="array" ref="AX479">_xlfn.TEXTJOIN(",", TRUE, IF(D479:L479="","",VLOOKUP(D479:L479, ComboValue!$A$2:$C$11, 3, FALSE)))</f>
        <v/>
      </c>
      <c r="AY479" s="123" t="str">
        <f t="shared" si="409"/>
        <v>Tous_Fr</v>
      </c>
      <c r="AZ479" s="123" t="str">
        <f>IF(ISBLANK(M479),"",VLOOKUP(M479,ComboValue!$D$2:$F$18,3,FALSE))</f>
        <v/>
      </c>
      <c r="BA479" s="123" t="str">
        <f>IF(ISBLANK(N479),"",VLOOKUP(N479,ComboValue!$J$2:$L$5,3,FALSE))</f>
        <v/>
      </c>
      <c r="BB479" s="130" t="str" cm="1">
        <f t="array" ref="BB479">_xlfn.TEXTJOIN(",", TRUE, IF(S479:AV479="","",VLOOKUP(S479:AV479, ComboValue!$M$2:$O$100, 3, FALSE)))</f>
        <v/>
      </c>
      <c r="BC479" s="124" t="str">
        <f t="shared" si="410"/>
        <v/>
      </c>
      <c r="BD479" s="110"/>
      <c r="BE479" s="122" t="str">
        <f t="shared" si="387"/>
        <v/>
      </c>
      <c r="BF479" s="123" t="str">
        <f t="shared" si="388"/>
        <v/>
      </c>
      <c r="BG479" s="123" t="str">
        <f t="shared" si="389"/>
        <v/>
      </c>
      <c r="BH479" s="123" t="str">
        <f t="shared" si="390"/>
        <v/>
      </c>
      <c r="BI479" s="123" t="str">
        <f t="shared" si="391"/>
        <v/>
      </c>
      <c r="BJ479" s="123" t="str">
        <f t="shared" si="392"/>
        <v/>
      </c>
      <c r="BK479" s="123" t="str">
        <f t="shared" si="393"/>
        <v/>
      </c>
      <c r="BL479" s="123" t="str">
        <f t="shared" si="394"/>
        <v/>
      </c>
      <c r="BM479" s="123" t="str">
        <f t="shared" si="395"/>
        <v/>
      </c>
      <c r="BN479" s="123" t="str">
        <f t="shared" si="396"/>
        <v/>
      </c>
      <c r="BO479" s="123">
        <f t="shared" si="435"/>
        <v>0</v>
      </c>
      <c r="BP479" s="123">
        <f t="shared" si="397"/>
        <v>0</v>
      </c>
      <c r="BQ479" s="123">
        <f t="shared" si="436"/>
        <v>0</v>
      </c>
      <c r="BR479" s="123">
        <f t="shared" si="398"/>
        <v>0</v>
      </c>
      <c r="BS479" s="123">
        <f t="shared" si="399"/>
        <v>0</v>
      </c>
      <c r="BT479" s="123">
        <f t="shared" si="400"/>
        <v>0</v>
      </c>
      <c r="BU479" s="123" t="str">
        <f t="shared" si="413"/>
        <v/>
      </c>
      <c r="BV479" s="123" t="str">
        <f t="shared" si="414"/>
        <v/>
      </c>
      <c r="BW479" s="123" t="str">
        <f t="shared" si="415"/>
        <v/>
      </c>
      <c r="BX479" s="123" t="str">
        <f t="shared" si="401"/>
        <v/>
      </c>
      <c r="BY479" s="123" t="str">
        <f t="shared" si="402"/>
        <v/>
      </c>
      <c r="BZ479" s="123" t="str">
        <f t="shared" si="403"/>
        <v/>
      </c>
      <c r="CA479" s="123" t="str">
        <f t="shared" si="404"/>
        <v/>
      </c>
      <c r="CB479" s="123" t="str">
        <f t="shared" si="405"/>
        <v/>
      </c>
      <c r="CC479" s="123" t="str">
        <f t="shared" si="406"/>
        <v/>
      </c>
      <c r="CD479" s="123" t="str">
        <f t="shared" si="407"/>
        <v/>
      </c>
      <c r="CE479" s="123" t="str">
        <f t="shared" si="408"/>
        <v/>
      </c>
      <c r="CF479" s="123" t="str">
        <f t="shared" si="416"/>
        <v/>
      </c>
      <c r="CG479" s="123" t="str">
        <f t="shared" si="417"/>
        <v/>
      </c>
      <c r="CH479" s="123" t="str">
        <f t="shared" si="418"/>
        <v/>
      </c>
      <c r="CI479" s="123" t="str">
        <f t="shared" si="419"/>
        <v/>
      </c>
      <c r="CJ479" s="131" t="str">
        <f t="shared" si="420"/>
        <v/>
      </c>
      <c r="CK479" s="123" t="str" cm="1">
        <f t="array" ref="CK479">IF(AND(AZ479="C_16",
        SUMPRODUCT(--ISNUMBER(SEARCH({"14","34","38","40","41","42","43","46","48","56","64","65"},BB479)))&gt;0),
    O479-IF(ISNUMBER(CL479),CL479,0),
    "")</f>
        <v/>
      </c>
      <c r="CL479" s="123" t="str" cm="1">
        <f t="array" ref="CL479">IF(AND(AZ479="C_16",
        SUMPRODUCT(--ISNUMBER(SEARCH({"01";"02";"03";"04";"05";"06";"07";"08";"09";"10";"11";"12";"13";"15";"16";"17";"19";"20";"21";"22";"23";"24";"25";"26";"27";"28";"29";"30";"31";"32";"33";"35";"36";"37";"39";"44";"45";"47";"49";"50";"51";"52";"53";"54";"55";"57";"58";"59";"60";"61";"62";"63";"66";"67";"68";"69";"70";"71";"72";"73";"74";"75"}, BB479)))&gt;0),
    O479,
    "")</f>
        <v/>
      </c>
      <c r="CM479" s="131" t="str" cm="1">
        <f t="array" ref="CM479">IF(SUMPRODUCT(--ISNUMBER(SEARCH({"32";"35";"36";"44";"45";"47";"50";"51";"52";"53";"54";"55";"57";"58";"59";"60"}, BB479)))&gt;0,
    B479,
    "")</f>
        <v/>
      </c>
      <c r="CN479" s="123" t="str" cm="1">
        <f t="array" ref="CN479">IF(SUMPRODUCT(--ISNUMBER(SEARCH({"61";"62"}, BB479)))&gt;0,
    B479,
    "")</f>
        <v/>
      </c>
      <c r="CO479" s="226" t="str" cm="1">
        <f t="array" ref="CO479">IF(SUMPRODUCT(--ISNUMBER(SEARCH({"68";"69";"70";"71"}, BB479)))&gt;0,
    B479,
    "")</f>
        <v/>
      </c>
      <c r="CP479" s="123" t="str" cm="1">
        <f t="array" ref="CP479">IF(SUMPRODUCT(--ISNUMBER(SEARCH({"72";"73";"74";"75"}, BB479)))&gt;0,
    B479,
    "")</f>
        <v/>
      </c>
      <c r="CQ479" s="123" t="str">
        <f t="shared" si="411"/>
        <v/>
      </c>
      <c r="CR479" s="226" t="str">
        <f t="shared" si="412"/>
        <v>NO</v>
      </c>
      <c r="CS479" s="122" t="str">
        <f t="shared" si="421"/>
        <v/>
      </c>
      <c r="CT479" s="123" t="str">
        <f t="shared" si="422"/>
        <v/>
      </c>
      <c r="CU479" s="123" t="str">
        <f t="shared" si="423"/>
        <v/>
      </c>
      <c r="CV479" s="123" t="str">
        <f t="shared" si="424"/>
        <v/>
      </c>
      <c r="CW479" s="123" t="str">
        <f t="shared" si="425"/>
        <v/>
      </c>
      <c r="CX479" s="123" t="str">
        <f t="shared" si="426"/>
        <v/>
      </c>
      <c r="CY479" s="123" t="str">
        <f t="shared" si="427"/>
        <v/>
      </c>
      <c r="CZ479" s="123" t="str">
        <f t="shared" si="428"/>
        <v/>
      </c>
      <c r="DA479" s="123" t="str">
        <f t="shared" si="429"/>
        <v/>
      </c>
      <c r="DB479" s="124" t="str">
        <f t="shared" si="430"/>
        <v/>
      </c>
      <c r="DC479" s="122" t="str">
        <f t="shared" si="431"/>
        <v/>
      </c>
      <c r="DD479" s="123" t="str">
        <f t="shared" si="432"/>
        <v/>
      </c>
      <c r="DE479" s="123" t="str">
        <f t="shared" si="433"/>
        <v/>
      </c>
      <c r="DF479" s="124" t="str">
        <f t="shared" si="434"/>
        <v/>
      </c>
      <c r="DG479" s="110"/>
    </row>
    <row r="480" spans="2:111" ht="16.2" outlineLevel="2" x14ac:dyDescent="0.4">
      <c r="B480" s="7">
        <v>475</v>
      </c>
      <c r="C480" s="12"/>
      <c r="D480" s="13"/>
      <c r="E480" s="14"/>
      <c r="F480" s="14"/>
      <c r="G480" s="14"/>
      <c r="H480" s="14"/>
      <c r="I480" s="14"/>
      <c r="J480" s="14"/>
      <c r="K480" s="14"/>
      <c r="L480" s="15"/>
      <c r="M480" s="12"/>
      <c r="N480" s="12"/>
      <c r="O480" s="12"/>
      <c r="P480" s="98" t="str">
        <f xml:space="preserve"> IF(ISBLANK(M480),"",VLOOKUP(M480,ComboValue!$D$2:$H$18,5,FALSE))</f>
        <v/>
      </c>
      <c r="Q480" s="12"/>
      <c r="R480" s="252" t="str" cm="1">
        <f t="array" ref="R480">IF(OR(ISNUMBER(SEARCH("SGH05",$D480:$L480)),ISNUMBER(SEARCH("SGH06",$D480:$L480)),ISNUMBER(SEARCH("SGH07",$D480:$L480)),ISNUMBER(SEARCH("SGH08",$D480:$L480)),ISNUMBER(SEARCH("pas de pictogramme",$D480:$L480)),ISNUMBER(SEARCH("SGH09",$D480:$L480)),ISNUMBER(SEARCH("SGH03",$D480:$L480))),"OUI","NON")</f>
        <v>NON</v>
      </c>
      <c r="S480" s="13"/>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212"/>
      <c r="AX480" s="123" t="str" cm="1">
        <f t="array" ref="AX480">_xlfn.TEXTJOIN(",", TRUE, IF(D480:L480="","",VLOOKUP(D480:L480, ComboValue!$A$2:$C$11, 3, FALSE)))</f>
        <v/>
      </c>
      <c r="AY480" s="123" t="str">
        <f t="shared" si="409"/>
        <v>Tous_Fr</v>
      </c>
      <c r="AZ480" s="123" t="str">
        <f>IF(ISBLANK(M480),"",VLOOKUP(M480,ComboValue!$D$2:$F$18,3,FALSE))</f>
        <v/>
      </c>
      <c r="BA480" s="123" t="str">
        <f>IF(ISBLANK(N480),"",VLOOKUP(N480,ComboValue!$J$2:$L$5,3,FALSE))</f>
        <v/>
      </c>
      <c r="BB480" s="130" t="str" cm="1">
        <f t="array" ref="BB480">_xlfn.TEXTJOIN(",", TRUE, IF(S480:AV480="","",VLOOKUP(S480:AV480, ComboValue!$M$2:$O$100, 3, FALSE)))</f>
        <v/>
      </c>
      <c r="BC480" s="124" t="str">
        <f t="shared" si="410"/>
        <v/>
      </c>
      <c r="BD480" s="110"/>
      <c r="BE480" s="122" t="str">
        <f t="shared" si="387"/>
        <v/>
      </c>
      <c r="BF480" s="123" t="str">
        <f t="shared" si="388"/>
        <v/>
      </c>
      <c r="BG480" s="123" t="str">
        <f t="shared" si="389"/>
        <v/>
      </c>
      <c r="BH480" s="123" t="str">
        <f t="shared" si="390"/>
        <v/>
      </c>
      <c r="BI480" s="123" t="str">
        <f t="shared" si="391"/>
        <v/>
      </c>
      <c r="BJ480" s="123" t="str">
        <f t="shared" si="392"/>
        <v/>
      </c>
      <c r="BK480" s="123" t="str">
        <f t="shared" si="393"/>
        <v/>
      </c>
      <c r="BL480" s="123" t="str">
        <f t="shared" si="394"/>
        <v/>
      </c>
      <c r="BM480" s="123" t="str">
        <f t="shared" si="395"/>
        <v/>
      </c>
      <c r="BN480" s="123" t="str">
        <f t="shared" si="396"/>
        <v/>
      </c>
      <c r="BO480" s="123">
        <f t="shared" si="435"/>
        <v>0</v>
      </c>
      <c r="BP480" s="123">
        <f t="shared" si="397"/>
        <v>0</v>
      </c>
      <c r="BQ480" s="123">
        <f t="shared" si="436"/>
        <v>0</v>
      </c>
      <c r="BR480" s="123">
        <f t="shared" si="398"/>
        <v>0</v>
      </c>
      <c r="BS480" s="123">
        <f t="shared" si="399"/>
        <v>0</v>
      </c>
      <c r="BT480" s="123">
        <f t="shared" si="400"/>
        <v>0</v>
      </c>
      <c r="BU480" s="123" t="str">
        <f t="shared" si="413"/>
        <v/>
      </c>
      <c r="BV480" s="123" t="str">
        <f t="shared" si="414"/>
        <v/>
      </c>
      <c r="BW480" s="123" t="str">
        <f t="shared" si="415"/>
        <v/>
      </c>
      <c r="BX480" s="123" t="str">
        <f t="shared" si="401"/>
        <v/>
      </c>
      <c r="BY480" s="123" t="str">
        <f t="shared" si="402"/>
        <v/>
      </c>
      <c r="BZ480" s="123" t="str">
        <f t="shared" si="403"/>
        <v/>
      </c>
      <c r="CA480" s="123" t="str">
        <f t="shared" si="404"/>
        <v/>
      </c>
      <c r="CB480" s="123" t="str">
        <f t="shared" si="405"/>
        <v/>
      </c>
      <c r="CC480" s="123" t="str">
        <f t="shared" si="406"/>
        <v/>
      </c>
      <c r="CD480" s="123" t="str">
        <f t="shared" si="407"/>
        <v/>
      </c>
      <c r="CE480" s="123" t="str">
        <f t="shared" si="408"/>
        <v/>
      </c>
      <c r="CF480" s="123" t="str">
        <f t="shared" si="416"/>
        <v/>
      </c>
      <c r="CG480" s="123" t="str">
        <f t="shared" si="417"/>
        <v/>
      </c>
      <c r="CH480" s="123" t="str">
        <f t="shared" si="418"/>
        <v/>
      </c>
      <c r="CI480" s="123" t="str">
        <f t="shared" si="419"/>
        <v/>
      </c>
      <c r="CJ480" s="131" t="str">
        <f t="shared" si="420"/>
        <v/>
      </c>
      <c r="CK480" s="123" t="str" cm="1">
        <f t="array" ref="CK480">IF(AND(AZ480="C_16",
        SUMPRODUCT(--ISNUMBER(SEARCH({"14","34","38","40","41","42","43","46","48","56","64","65"},BB480)))&gt;0),
    O480-IF(ISNUMBER(CL480),CL480,0),
    "")</f>
        <v/>
      </c>
      <c r="CL480" s="123" t="str" cm="1">
        <f t="array" ref="CL480">IF(AND(AZ480="C_16",
        SUMPRODUCT(--ISNUMBER(SEARCH({"01";"02";"03";"04";"05";"06";"07";"08";"09";"10";"11";"12";"13";"15";"16";"17";"19";"20";"21";"22";"23";"24";"25";"26";"27";"28";"29";"30";"31";"32";"33";"35";"36";"37";"39";"44";"45";"47";"49";"50";"51";"52";"53";"54";"55";"57";"58";"59";"60";"61";"62";"63";"66";"67";"68";"69";"70";"71";"72";"73";"74";"75"}, BB480)))&gt;0),
    O480,
    "")</f>
        <v/>
      </c>
      <c r="CM480" s="131" t="str" cm="1">
        <f t="array" ref="CM480">IF(SUMPRODUCT(--ISNUMBER(SEARCH({"32";"35";"36";"44";"45";"47";"50";"51";"52";"53";"54";"55";"57";"58";"59";"60"}, BB480)))&gt;0,
    B480,
    "")</f>
        <v/>
      </c>
      <c r="CN480" s="123" t="str" cm="1">
        <f t="array" ref="CN480">IF(SUMPRODUCT(--ISNUMBER(SEARCH({"61";"62"}, BB480)))&gt;0,
    B480,
    "")</f>
        <v/>
      </c>
      <c r="CO480" s="226" t="str" cm="1">
        <f t="array" ref="CO480">IF(SUMPRODUCT(--ISNUMBER(SEARCH({"68";"69";"70";"71"}, BB480)))&gt;0,
    B480,
    "")</f>
        <v/>
      </c>
      <c r="CP480" s="123" t="str" cm="1">
        <f t="array" ref="CP480">IF(SUMPRODUCT(--ISNUMBER(SEARCH({"72";"73";"74";"75"}, BB480)))&gt;0,
    B480,
    "")</f>
        <v/>
      </c>
      <c r="CQ480" s="123" t="str">
        <f t="shared" si="411"/>
        <v/>
      </c>
      <c r="CR480" s="226" t="str">
        <f t="shared" si="412"/>
        <v>NO</v>
      </c>
      <c r="CS480" s="122" t="str">
        <f t="shared" si="421"/>
        <v/>
      </c>
      <c r="CT480" s="123" t="str">
        <f t="shared" si="422"/>
        <v/>
      </c>
      <c r="CU480" s="123" t="str">
        <f t="shared" si="423"/>
        <v/>
      </c>
      <c r="CV480" s="123" t="str">
        <f t="shared" si="424"/>
        <v/>
      </c>
      <c r="CW480" s="123" t="str">
        <f t="shared" si="425"/>
        <v/>
      </c>
      <c r="CX480" s="123" t="str">
        <f t="shared" si="426"/>
        <v/>
      </c>
      <c r="CY480" s="123" t="str">
        <f t="shared" si="427"/>
        <v/>
      </c>
      <c r="CZ480" s="123" t="str">
        <f t="shared" si="428"/>
        <v/>
      </c>
      <c r="DA480" s="123" t="str">
        <f t="shared" si="429"/>
        <v/>
      </c>
      <c r="DB480" s="124" t="str">
        <f t="shared" si="430"/>
        <v/>
      </c>
      <c r="DC480" s="122" t="str">
        <f t="shared" si="431"/>
        <v/>
      </c>
      <c r="DD480" s="123" t="str">
        <f t="shared" si="432"/>
        <v/>
      </c>
      <c r="DE480" s="123" t="str">
        <f t="shared" si="433"/>
        <v/>
      </c>
      <c r="DF480" s="124" t="str">
        <f t="shared" si="434"/>
        <v/>
      </c>
      <c r="DG480" s="110"/>
    </row>
    <row r="481" spans="2:111" ht="16.2" outlineLevel="2" x14ac:dyDescent="0.4">
      <c r="B481" s="7">
        <v>476</v>
      </c>
      <c r="C481" s="12"/>
      <c r="D481" s="13"/>
      <c r="E481" s="14"/>
      <c r="F481" s="14"/>
      <c r="G481" s="14"/>
      <c r="H481" s="14"/>
      <c r="I481" s="14"/>
      <c r="J481" s="14"/>
      <c r="K481" s="14"/>
      <c r="L481" s="15"/>
      <c r="M481" s="12"/>
      <c r="N481" s="12"/>
      <c r="O481" s="12"/>
      <c r="P481" s="98" t="str">
        <f xml:space="preserve"> IF(ISBLANK(M481),"",VLOOKUP(M481,ComboValue!$D$2:$H$18,5,FALSE))</f>
        <v/>
      </c>
      <c r="Q481" s="12"/>
      <c r="R481" s="252" t="str" cm="1">
        <f t="array" ref="R481">IF(OR(ISNUMBER(SEARCH("SGH05",$D481:$L481)),ISNUMBER(SEARCH("SGH06",$D481:$L481)),ISNUMBER(SEARCH("SGH07",$D481:$L481)),ISNUMBER(SEARCH("SGH08",$D481:$L481)),ISNUMBER(SEARCH("pas de pictogramme",$D481:$L481)),ISNUMBER(SEARCH("SGH09",$D481:$L481)),ISNUMBER(SEARCH("SGH03",$D481:$L481))),"OUI","NON")</f>
        <v>NON</v>
      </c>
      <c r="S481" s="13"/>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212"/>
      <c r="AX481" s="123" t="str" cm="1">
        <f t="array" ref="AX481">_xlfn.TEXTJOIN(",", TRUE, IF(D481:L481="","",VLOOKUP(D481:L481, ComboValue!$A$2:$C$11, 3, FALSE)))</f>
        <v/>
      </c>
      <c r="AY481" s="123" t="str">
        <f t="shared" si="409"/>
        <v>Tous_Fr</v>
      </c>
      <c r="AZ481" s="123" t="str">
        <f>IF(ISBLANK(M481),"",VLOOKUP(M481,ComboValue!$D$2:$F$18,3,FALSE))</f>
        <v/>
      </c>
      <c r="BA481" s="123" t="str">
        <f>IF(ISBLANK(N481),"",VLOOKUP(N481,ComboValue!$J$2:$L$5,3,FALSE))</f>
        <v/>
      </c>
      <c r="BB481" s="130" t="str" cm="1">
        <f t="array" ref="BB481">_xlfn.TEXTJOIN(",", TRUE, IF(S481:AV481="","",VLOOKUP(S481:AV481, ComboValue!$M$2:$O$100, 3, FALSE)))</f>
        <v/>
      </c>
      <c r="BC481" s="124" t="str">
        <f t="shared" si="410"/>
        <v/>
      </c>
      <c r="BD481" s="110"/>
      <c r="BE481" s="122" t="str">
        <f t="shared" si="387"/>
        <v/>
      </c>
      <c r="BF481" s="123" t="str">
        <f t="shared" si="388"/>
        <v/>
      </c>
      <c r="BG481" s="123" t="str">
        <f t="shared" si="389"/>
        <v/>
      </c>
      <c r="BH481" s="123" t="str">
        <f t="shared" si="390"/>
        <v/>
      </c>
      <c r="BI481" s="123" t="str">
        <f t="shared" si="391"/>
        <v/>
      </c>
      <c r="BJ481" s="123" t="str">
        <f t="shared" si="392"/>
        <v/>
      </c>
      <c r="BK481" s="123" t="str">
        <f t="shared" si="393"/>
        <v/>
      </c>
      <c r="BL481" s="123" t="str">
        <f t="shared" si="394"/>
        <v/>
      </c>
      <c r="BM481" s="123" t="str">
        <f t="shared" si="395"/>
        <v/>
      </c>
      <c r="BN481" s="123" t="str">
        <f t="shared" si="396"/>
        <v/>
      </c>
      <c r="BO481" s="123">
        <f t="shared" si="435"/>
        <v>0</v>
      </c>
      <c r="BP481" s="123">
        <f t="shared" si="397"/>
        <v>0</v>
      </c>
      <c r="BQ481" s="123">
        <f t="shared" si="436"/>
        <v>0</v>
      </c>
      <c r="BR481" s="123">
        <f t="shared" si="398"/>
        <v>0</v>
      </c>
      <c r="BS481" s="123">
        <f t="shared" si="399"/>
        <v>0</v>
      </c>
      <c r="BT481" s="123">
        <f t="shared" si="400"/>
        <v>0</v>
      </c>
      <c r="BU481" s="123" t="str">
        <f t="shared" si="413"/>
        <v/>
      </c>
      <c r="BV481" s="123" t="str">
        <f t="shared" si="414"/>
        <v/>
      </c>
      <c r="BW481" s="123" t="str">
        <f t="shared" si="415"/>
        <v/>
      </c>
      <c r="BX481" s="123" t="str">
        <f t="shared" si="401"/>
        <v/>
      </c>
      <c r="BY481" s="123" t="str">
        <f t="shared" si="402"/>
        <v/>
      </c>
      <c r="BZ481" s="123" t="str">
        <f t="shared" si="403"/>
        <v/>
      </c>
      <c r="CA481" s="123" t="str">
        <f t="shared" si="404"/>
        <v/>
      </c>
      <c r="CB481" s="123" t="str">
        <f t="shared" si="405"/>
        <v/>
      </c>
      <c r="CC481" s="123" t="str">
        <f t="shared" si="406"/>
        <v/>
      </c>
      <c r="CD481" s="123" t="str">
        <f t="shared" si="407"/>
        <v/>
      </c>
      <c r="CE481" s="123" t="str">
        <f t="shared" si="408"/>
        <v/>
      </c>
      <c r="CF481" s="123" t="str">
        <f t="shared" si="416"/>
        <v/>
      </c>
      <c r="CG481" s="123" t="str">
        <f t="shared" si="417"/>
        <v/>
      </c>
      <c r="CH481" s="123" t="str">
        <f t="shared" si="418"/>
        <v/>
      </c>
      <c r="CI481" s="123" t="str">
        <f t="shared" si="419"/>
        <v/>
      </c>
      <c r="CJ481" s="131" t="str">
        <f t="shared" si="420"/>
        <v/>
      </c>
      <c r="CK481" s="123" t="str" cm="1">
        <f t="array" ref="CK481">IF(AND(AZ481="C_16",
        SUMPRODUCT(--ISNUMBER(SEARCH({"14","34","38","40","41","42","43","46","48","56","64","65"},BB481)))&gt;0),
    O481-IF(ISNUMBER(CL481),CL481,0),
    "")</f>
        <v/>
      </c>
      <c r="CL481" s="123" t="str" cm="1">
        <f t="array" ref="CL481">IF(AND(AZ481="C_16",
        SUMPRODUCT(--ISNUMBER(SEARCH({"01";"02";"03";"04";"05";"06";"07";"08";"09";"10";"11";"12";"13";"15";"16";"17";"19";"20";"21";"22";"23";"24";"25";"26";"27";"28";"29";"30";"31";"32";"33";"35";"36";"37";"39";"44";"45";"47";"49";"50";"51";"52";"53";"54";"55";"57";"58";"59";"60";"61";"62";"63";"66";"67";"68";"69";"70";"71";"72";"73";"74";"75"}, BB481)))&gt;0),
    O481,
    "")</f>
        <v/>
      </c>
      <c r="CM481" s="131" t="str" cm="1">
        <f t="array" ref="CM481">IF(SUMPRODUCT(--ISNUMBER(SEARCH({"32";"35";"36";"44";"45";"47";"50";"51";"52";"53";"54";"55";"57";"58";"59";"60"}, BB481)))&gt;0,
    B481,
    "")</f>
        <v/>
      </c>
      <c r="CN481" s="123" t="str" cm="1">
        <f t="array" ref="CN481">IF(SUMPRODUCT(--ISNUMBER(SEARCH({"61";"62"}, BB481)))&gt;0,
    B481,
    "")</f>
        <v/>
      </c>
      <c r="CO481" s="226" t="str" cm="1">
        <f t="array" ref="CO481">IF(SUMPRODUCT(--ISNUMBER(SEARCH({"68";"69";"70";"71"}, BB481)))&gt;0,
    B481,
    "")</f>
        <v/>
      </c>
      <c r="CP481" s="123" t="str" cm="1">
        <f t="array" ref="CP481">IF(SUMPRODUCT(--ISNUMBER(SEARCH({"72";"73";"74";"75"}, BB481)))&gt;0,
    B481,
    "")</f>
        <v/>
      </c>
      <c r="CQ481" s="123" t="str">
        <f t="shared" si="411"/>
        <v/>
      </c>
      <c r="CR481" s="226" t="str">
        <f t="shared" si="412"/>
        <v>NO</v>
      </c>
      <c r="CS481" s="122" t="str">
        <f t="shared" si="421"/>
        <v/>
      </c>
      <c r="CT481" s="123" t="str">
        <f t="shared" si="422"/>
        <v/>
      </c>
      <c r="CU481" s="123" t="str">
        <f t="shared" si="423"/>
        <v/>
      </c>
      <c r="CV481" s="123" t="str">
        <f t="shared" si="424"/>
        <v/>
      </c>
      <c r="CW481" s="123" t="str">
        <f t="shared" si="425"/>
        <v/>
      </c>
      <c r="CX481" s="123" t="str">
        <f t="shared" si="426"/>
        <v/>
      </c>
      <c r="CY481" s="123" t="str">
        <f t="shared" si="427"/>
        <v/>
      </c>
      <c r="CZ481" s="123" t="str">
        <f t="shared" si="428"/>
        <v/>
      </c>
      <c r="DA481" s="123" t="str">
        <f t="shared" si="429"/>
        <v/>
      </c>
      <c r="DB481" s="124" t="str">
        <f t="shared" si="430"/>
        <v/>
      </c>
      <c r="DC481" s="122" t="str">
        <f t="shared" si="431"/>
        <v/>
      </c>
      <c r="DD481" s="123" t="str">
        <f t="shared" si="432"/>
        <v/>
      </c>
      <c r="DE481" s="123" t="str">
        <f t="shared" si="433"/>
        <v/>
      </c>
      <c r="DF481" s="124" t="str">
        <f t="shared" si="434"/>
        <v/>
      </c>
      <c r="DG481" s="110"/>
    </row>
    <row r="482" spans="2:111" ht="16.2" outlineLevel="2" x14ac:dyDescent="0.4">
      <c r="B482" s="7">
        <v>477</v>
      </c>
      <c r="C482" s="12"/>
      <c r="D482" s="13"/>
      <c r="E482" s="14"/>
      <c r="F482" s="14"/>
      <c r="G482" s="14"/>
      <c r="H482" s="14"/>
      <c r="I482" s="14"/>
      <c r="J482" s="14"/>
      <c r="K482" s="14"/>
      <c r="L482" s="15"/>
      <c r="M482" s="12"/>
      <c r="N482" s="12"/>
      <c r="O482" s="12"/>
      <c r="P482" s="98" t="str">
        <f xml:space="preserve"> IF(ISBLANK(M482),"",VLOOKUP(M482,ComboValue!$D$2:$H$18,5,FALSE))</f>
        <v/>
      </c>
      <c r="Q482" s="12"/>
      <c r="R482" s="252" t="str" cm="1">
        <f t="array" ref="R482">IF(OR(ISNUMBER(SEARCH("SGH05",$D482:$L482)),ISNUMBER(SEARCH("SGH06",$D482:$L482)),ISNUMBER(SEARCH("SGH07",$D482:$L482)),ISNUMBER(SEARCH("SGH08",$D482:$L482)),ISNUMBER(SEARCH("pas de pictogramme",$D482:$L482)),ISNUMBER(SEARCH("SGH09",$D482:$L482)),ISNUMBER(SEARCH("SGH03",$D482:$L482))),"OUI","NON")</f>
        <v>NON</v>
      </c>
      <c r="S482" s="13"/>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212"/>
      <c r="AX482" s="123" t="str" cm="1">
        <f t="array" ref="AX482">_xlfn.TEXTJOIN(",", TRUE, IF(D482:L482="","",VLOOKUP(D482:L482, ComboValue!$A$2:$C$11, 3, FALSE)))</f>
        <v/>
      </c>
      <c r="AY482" s="123" t="str">
        <f t="shared" si="409"/>
        <v>Tous_Fr</v>
      </c>
      <c r="AZ482" s="123" t="str">
        <f>IF(ISBLANK(M482),"",VLOOKUP(M482,ComboValue!$D$2:$F$18,3,FALSE))</f>
        <v/>
      </c>
      <c r="BA482" s="123" t="str">
        <f>IF(ISBLANK(N482),"",VLOOKUP(N482,ComboValue!$J$2:$L$5,3,FALSE))</f>
        <v/>
      </c>
      <c r="BB482" s="130" t="str" cm="1">
        <f t="array" ref="BB482">_xlfn.TEXTJOIN(",", TRUE, IF(S482:AV482="","",VLOOKUP(S482:AV482, ComboValue!$M$2:$O$100, 3, FALSE)))</f>
        <v/>
      </c>
      <c r="BC482" s="124" t="str">
        <f t="shared" si="410"/>
        <v/>
      </c>
      <c r="BD482" s="110"/>
      <c r="BE482" s="122" t="str">
        <f t="shared" si="387"/>
        <v/>
      </c>
      <c r="BF482" s="123" t="str">
        <f t="shared" si="388"/>
        <v/>
      </c>
      <c r="BG482" s="123" t="str">
        <f t="shared" si="389"/>
        <v/>
      </c>
      <c r="BH482" s="123" t="str">
        <f t="shared" si="390"/>
        <v/>
      </c>
      <c r="BI482" s="123" t="str">
        <f t="shared" si="391"/>
        <v/>
      </c>
      <c r="BJ482" s="123" t="str">
        <f t="shared" si="392"/>
        <v/>
      </c>
      <c r="BK482" s="123" t="str">
        <f t="shared" si="393"/>
        <v/>
      </c>
      <c r="BL482" s="123" t="str">
        <f t="shared" si="394"/>
        <v/>
      </c>
      <c r="BM482" s="123" t="str">
        <f t="shared" si="395"/>
        <v/>
      </c>
      <c r="BN482" s="123" t="str">
        <f t="shared" si="396"/>
        <v/>
      </c>
      <c r="BO482" s="123">
        <f t="shared" si="435"/>
        <v>0</v>
      </c>
      <c r="BP482" s="123">
        <f t="shared" si="397"/>
        <v>0</v>
      </c>
      <c r="BQ482" s="123">
        <f t="shared" si="436"/>
        <v>0</v>
      </c>
      <c r="BR482" s="123">
        <f t="shared" si="398"/>
        <v>0</v>
      </c>
      <c r="BS482" s="123">
        <f t="shared" si="399"/>
        <v>0</v>
      </c>
      <c r="BT482" s="123">
        <f t="shared" si="400"/>
        <v>0</v>
      </c>
      <c r="BU482" s="123" t="str">
        <f t="shared" si="413"/>
        <v/>
      </c>
      <c r="BV482" s="123" t="str">
        <f t="shared" si="414"/>
        <v/>
      </c>
      <c r="BW482" s="123" t="str">
        <f t="shared" si="415"/>
        <v/>
      </c>
      <c r="BX482" s="123" t="str">
        <f t="shared" si="401"/>
        <v/>
      </c>
      <c r="BY482" s="123" t="str">
        <f t="shared" si="402"/>
        <v/>
      </c>
      <c r="BZ482" s="123" t="str">
        <f t="shared" si="403"/>
        <v/>
      </c>
      <c r="CA482" s="123" t="str">
        <f t="shared" si="404"/>
        <v/>
      </c>
      <c r="CB482" s="123" t="str">
        <f t="shared" si="405"/>
        <v/>
      </c>
      <c r="CC482" s="123" t="str">
        <f t="shared" si="406"/>
        <v/>
      </c>
      <c r="CD482" s="123" t="str">
        <f t="shared" si="407"/>
        <v/>
      </c>
      <c r="CE482" s="123" t="str">
        <f t="shared" si="408"/>
        <v/>
      </c>
      <c r="CF482" s="123" t="str">
        <f t="shared" si="416"/>
        <v/>
      </c>
      <c r="CG482" s="123" t="str">
        <f t="shared" si="417"/>
        <v/>
      </c>
      <c r="CH482" s="123" t="str">
        <f t="shared" si="418"/>
        <v/>
      </c>
      <c r="CI482" s="123" t="str">
        <f t="shared" si="419"/>
        <v/>
      </c>
      <c r="CJ482" s="131" t="str">
        <f t="shared" si="420"/>
        <v/>
      </c>
      <c r="CK482" s="123" t="str" cm="1">
        <f t="array" ref="CK482">IF(AND(AZ482="C_16",
        SUMPRODUCT(--ISNUMBER(SEARCH({"14","34","38","40","41","42","43","46","48","56","64","65"},BB482)))&gt;0),
    O482-IF(ISNUMBER(CL482),CL482,0),
    "")</f>
        <v/>
      </c>
      <c r="CL482" s="123" t="str" cm="1">
        <f t="array" ref="CL482">IF(AND(AZ482="C_16",
        SUMPRODUCT(--ISNUMBER(SEARCH({"01";"02";"03";"04";"05";"06";"07";"08";"09";"10";"11";"12";"13";"15";"16";"17";"19";"20";"21";"22";"23";"24";"25";"26";"27";"28";"29";"30";"31";"32";"33";"35";"36";"37";"39";"44";"45";"47";"49";"50";"51";"52";"53";"54";"55";"57";"58";"59";"60";"61";"62";"63";"66";"67";"68";"69";"70";"71";"72";"73";"74";"75"}, BB482)))&gt;0),
    O482,
    "")</f>
        <v/>
      </c>
      <c r="CM482" s="131" t="str" cm="1">
        <f t="array" ref="CM482">IF(SUMPRODUCT(--ISNUMBER(SEARCH({"32";"35";"36";"44";"45";"47";"50";"51";"52";"53";"54";"55";"57";"58";"59";"60"}, BB482)))&gt;0,
    B482,
    "")</f>
        <v/>
      </c>
      <c r="CN482" s="123" t="str" cm="1">
        <f t="array" ref="CN482">IF(SUMPRODUCT(--ISNUMBER(SEARCH({"61";"62"}, BB482)))&gt;0,
    B482,
    "")</f>
        <v/>
      </c>
      <c r="CO482" s="226" t="str" cm="1">
        <f t="array" ref="CO482">IF(SUMPRODUCT(--ISNUMBER(SEARCH({"68";"69";"70";"71"}, BB482)))&gt;0,
    B482,
    "")</f>
        <v/>
      </c>
      <c r="CP482" s="123" t="str" cm="1">
        <f t="array" ref="CP482">IF(SUMPRODUCT(--ISNUMBER(SEARCH({"72";"73";"74";"75"}, BB482)))&gt;0,
    B482,
    "")</f>
        <v/>
      </c>
      <c r="CQ482" s="123" t="str">
        <f t="shared" si="411"/>
        <v/>
      </c>
      <c r="CR482" s="226" t="str">
        <f t="shared" si="412"/>
        <v>NO</v>
      </c>
      <c r="CS482" s="122" t="str">
        <f t="shared" si="421"/>
        <v/>
      </c>
      <c r="CT482" s="123" t="str">
        <f t="shared" si="422"/>
        <v/>
      </c>
      <c r="CU482" s="123" t="str">
        <f t="shared" si="423"/>
        <v/>
      </c>
      <c r="CV482" s="123" t="str">
        <f t="shared" si="424"/>
        <v/>
      </c>
      <c r="CW482" s="123" t="str">
        <f t="shared" si="425"/>
        <v/>
      </c>
      <c r="CX482" s="123" t="str">
        <f t="shared" si="426"/>
        <v/>
      </c>
      <c r="CY482" s="123" t="str">
        <f t="shared" si="427"/>
        <v/>
      </c>
      <c r="CZ482" s="123" t="str">
        <f t="shared" si="428"/>
        <v/>
      </c>
      <c r="DA482" s="123" t="str">
        <f t="shared" si="429"/>
        <v/>
      </c>
      <c r="DB482" s="124" t="str">
        <f t="shared" si="430"/>
        <v/>
      </c>
      <c r="DC482" s="122" t="str">
        <f t="shared" si="431"/>
        <v/>
      </c>
      <c r="DD482" s="123" t="str">
        <f t="shared" si="432"/>
        <v/>
      </c>
      <c r="DE482" s="123" t="str">
        <f t="shared" si="433"/>
        <v/>
      </c>
      <c r="DF482" s="124" t="str">
        <f t="shared" si="434"/>
        <v/>
      </c>
      <c r="DG482" s="110"/>
    </row>
    <row r="483" spans="2:111" ht="16.2" outlineLevel="2" x14ac:dyDescent="0.4">
      <c r="B483" s="7">
        <v>478</v>
      </c>
      <c r="C483" s="12"/>
      <c r="D483" s="13"/>
      <c r="E483" s="14"/>
      <c r="F483" s="14"/>
      <c r="G483" s="14"/>
      <c r="H483" s="14"/>
      <c r="I483" s="14"/>
      <c r="J483" s="14"/>
      <c r="K483" s="14"/>
      <c r="L483" s="15"/>
      <c r="M483" s="12"/>
      <c r="N483" s="12"/>
      <c r="O483" s="12"/>
      <c r="P483" s="98" t="str">
        <f xml:space="preserve"> IF(ISBLANK(M483),"",VLOOKUP(M483,ComboValue!$D$2:$H$18,5,FALSE))</f>
        <v/>
      </c>
      <c r="Q483" s="12"/>
      <c r="R483" s="252" t="str" cm="1">
        <f t="array" ref="R483">IF(OR(ISNUMBER(SEARCH("SGH05",$D483:$L483)),ISNUMBER(SEARCH("SGH06",$D483:$L483)),ISNUMBER(SEARCH("SGH07",$D483:$L483)),ISNUMBER(SEARCH("SGH08",$D483:$L483)),ISNUMBER(SEARCH("pas de pictogramme",$D483:$L483)),ISNUMBER(SEARCH("SGH09",$D483:$L483)),ISNUMBER(SEARCH("SGH03",$D483:$L483))),"OUI","NON")</f>
        <v>NON</v>
      </c>
      <c r="S483" s="13"/>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212"/>
      <c r="AX483" s="123" t="str" cm="1">
        <f t="array" ref="AX483">_xlfn.TEXTJOIN(",", TRUE, IF(D483:L483="","",VLOOKUP(D483:L483, ComboValue!$A$2:$C$11, 3, FALSE)))</f>
        <v/>
      </c>
      <c r="AY483" s="123" t="str">
        <f t="shared" si="409"/>
        <v>Tous_Fr</v>
      </c>
      <c r="AZ483" s="123" t="str">
        <f>IF(ISBLANK(M483),"",VLOOKUP(M483,ComboValue!$D$2:$F$18,3,FALSE))</f>
        <v/>
      </c>
      <c r="BA483" s="123" t="str">
        <f>IF(ISBLANK(N483),"",VLOOKUP(N483,ComboValue!$J$2:$L$5,3,FALSE))</f>
        <v/>
      </c>
      <c r="BB483" s="130" t="str" cm="1">
        <f t="array" ref="BB483">_xlfn.TEXTJOIN(",", TRUE, IF(S483:AV483="","",VLOOKUP(S483:AV483, ComboValue!$M$2:$O$100, 3, FALSE)))</f>
        <v/>
      </c>
      <c r="BC483" s="124" t="str">
        <f t="shared" si="410"/>
        <v/>
      </c>
      <c r="BD483" s="110"/>
      <c r="BE483" s="122" t="str">
        <f t="shared" si="387"/>
        <v/>
      </c>
      <c r="BF483" s="123" t="str">
        <f t="shared" si="388"/>
        <v/>
      </c>
      <c r="BG483" s="123" t="str">
        <f t="shared" si="389"/>
        <v/>
      </c>
      <c r="BH483" s="123" t="str">
        <f t="shared" si="390"/>
        <v/>
      </c>
      <c r="BI483" s="123" t="str">
        <f t="shared" si="391"/>
        <v/>
      </c>
      <c r="BJ483" s="123" t="str">
        <f t="shared" si="392"/>
        <v/>
      </c>
      <c r="BK483" s="123" t="str">
        <f t="shared" si="393"/>
        <v/>
      </c>
      <c r="BL483" s="123" t="str">
        <f t="shared" si="394"/>
        <v/>
      </c>
      <c r="BM483" s="123" t="str">
        <f t="shared" si="395"/>
        <v/>
      </c>
      <c r="BN483" s="123" t="str">
        <f t="shared" si="396"/>
        <v/>
      </c>
      <c r="BO483" s="123">
        <f t="shared" si="435"/>
        <v>0</v>
      </c>
      <c r="BP483" s="123">
        <f t="shared" si="397"/>
        <v>0</v>
      </c>
      <c r="BQ483" s="123">
        <f t="shared" si="436"/>
        <v>0</v>
      </c>
      <c r="BR483" s="123">
        <f t="shared" si="398"/>
        <v>0</v>
      </c>
      <c r="BS483" s="123">
        <f t="shared" si="399"/>
        <v>0</v>
      </c>
      <c r="BT483" s="123">
        <f t="shared" si="400"/>
        <v>0</v>
      </c>
      <c r="BU483" s="123" t="str">
        <f t="shared" si="413"/>
        <v/>
      </c>
      <c r="BV483" s="123" t="str">
        <f t="shared" si="414"/>
        <v/>
      </c>
      <c r="BW483" s="123" t="str">
        <f t="shared" si="415"/>
        <v/>
      </c>
      <c r="BX483" s="123" t="str">
        <f t="shared" si="401"/>
        <v/>
      </c>
      <c r="BY483" s="123" t="str">
        <f t="shared" si="402"/>
        <v/>
      </c>
      <c r="BZ483" s="123" t="str">
        <f t="shared" si="403"/>
        <v/>
      </c>
      <c r="CA483" s="123" t="str">
        <f t="shared" si="404"/>
        <v/>
      </c>
      <c r="CB483" s="123" t="str">
        <f t="shared" si="405"/>
        <v/>
      </c>
      <c r="CC483" s="123" t="str">
        <f t="shared" si="406"/>
        <v/>
      </c>
      <c r="CD483" s="123" t="str">
        <f t="shared" si="407"/>
        <v/>
      </c>
      <c r="CE483" s="123" t="str">
        <f t="shared" si="408"/>
        <v/>
      </c>
      <c r="CF483" s="123" t="str">
        <f t="shared" si="416"/>
        <v/>
      </c>
      <c r="CG483" s="123" t="str">
        <f t="shared" si="417"/>
        <v/>
      </c>
      <c r="CH483" s="123" t="str">
        <f t="shared" si="418"/>
        <v/>
      </c>
      <c r="CI483" s="123" t="str">
        <f t="shared" si="419"/>
        <v/>
      </c>
      <c r="CJ483" s="131" t="str">
        <f t="shared" si="420"/>
        <v/>
      </c>
      <c r="CK483" s="123" t="str" cm="1">
        <f t="array" ref="CK483">IF(AND(AZ483="C_16",
        SUMPRODUCT(--ISNUMBER(SEARCH({"14","34","38","40","41","42","43","46","48","56","64","65"},BB483)))&gt;0),
    O483-IF(ISNUMBER(CL483),CL483,0),
    "")</f>
        <v/>
      </c>
      <c r="CL483" s="123" t="str" cm="1">
        <f t="array" ref="CL483">IF(AND(AZ483="C_16",
        SUMPRODUCT(--ISNUMBER(SEARCH({"01";"02";"03";"04";"05";"06";"07";"08";"09";"10";"11";"12";"13";"15";"16";"17";"19";"20";"21";"22";"23";"24";"25";"26";"27";"28";"29";"30";"31";"32";"33";"35";"36";"37";"39";"44";"45";"47";"49";"50";"51";"52";"53";"54";"55";"57";"58";"59";"60";"61";"62";"63";"66";"67";"68";"69";"70";"71";"72";"73";"74";"75"}, BB483)))&gt;0),
    O483,
    "")</f>
        <v/>
      </c>
      <c r="CM483" s="131" t="str" cm="1">
        <f t="array" ref="CM483">IF(SUMPRODUCT(--ISNUMBER(SEARCH({"32";"35";"36";"44";"45";"47";"50";"51";"52";"53";"54";"55";"57";"58";"59";"60"}, BB483)))&gt;0,
    B483,
    "")</f>
        <v/>
      </c>
      <c r="CN483" s="123" t="str" cm="1">
        <f t="array" ref="CN483">IF(SUMPRODUCT(--ISNUMBER(SEARCH({"61";"62"}, BB483)))&gt;0,
    B483,
    "")</f>
        <v/>
      </c>
      <c r="CO483" s="226" t="str" cm="1">
        <f t="array" ref="CO483">IF(SUMPRODUCT(--ISNUMBER(SEARCH({"68";"69";"70";"71"}, BB483)))&gt;0,
    B483,
    "")</f>
        <v/>
      </c>
      <c r="CP483" s="123" t="str" cm="1">
        <f t="array" ref="CP483">IF(SUMPRODUCT(--ISNUMBER(SEARCH({"72";"73";"74";"75"}, BB483)))&gt;0,
    B483,
    "")</f>
        <v/>
      </c>
      <c r="CQ483" s="123" t="str">
        <f t="shared" si="411"/>
        <v/>
      </c>
      <c r="CR483" s="226" t="str">
        <f t="shared" si="412"/>
        <v>NO</v>
      </c>
      <c r="CS483" s="122" t="str">
        <f t="shared" si="421"/>
        <v/>
      </c>
      <c r="CT483" s="123" t="str">
        <f t="shared" si="422"/>
        <v/>
      </c>
      <c r="CU483" s="123" t="str">
        <f t="shared" si="423"/>
        <v/>
      </c>
      <c r="CV483" s="123" t="str">
        <f t="shared" si="424"/>
        <v/>
      </c>
      <c r="CW483" s="123" t="str">
        <f t="shared" si="425"/>
        <v/>
      </c>
      <c r="CX483" s="123" t="str">
        <f t="shared" si="426"/>
        <v/>
      </c>
      <c r="CY483" s="123" t="str">
        <f t="shared" si="427"/>
        <v/>
      </c>
      <c r="CZ483" s="123" t="str">
        <f t="shared" si="428"/>
        <v/>
      </c>
      <c r="DA483" s="123" t="str">
        <f t="shared" si="429"/>
        <v/>
      </c>
      <c r="DB483" s="124" t="str">
        <f t="shared" si="430"/>
        <v/>
      </c>
      <c r="DC483" s="122" t="str">
        <f t="shared" si="431"/>
        <v/>
      </c>
      <c r="DD483" s="123" t="str">
        <f t="shared" si="432"/>
        <v/>
      </c>
      <c r="DE483" s="123" t="str">
        <f t="shared" si="433"/>
        <v/>
      </c>
      <c r="DF483" s="124" t="str">
        <f t="shared" si="434"/>
        <v/>
      </c>
      <c r="DG483" s="110"/>
    </row>
    <row r="484" spans="2:111" ht="16.2" outlineLevel="2" x14ac:dyDescent="0.4">
      <c r="B484" s="7">
        <v>479</v>
      </c>
      <c r="C484" s="12"/>
      <c r="D484" s="13"/>
      <c r="E484" s="14"/>
      <c r="F484" s="14"/>
      <c r="G484" s="14"/>
      <c r="H484" s="14"/>
      <c r="I484" s="14"/>
      <c r="J484" s="14"/>
      <c r="K484" s="14"/>
      <c r="L484" s="15"/>
      <c r="M484" s="12"/>
      <c r="N484" s="12"/>
      <c r="O484" s="12"/>
      <c r="P484" s="98" t="str">
        <f xml:space="preserve"> IF(ISBLANK(M484),"",VLOOKUP(M484,ComboValue!$D$2:$H$18,5,FALSE))</f>
        <v/>
      </c>
      <c r="Q484" s="12"/>
      <c r="R484" s="252" t="str" cm="1">
        <f t="array" ref="R484">IF(OR(ISNUMBER(SEARCH("SGH05",$D484:$L484)),ISNUMBER(SEARCH("SGH06",$D484:$L484)),ISNUMBER(SEARCH("SGH07",$D484:$L484)),ISNUMBER(SEARCH("SGH08",$D484:$L484)),ISNUMBER(SEARCH("pas de pictogramme",$D484:$L484)),ISNUMBER(SEARCH("SGH09",$D484:$L484)),ISNUMBER(SEARCH("SGH03",$D484:$L484))),"OUI","NON")</f>
        <v>NON</v>
      </c>
      <c r="S484" s="13"/>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212"/>
      <c r="AX484" s="123" t="str" cm="1">
        <f t="array" ref="AX484">_xlfn.TEXTJOIN(",", TRUE, IF(D484:L484="","",VLOOKUP(D484:L484, ComboValue!$A$2:$C$11, 3, FALSE)))</f>
        <v/>
      </c>
      <c r="AY484" s="123" t="str">
        <f t="shared" si="409"/>
        <v>Tous_Fr</v>
      </c>
      <c r="AZ484" s="123" t="str">
        <f>IF(ISBLANK(M484),"",VLOOKUP(M484,ComboValue!$D$2:$F$18,3,FALSE))</f>
        <v/>
      </c>
      <c r="BA484" s="123" t="str">
        <f>IF(ISBLANK(N484),"",VLOOKUP(N484,ComboValue!$J$2:$L$5,3,FALSE))</f>
        <v/>
      </c>
      <c r="BB484" s="130" t="str" cm="1">
        <f t="array" ref="BB484">_xlfn.TEXTJOIN(",", TRUE, IF(S484:AV484="","",VLOOKUP(S484:AV484, ComboValue!$M$2:$O$100, 3, FALSE)))</f>
        <v/>
      </c>
      <c r="BC484" s="124" t="str">
        <f t="shared" si="410"/>
        <v/>
      </c>
      <c r="BD484" s="110"/>
      <c r="BE484" s="122" t="str">
        <f t="shared" si="387"/>
        <v/>
      </c>
      <c r="BF484" s="123" t="str">
        <f t="shared" si="388"/>
        <v/>
      </c>
      <c r="BG484" s="123" t="str">
        <f t="shared" si="389"/>
        <v/>
      </c>
      <c r="BH484" s="123" t="str">
        <f t="shared" si="390"/>
        <v/>
      </c>
      <c r="BI484" s="123" t="str">
        <f t="shared" si="391"/>
        <v/>
      </c>
      <c r="BJ484" s="123" t="str">
        <f t="shared" si="392"/>
        <v/>
      </c>
      <c r="BK484" s="123" t="str">
        <f t="shared" si="393"/>
        <v/>
      </c>
      <c r="BL484" s="123" t="str">
        <f t="shared" si="394"/>
        <v/>
      </c>
      <c r="BM484" s="123" t="str">
        <f t="shared" si="395"/>
        <v/>
      </c>
      <c r="BN484" s="123" t="str">
        <f t="shared" si="396"/>
        <v/>
      </c>
      <c r="BO484" s="123">
        <f t="shared" si="435"/>
        <v>0</v>
      </c>
      <c r="BP484" s="123">
        <f t="shared" si="397"/>
        <v>0</v>
      </c>
      <c r="BQ484" s="123">
        <f t="shared" si="436"/>
        <v>0</v>
      </c>
      <c r="BR484" s="123">
        <f t="shared" si="398"/>
        <v>0</v>
      </c>
      <c r="BS484" s="123">
        <f t="shared" si="399"/>
        <v>0</v>
      </c>
      <c r="BT484" s="123">
        <f t="shared" si="400"/>
        <v>0</v>
      </c>
      <c r="BU484" s="123" t="str">
        <f t="shared" si="413"/>
        <v/>
      </c>
      <c r="BV484" s="123" t="str">
        <f t="shared" si="414"/>
        <v/>
      </c>
      <c r="BW484" s="123" t="str">
        <f t="shared" si="415"/>
        <v/>
      </c>
      <c r="BX484" s="123" t="str">
        <f t="shared" si="401"/>
        <v/>
      </c>
      <c r="BY484" s="123" t="str">
        <f t="shared" si="402"/>
        <v/>
      </c>
      <c r="BZ484" s="123" t="str">
        <f t="shared" si="403"/>
        <v/>
      </c>
      <c r="CA484" s="123" t="str">
        <f t="shared" si="404"/>
        <v/>
      </c>
      <c r="CB484" s="123" t="str">
        <f t="shared" si="405"/>
        <v/>
      </c>
      <c r="CC484" s="123" t="str">
        <f t="shared" si="406"/>
        <v/>
      </c>
      <c r="CD484" s="123" t="str">
        <f t="shared" si="407"/>
        <v/>
      </c>
      <c r="CE484" s="123" t="str">
        <f t="shared" si="408"/>
        <v/>
      </c>
      <c r="CF484" s="123" t="str">
        <f t="shared" si="416"/>
        <v/>
      </c>
      <c r="CG484" s="123" t="str">
        <f t="shared" si="417"/>
        <v/>
      </c>
      <c r="CH484" s="123" t="str">
        <f t="shared" si="418"/>
        <v/>
      </c>
      <c r="CI484" s="123" t="str">
        <f t="shared" si="419"/>
        <v/>
      </c>
      <c r="CJ484" s="131" t="str">
        <f t="shared" si="420"/>
        <v/>
      </c>
      <c r="CK484" s="123" t="str" cm="1">
        <f t="array" ref="CK484">IF(AND(AZ484="C_16",
        SUMPRODUCT(--ISNUMBER(SEARCH({"14","34","38","40","41","42","43","46","48","56","64","65"},BB484)))&gt;0),
    O484-IF(ISNUMBER(CL484),CL484,0),
    "")</f>
        <v/>
      </c>
      <c r="CL484" s="123" t="str" cm="1">
        <f t="array" ref="CL484">IF(AND(AZ484="C_16",
        SUMPRODUCT(--ISNUMBER(SEARCH({"01";"02";"03";"04";"05";"06";"07";"08";"09";"10";"11";"12";"13";"15";"16";"17";"19";"20";"21";"22";"23";"24";"25";"26";"27";"28";"29";"30";"31";"32";"33";"35";"36";"37";"39";"44";"45";"47";"49";"50";"51";"52";"53";"54";"55";"57";"58";"59";"60";"61";"62";"63";"66";"67";"68";"69";"70";"71";"72";"73";"74";"75"}, BB484)))&gt;0),
    O484,
    "")</f>
        <v/>
      </c>
      <c r="CM484" s="131" t="str" cm="1">
        <f t="array" ref="CM484">IF(SUMPRODUCT(--ISNUMBER(SEARCH({"32";"35";"36";"44";"45";"47";"50";"51";"52";"53";"54";"55";"57";"58";"59";"60"}, BB484)))&gt;0,
    B484,
    "")</f>
        <v/>
      </c>
      <c r="CN484" s="123" t="str" cm="1">
        <f t="array" ref="CN484">IF(SUMPRODUCT(--ISNUMBER(SEARCH({"61";"62"}, BB484)))&gt;0,
    B484,
    "")</f>
        <v/>
      </c>
      <c r="CO484" s="226" t="str" cm="1">
        <f t="array" ref="CO484">IF(SUMPRODUCT(--ISNUMBER(SEARCH({"68";"69";"70";"71"}, BB484)))&gt;0,
    B484,
    "")</f>
        <v/>
      </c>
      <c r="CP484" s="123" t="str" cm="1">
        <f t="array" ref="CP484">IF(SUMPRODUCT(--ISNUMBER(SEARCH({"72";"73";"74";"75"}, BB484)))&gt;0,
    B484,
    "")</f>
        <v/>
      </c>
      <c r="CQ484" s="123" t="str">
        <f t="shared" si="411"/>
        <v/>
      </c>
      <c r="CR484" s="226" t="str">
        <f t="shared" si="412"/>
        <v>NO</v>
      </c>
      <c r="CS484" s="122" t="str">
        <f t="shared" si="421"/>
        <v/>
      </c>
      <c r="CT484" s="123" t="str">
        <f t="shared" si="422"/>
        <v/>
      </c>
      <c r="CU484" s="123" t="str">
        <f t="shared" si="423"/>
        <v/>
      </c>
      <c r="CV484" s="123" t="str">
        <f t="shared" si="424"/>
        <v/>
      </c>
      <c r="CW484" s="123" t="str">
        <f t="shared" si="425"/>
        <v/>
      </c>
      <c r="CX484" s="123" t="str">
        <f t="shared" si="426"/>
        <v/>
      </c>
      <c r="CY484" s="123" t="str">
        <f t="shared" si="427"/>
        <v/>
      </c>
      <c r="CZ484" s="123" t="str">
        <f t="shared" si="428"/>
        <v/>
      </c>
      <c r="DA484" s="123" t="str">
        <f t="shared" si="429"/>
        <v/>
      </c>
      <c r="DB484" s="124" t="str">
        <f t="shared" si="430"/>
        <v/>
      </c>
      <c r="DC484" s="122" t="str">
        <f t="shared" si="431"/>
        <v/>
      </c>
      <c r="DD484" s="123" t="str">
        <f t="shared" si="432"/>
        <v/>
      </c>
      <c r="DE484" s="123" t="str">
        <f t="shared" si="433"/>
        <v/>
      </c>
      <c r="DF484" s="124" t="str">
        <f t="shared" si="434"/>
        <v/>
      </c>
      <c r="DG484" s="110"/>
    </row>
    <row r="485" spans="2:111" ht="16.2" outlineLevel="2" x14ac:dyDescent="0.4">
      <c r="B485" s="7">
        <v>480</v>
      </c>
      <c r="C485" s="12"/>
      <c r="D485" s="13"/>
      <c r="E485" s="14"/>
      <c r="F485" s="14"/>
      <c r="G485" s="14"/>
      <c r="H485" s="14"/>
      <c r="I485" s="14"/>
      <c r="J485" s="14"/>
      <c r="K485" s="14"/>
      <c r="L485" s="15"/>
      <c r="M485" s="12"/>
      <c r="N485" s="12"/>
      <c r="O485" s="12"/>
      <c r="P485" s="98" t="str">
        <f xml:space="preserve"> IF(ISBLANK(M485),"",VLOOKUP(M485,ComboValue!$D$2:$H$18,5,FALSE))</f>
        <v/>
      </c>
      <c r="Q485" s="12"/>
      <c r="R485" s="252" t="str" cm="1">
        <f t="array" ref="R485">IF(OR(ISNUMBER(SEARCH("SGH05",$D485:$L485)),ISNUMBER(SEARCH("SGH06",$D485:$L485)),ISNUMBER(SEARCH("SGH07",$D485:$L485)),ISNUMBER(SEARCH("SGH08",$D485:$L485)),ISNUMBER(SEARCH("pas de pictogramme",$D485:$L485)),ISNUMBER(SEARCH("SGH09",$D485:$L485)),ISNUMBER(SEARCH("SGH03",$D485:$L485))),"OUI","NON")</f>
        <v>NON</v>
      </c>
      <c r="S485" s="13"/>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212"/>
      <c r="AX485" s="123" t="str" cm="1">
        <f t="array" ref="AX485">_xlfn.TEXTJOIN(",", TRUE, IF(D485:L485="","",VLOOKUP(D485:L485, ComboValue!$A$2:$C$11, 3, FALSE)))</f>
        <v/>
      </c>
      <c r="AY485" s="123" t="str">
        <f t="shared" si="409"/>
        <v>Tous_Fr</v>
      </c>
      <c r="AZ485" s="123" t="str">
        <f>IF(ISBLANK(M485),"",VLOOKUP(M485,ComboValue!$D$2:$F$18,3,FALSE))</f>
        <v/>
      </c>
      <c r="BA485" s="123" t="str">
        <f>IF(ISBLANK(N485),"",VLOOKUP(N485,ComboValue!$J$2:$L$5,3,FALSE))</f>
        <v/>
      </c>
      <c r="BB485" s="130" t="str" cm="1">
        <f t="array" ref="BB485">_xlfn.TEXTJOIN(",", TRUE, IF(S485:AV485="","",VLOOKUP(S485:AV485, ComboValue!$M$2:$O$100, 3, FALSE)))</f>
        <v/>
      </c>
      <c r="BC485" s="124" t="str">
        <f t="shared" si="410"/>
        <v/>
      </c>
      <c r="BD485" s="110"/>
      <c r="BE485" s="122" t="str">
        <f t="shared" si="387"/>
        <v/>
      </c>
      <c r="BF485" s="123" t="str">
        <f t="shared" si="388"/>
        <v/>
      </c>
      <c r="BG485" s="123" t="str">
        <f t="shared" si="389"/>
        <v/>
      </c>
      <c r="BH485" s="123" t="str">
        <f t="shared" si="390"/>
        <v/>
      </c>
      <c r="BI485" s="123" t="str">
        <f t="shared" si="391"/>
        <v/>
      </c>
      <c r="BJ485" s="123" t="str">
        <f t="shared" si="392"/>
        <v/>
      </c>
      <c r="BK485" s="123" t="str">
        <f t="shared" si="393"/>
        <v/>
      </c>
      <c r="BL485" s="123" t="str">
        <f t="shared" si="394"/>
        <v/>
      </c>
      <c r="BM485" s="123" t="str">
        <f t="shared" si="395"/>
        <v/>
      </c>
      <c r="BN485" s="123" t="str">
        <f t="shared" si="396"/>
        <v/>
      </c>
      <c r="BO485" s="123">
        <f t="shared" si="435"/>
        <v>0</v>
      </c>
      <c r="BP485" s="123">
        <f t="shared" si="397"/>
        <v>0</v>
      </c>
      <c r="BQ485" s="123">
        <f t="shared" si="436"/>
        <v>0</v>
      </c>
      <c r="BR485" s="123">
        <f t="shared" si="398"/>
        <v>0</v>
      </c>
      <c r="BS485" s="123">
        <f t="shared" si="399"/>
        <v>0</v>
      </c>
      <c r="BT485" s="123">
        <f t="shared" si="400"/>
        <v>0</v>
      </c>
      <c r="BU485" s="123" t="str">
        <f t="shared" si="413"/>
        <v/>
      </c>
      <c r="BV485" s="123" t="str">
        <f t="shared" si="414"/>
        <v/>
      </c>
      <c r="BW485" s="123" t="str">
        <f t="shared" si="415"/>
        <v/>
      </c>
      <c r="BX485" s="123" t="str">
        <f t="shared" si="401"/>
        <v/>
      </c>
      <c r="BY485" s="123" t="str">
        <f t="shared" si="402"/>
        <v/>
      </c>
      <c r="BZ485" s="123" t="str">
        <f t="shared" si="403"/>
        <v/>
      </c>
      <c r="CA485" s="123" t="str">
        <f t="shared" si="404"/>
        <v/>
      </c>
      <c r="CB485" s="123" t="str">
        <f t="shared" si="405"/>
        <v/>
      </c>
      <c r="CC485" s="123" t="str">
        <f t="shared" si="406"/>
        <v/>
      </c>
      <c r="CD485" s="123" t="str">
        <f t="shared" si="407"/>
        <v/>
      </c>
      <c r="CE485" s="123" t="str">
        <f t="shared" si="408"/>
        <v/>
      </c>
      <c r="CF485" s="123" t="str">
        <f t="shared" si="416"/>
        <v/>
      </c>
      <c r="CG485" s="123" t="str">
        <f t="shared" si="417"/>
        <v/>
      </c>
      <c r="CH485" s="123" t="str">
        <f t="shared" si="418"/>
        <v/>
      </c>
      <c r="CI485" s="123" t="str">
        <f t="shared" si="419"/>
        <v/>
      </c>
      <c r="CJ485" s="131" t="str">
        <f t="shared" si="420"/>
        <v/>
      </c>
      <c r="CK485" s="123" t="str" cm="1">
        <f t="array" ref="CK485">IF(AND(AZ485="C_16",
        SUMPRODUCT(--ISNUMBER(SEARCH({"14","34","38","40","41","42","43","46","48","56","64","65"},BB485)))&gt;0),
    O485-IF(ISNUMBER(CL485),CL485,0),
    "")</f>
        <v/>
      </c>
      <c r="CL485" s="123" t="str" cm="1">
        <f t="array" ref="CL485">IF(AND(AZ485="C_16",
        SUMPRODUCT(--ISNUMBER(SEARCH({"01";"02";"03";"04";"05";"06";"07";"08";"09";"10";"11";"12";"13";"15";"16";"17";"19";"20";"21";"22";"23";"24";"25";"26";"27";"28";"29";"30";"31";"32";"33";"35";"36";"37";"39";"44";"45";"47";"49";"50";"51";"52";"53";"54";"55";"57";"58";"59";"60";"61";"62";"63";"66";"67";"68";"69";"70";"71";"72";"73";"74";"75"}, BB485)))&gt;0),
    O485,
    "")</f>
        <v/>
      </c>
      <c r="CM485" s="131" t="str" cm="1">
        <f t="array" ref="CM485">IF(SUMPRODUCT(--ISNUMBER(SEARCH({"32";"35";"36";"44";"45";"47";"50";"51";"52";"53";"54";"55";"57";"58";"59";"60"}, BB485)))&gt;0,
    B485,
    "")</f>
        <v/>
      </c>
      <c r="CN485" s="123" t="str" cm="1">
        <f t="array" ref="CN485">IF(SUMPRODUCT(--ISNUMBER(SEARCH({"61";"62"}, BB485)))&gt;0,
    B485,
    "")</f>
        <v/>
      </c>
      <c r="CO485" s="226" t="str" cm="1">
        <f t="array" ref="CO485">IF(SUMPRODUCT(--ISNUMBER(SEARCH({"68";"69";"70";"71"}, BB485)))&gt;0,
    B485,
    "")</f>
        <v/>
      </c>
      <c r="CP485" s="123" t="str" cm="1">
        <f t="array" ref="CP485">IF(SUMPRODUCT(--ISNUMBER(SEARCH({"72";"73";"74";"75"}, BB485)))&gt;0,
    B485,
    "")</f>
        <v/>
      </c>
      <c r="CQ485" s="123" t="str">
        <f t="shared" si="411"/>
        <v/>
      </c>
      <c r="CR485" s="226" t="str">
        <f t="shared" si="412"/>
        <v>NO</v>
      </c>
      <c r="CS485" s="122" t="str">
        <f t="shared" si="421"/>
        <v/>
      </c>
      <c r="CT485" s="123" t="str">
        <f t="shared" si="422"/>
        <v/>
      </c>
      <c r="CU485" s="123" t="str">
        <f t="shared" si="423"/>
        <v/>
      </c>
      <c r="CV485" s="123" t="str">
        <f t="shared" si="424"/>
        <v/>
      </c>
      <c r="CW485" s="123" t="str">
        <f t="shared" si="425"/>
        <v/>
      </c>
      <c r="CX485" s="123" t="str">
        <f t="shared" si="426"/>
        <v/>
      </c>
      <c r="CY485" s="123" t="str">
        <f t="shared" si="427"/>
        <v/>
      </c>
      <c r="CZ485" s="123" t="str">
        <f t="shared" si="428"/>
        <v/>
      </c>
      <c r="DA485" s="123" t="str">
        <f t="shared" si="429"/>
        <v/>
      </c>
      <c r="DB485" s="124" t="str">
        <f t="shared" si="430"/>
        <v/>
      </c>
      <c r="DC485" s="122" t="str">
        <f t="shared" si="431"/>
        <v/>
      </c>
      <c r="DD485" s="123" t="str">
        <f t="shared" si="432"/>
        <v/>
      </c>
      <c r="DE485" s="123" t="str">
        <f t="shared" si="433"/>
        <v/>
      </c>
      <c r="DF485" s="124" t="str">
        <f t="shared" si="434"/>
        <v/>
      </c>
      <c r="DG485" s="110"/>
    </row>
    <row r="486" spans="2:111" ht="16.2" outlineLevel="2" x14ac:dyDescent="0.4">
      <c r="B486" s="7">
        <v>481</v>
      </c>
      <c r="C486" s="12"/>
      <c r="D486" s="13"/>
      <c r="E486" s="14"/>
      <c r="F486" s="14"/>
      <c r="G486" s="14"/>
      <c r="H486" s="14"/>
      <c r="I486" s="14"/>
      <c r="J486" s="14"/>
      <c r="K486" s="14"/>
      <c r="L486" s="15"/>
      <c r="M486" s="12"/>
      <c r="N486" s="12"/>
      <c r="O486" s="12"/>
      <c r="P486" s="98" t="str">
        <f xml:space="preserve"> IF(ISBLANK(M486),"",VLOOKUP(M486,ComboValue!$D$2:$H$18,5,FALSE))</f>
        <v/>
      </c>
      <c r="Q486" s="12"/>
      <c r="R486" s="252" t="str" cm="1">
        <f t="array" ref="R486">IF(OR(ISNUMBER(SEARCH("SGH05",$D486:$L486)),ISNUMBER(SEARCH("SGH06",$D486:$L486)),ISNUMBER(SEARCH("SGH07",$D486:$L486)),ISNUMBER(SEARCH("SGH08",$D486:$L486)),ISNUMBER(SEARCH("pas de pictogramme",$D486:$L486)),ISNUMBER(SEARCH("SGH09",$D486:$L486)),ISNUMBER(SEARCH("SGH03",$D486:$L486))),"OUI","NON")</f>
        <v>NON</v>
      </c>
      <c r="S486" s="13"/>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212"/>
      <c r="AX486" s="123" t="str" cm="1">
        <f t="array" ref="AX486">_xlfn.TEXTJOIN(",", TRUE, IF(D486:L486="","",VLOOKUP(D486:L486, ComboValue!$A$2:$C$11, 3, FALSE)))</f>
        <v/>
      </c>
      <c r="AY486" s="123" t="str">
        <f t="shared" si="409"/>
        <v>Tous_Fr</v>
      </c>
      <c r="AZ486" s="123" t="str">
        <f>IF(ISBLANK(M486),"",VLOOKUP(M486,ComboValue!$D$2:$F$18,3,FALSE))</f>
        <v/>
      </c>
      <c r="BA486" s="123" t="str">
        <f>IF(ISBLANK(N486),"",VLOOKUP(N486,ComboValue!$J$2:$L$5,3,FALSE))</f>
        <v/>
      </c>
      <c r="BB486" s="130" t="str" cm="1">
        <f t="array" ref="BB486">_xlfn.TEXTJOIN(",", TRUE, IF(S486:AV486="","",VLOOKUP(S486:AV486, ComboValue!$M$2:$O$100, 3, FALSE)))</f>
        <v/>
      </c>
      <c r="BC486" s="124" t="str">
        <f t="shared" si="410"/>
        <v/>
      </c>
      <c r="BD486" s="110"/>
      <c r="BE486" s="122" t="str">
        <f t="shared" si="387"/>
        <v/>
      </c>
      <c r="BF486" s="123" t="str">
        <f t="shared" si="388"/>
        <v/>
      </c>
      <c r="BG486" s="123" t="str">
        <f t="shared" si="389"/>
        <v/>
      </c>
      <c r="BH486" s="123" t="str">
        <f t="shared" si="390"/>
        <v/>
      </c>
      <c r="BI486" s="123" t="str">
        <f t="shared" si="391"/>
        <v/>
      </c>
      <c r="BJ486" s="123" t="str">
        <f t="shared" si="392"/>
        <v/>
      </c>
      <c r="BK486" s="123" t="str">
        <f t="shared" si="393"/>
        <v/>
      </c>
      <c r="BL486" s="123" t="str">
        <f t="shared" si="394"/>
        <v/>
      </c>
      <c r="BM486" s="123" t="str">
        <f t="shared" si="395"/>
        <v/>
      </c>
      <c r="BN486" s="123" t="str">
        <f t="shared" si="396"/>
        <v/>
      </c>
      <c r="BO486" s="123">
        <f t="shared" si="435"/>
        <v>0</v>
      </c>
      <c r="BP486" s="123">
        <f t="shared" si="397"/>
        <v>0</v>
      </c>
      <c r="BQ486" s="123">
        <f t="shared" si="436"/>
        <v>0</v>
      </c>
      <c r="BR486" s="123">
        <f t="shared" si="398"/>
        <v>0</v>
      </c>
      <c r="BS486" s="123">
        <f t="shared" si="399"/>
        <v>0</v>
      </c>
      <c r="BT486" s="123">
        <f t="shared" si="400"/>
        <v>0</v>
      </c>
      <c r="BU486" s="123" t="str">
        <f t="shared" si="413"/>
        <v/>
      </c>
      <c r="BV486" s="123" t="str">
        <f t="shared" si="414"/>
        <v/>
      </c>
      <c r="BW486" s="123" t="str">
        <f t="shared" si="415"/>
        <v/>
      </c>
      <c r="BX486" s="123" t="str">
        <f t="shared" si="401"/>
        <v/>
      </c>
      <c r="BY486" s="123" t="str">
        <f t="shared" si="402"/>
        <v/>
      </c>
      <c r="BZ486" s="123" t="str">
        <f t="shared" si="403"/>
        <v/>
      </c>
      <c r="CA486" s="123" t="str">
        <f t="shared" si="404"/>
        <v/>
      </c>
      <c r="CB486" s="123" t="str">
        <f t="shared" si="405"/>
        <v/>
      </c>
      <c r="CC486" s="123" t="str">
        <f t="shared" si="406"/>
        <v/>
      </c>
      <c r="CD486" s="123" t="str">
        <f t="shared" si="407"/>
        <v/>
      </c>
      <c r="CE486" s="123" t="str">
        <f t="shared" si="408"/>
        <v/>
      </c>
      <c r="CF486" s="123" t="str">
        <f t="shared" si="416"/>
        <v/>
      </c>
      <c r="CG486" s="123" t="str">
        <f t="shared" si="417"/>
        <v/>
      </c>
      <c r="CH486" s="123" t="str">
        <f t="shared" si="418"/>
        <v/>
      </c>
      <c r="CI486" s="123" t="str">
        <f t="shared" si="419"/>
        <v/>
      </c>
      <c r="CJ486" s="131" t="str">
        <f t="shared" si="420"/>
        <v/>
      </c>
      <c r="CK486" s="123" t="str" cm="1">
        <f t="array" ref="CK486">IF(AND(AZ486="C_16",
        SUMPRODUCT(--ISNUMBER(SEARCH({"14","34","38","40","41","42","43","46","48","56","64","65"},BB486)))&gt;0),
    O486-IF(ISNUMBER(CL486),CL486,0),
    "")</f>
        <v/>
      </c>
      <c r="CL486" s="123" t="str" cm="1">
        <f t="array" ref="CL486">IF(AND(AZ486="C_16",
        SUMPRODUCT(--ISNUMBER(SEARCH({"01";"02";"03";"04";"05";"06";"07";"08";"09";"10";"11";"12";"13";"15";"16";"17";"19";"20";"21";"22";"23";"24";"25";"26";"27";"28";"29";"30";"31";"32";"33";"35";"36";"37";"39";"44";"45";"47";"49";"50";"51";"52";"53";"54";"55";"57";"58";"59";"60";"61";"62";"63";"66";"67";"68";"69";"70";"71";"72";"73";"74";"75"}, BB486)))&gt;0),
    O486,
    "")</f>
        <v/>
      </c>
      <c r="CM486" s="131" t="str" cm="1">
        <f t="array" ref="CM486">IF(SUMPRODUCT(--ISNUMBER(SEARCH({"32";"35";"36";"44";"45";"47";"50";"51";"52";"53";"54";"55";"57";"58";"59";"60"}, BB486)))&gt;0,
    B486,
    "")</f>
        <v/>
      </c>
      <c r="CN486" s="123" t="str" cm="1">
        <f t="array" ref="CN486">IF(SUMPRODUCT(--ISNUMBER(SEARCH({"61";"62"}, BB486)))&gt;0,
    B486,
    "")</f>
        <v/>
      </c>
      <c r="CO486" s="226" t="str" cm="1">
        <f t="array" ref="CO486">IF(SUMPRODUCT(--ISNUMBER(SEARCH({"68";"69";"70";"71"}, BB486)))&gt;0,
    B486,
    "")</f>
        <v/>
      </c>
      <c r="CP486" s="123" t="str" cm="1">
        <f t="array" ref="CP486">IF(SUMPRODUCT(--ISNUMBER(SEARCH({"72";"73";"74";"75"}, BB486)))&gt;0,
    B486,
    "")</f>
        <v/>
      </c>
      <c r="CQ486" s="123" t="str">
        <f t="shared" si="411"/>
        <v/>
      </c>
      <c r="CR486" s="226" t="str">
        <f t="shared" si="412"/>
        <v>NO</v>
      </c>
      <c r="CS486" s="122" t="str">
        <f t="shared" si="421"/>
        <v/>
      </c>
      <c r="CT486" s="123" t="str">
        <f t="shared" si="422"/>
        <v/>
      </c>
      <c r="CU486" s="123" t="str">
        <f t="shared" si="423"/>
        <v/>
      </c>
      <c r="CV486" s="123" t="str">
        <f t="shared" si="424"/>
        <v/>
      </c>
      <c r="CW486" s="123" t="str">
        <f t="shared" si="425"/>
        <v/>
      </c>
      <c r="CX486" s="123" t="str">
        <f t="shared" si="426"/>
        <v/>
      </c>
      <c r="CY486" s="123" t="str">
        <f t="shared" si="427"/>
        <v/>
      </c>
      <c r="CZ486" s="123" t="str">
        <f t="shared" si="428"/>
        <v/>
      </c>
      <c r="DA486" s="123" t="str">
        <f t="shared" si="429"/>
        <v/>
      </c>
      <c r="DB486" s="124" t="str">
        <f t="shared" si="430"/>
        <v/>
      </c>
      <c r="DC486" s="122" t="str">
        <f t="shared" si="431"/>
        <v/>
      </c>
      <c r="DD486" s="123" t="str">
        <f t="shared" si="432"/>
        <v/>
      </c>
      <c r="DE486" s="123" t="str">
        <f t="shared" si="433"/>
        <v/>
      </c>
      <c r="DF486" s="124" t="str">
        <f t="shared" si="434"/>
        <v/>
      </c>
      <c r="DG486" s="110"/>
    </row>
    <row r="487" spans="2:111" ht="16.2" outlineLevel="2" x14ac:dyDescent="0.4">
      <c r="B487" s="7">
        <v>482</v>
      </c>
      <c r="C487" s="12"/>
      <c r="D487" s="13"/>
      <c r="E487" s="14"/>
      <c r="F487" s="14"/>
      <c r="G487" s="14"/>
      <c r="H487" s="14"/>
      <c r="I487" s="14"/>
      <c r="J487" s="14"/>
      <c r="K487" s="14"/>
      <c r="L487" s="15"/>
      <c r="M487" s="12"/>
      <c r="N487" s="12"/>
      <c r="O487" s="12"/>
      <c r="P487" s="98" t="str">
        <f xml:space="preserve"> IF(ISBLANK(M487),"",VLOOKUP(M487,ComboValue!$D$2:$H$18,5,FALSE))</f>
        <v/>
      </c>
      <c r="Q487" s="12"/>
      <c r="R487" s="252" t="str" cm="1">
        <f t="array" ref="R487">IF(OR(ISNUMBER(SEARCH("SGH05",$D487:$L487)),ISNUMBER(SEARCH("SGH06",$D487:$L487)),ISNUMBER(SEARCH("SGH07",$D487:$L487)),ISNUMBER(SEARCH("SGH08",$D487:$L487)),ISNUMBER(SEARCH("pas de pictogramme",$D487:$L487)),ISNUMBER(SEARCH("SGH09",$D487:$L487)),ISNUMBER(SEARCH("SGH03",$D487:$L487))),"OUI","NON")</f>
        <v>NON</v>
      </c>
      <c r="S487" s="13"/>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212"/>
      <c r="AX487" s="123" t="str" cm="1">
        <f t="array" ref="AX487">_xlfn.TEXTJOIN(",", TRUE, IF(D487:L487="","",VLOOKUP(D487:L487, ComboValue!$A$2:$C$11, 3, FALSE)))</f>
        <v/>
      </c>
      <c r="AY487" s="123" t="str">
        <f t="shared" si="409"/>
        <v>Tous_Fr</v>
      </c>
      <c r="AZ487" s="123" t="str">
        <f>IF(ISBLANK(M487),"",VLOOKUP(M487,ComboValue!$D$2:$F$18,3,FALSE))</f>
        <v/>
      </c>
      <c r="BA487" s="123" t="str">
        <f>IF(ISBLANK(N487),"",VLOOKUP(N487,ComboValue!$J$2:$L$5,3,FALSE))</f>
        <v/>
      </c>
      <c r="BB487" s="130" t="str" cm="1">
        <f t="array" ref="BB487">_xlfn.TEXTJOIN(",", TRUE, IF(S487:AV487="","",VLOOKUP(S487:AV487, ComboValue!$M$2:$O$100, 3, FALSE)))</f>
        <v/>
      </c>
      <c r="BC487" s="124" t="str">
        <f t="shared" si="410"/>
        <v/>
      </c>
      <c r="BD487" s="110"/>
      <c r="BE487" s="122" t="str">
        <f t="shared" si="387"/>
        <v/>
      </c>
      <c r="BF487" s="123" t="str">
        <f t="shared" si="388"/>
        <v/>
      </c>
      <c r="BG487" s="123" t="str">
        <f t="shared" si="389"/>
        <v/>
      </c>
      <c r="BH487" s="123" t="str">
        <f t="shared" si="390"/>
        <v/>
      </c>
      <c r="BI487" s="123" t="str">
        <f t="shared" si="391"/>
        <v/>
      </c>
      <c r="BJ487" s="123" t="str">
        <f t="shared" si="392"/>
        <v/>
      </c>
      <c r="BK487" s="123" t="str">
        <f t="shared" si="393"/>
        <v/>
      </c>
      <c r="BL487" s="123" t="str">
        <f t="shared" si="394"/>
        <v/>
      </c>
      <c r="BM487" s="123" t="str">
        <f t="shared" si="395"/>
        <v/>
      </c>
      <c r="BN487" s="123" t="str">
        <f t="shared" si="396"/>
        <v/>
      </c>
      <c r="BO487" s="123">
        <f t="shared" si="435"/>
        <v>0</v>
      </c>
      <c r="BP487" s="123">
        <f t="shared" si="397"/>
        <v>0</v>
      </c>
      <c r="BQ487" s="123">
        <f t="shared" si="436"/>
        <v>0</v>
      </c>
      <c r="BR487" s="123">
        <f t="shared" si="398"/>
        <v>0</v>
      </c>
      <c r="BS487" s="123">
        <f t="shared" si="399"/>
        <v>0</v>
      </c>
      <c r="BT487" s="123">
        <f t="shared" si="400"/>
        <v>0</v>
      </c>
      <c r="BU487" s="123" t="str">
        <f t="shared" si="413"/>
        <v/>
      </c>
      <c r="BV487" s="123" t="str">
        <f t="shared" si="414"/>
        <v/>
      </c>
      <c r="BW487" s="123" t="str">
        <f t="shared" si="415"/>
        <v/>
      </c>
      <c r="BX487" s="123" t="str">
        <f t="shared" si="401"/>
        <v/>
      </c>
      <c r="BY487" s="123" t="str">
        <f t="shared" si="402"/>
        <v/>
      </c>
      <c r="BZ487" s="123" t="str">
        <f t="shared" si="403"/>
        <v/>
      </c>
      <c r="CA487" s="123" t="str">
        <f t="shared" si="404"/>
        <v/>
      </c>
      <c r="CB487" s="123" t="str">
        <f t="shared" si="405"/>
        <v/>
      </c>
      <c r="CC487" s="123" t="str">
        <f t="shared" si="406"/>
        <v/>
      </c>
      <c r="CD487" s="123" t="str">
        <f t="shared" si="407"/>
        <v/>
      </c>
      <c r="CE487" s="123" t="str">
        <f t="shared" si="408"/>
        <v/>
      </c>
      <c r="CF487" s="123" t="str">
        <f t="shared" si="416"/>
        <v/>
      </c>
      <c r="CG487" s="123" t="str">
        <f t="shared" si="417"/>
        <v/>
      </c>
      <c r="CH487" s="123" t="str">
        <f t="shared" si="418"/>
        <v/>
      </c>
      <c r="CI487" s="123" t="str">
        <f t="shared" si="419"/>
        <v/>
      </c>
      <c r="CJ487" s="131" t="str">
        <f t="shared" si="420"/>
        <v/>
      </c>
      <c r="CK487" s="123" t="str" cm="1">
        <f t="array" ref="CK487">IF(AND(AZ487="C_16",
        SUMPRODUCT(--ISNUMBER(SEARCH({"14","34","38","40","41","42","43","46","48","56","64","65"},BB487)))&gt;0),
    O487-IF(ISNUMBER(CL487),CL487,0),
    "")</f>
        <v/>
      </c>
      <c r="CL487" s="123" t="str" cm="1">
        <f t="array" ref="CL487">IF(AND(AZ487="C_16",
        SUMPRODUCT(--ISNUMBER(SEARCH({"01";"02";"03";"04";"05";"06";"07";"08";"09";"10";"11";"12";"13";"15";"16";"17";"19";"20";"21";"22";"23";"24";"25";"26";"27";"28";"29";"30";"31";"32";"33";"35";"36";"37";"39";"44";"45";"47";"49";"50";"51";"52";"53";"54";"55";"57";"58";"59";"60";"61";"62";"63";"66";"67";"68";"69";"70";"71";"72";"73";"74";"75"}, BB487)))&gt;0),
    O487,
    "")</f>
        <v/>
      </c>
      <c r="CM487" s="131" t="str" cm="1">
        <f t="array" ref="CM487">IF(SUMPRODUCT(--ISNUMBER(SEARCH({"32";"35";"36";"44";"45";"47";"50";"51";"52";"53";"54";"55";"57";"58";"59";"60"}, BB487)))&gt;0,
    B487,
    "")</f>
        <v/>
      </c>
      <c r="CN487" s="123" t="str" cm="1">
        <f t="array" ref="CN487">IF(SUMPRODUCT(--ISNUMBER(SEARCH({"61";"62"}, BB487)))&gt;0,
    B487,
    "")</f>
        <v/>
      </c>
      <c r="CO487" s="226" t="str" cm="1">
        <f t="array" ref="CO487">IF(SUMPRODUCT(--ISNUMBER(SEARCH({"68";"69";"70";"71"}, BB487)))&gt;0,
    B487,
    "")</f>
        <v/>
      </c>
      <c r="CP487" s="123" t="str" cm="1">
        <f t="array" ref="CP487">IF(SUMPRODUCT(--ISNUMBER(SEARCH({"72";"73";"74";"75"}, BB487)))&gt;0,
    B487,
    "")</f>
        <v/>
      </c>
      <c r="CQ487" s="123" t="str">
        <f t="shared" si="411"/>
        <v/>
      </c>
      <c r="CR487" s="226" t="str">
        <f t="shared" si="412"/>
        <v>NO</v>
      </c>
      <c r="CS487" s="122" t="str">
        <f t="shared" si="421"/>
        <v/>
      </c>
      <c r="CT487" s="123" t="str">
        <f t="shared" si="422"/>
        <v/>
      </c>
      <c r="CU487" s="123" t="str">
        <f t="shared" si="423"/>
        <v/>
      </c>
      <c r="CV487" s="123" t="str">
        <f t="shared" si="424"/>
        <v/>
      </c>
      <c r="CW487" s="123" t="str">
        <f t="shared" si="425"/>
        <v/>
      </c>
      <c r="CX487" s="123" t="str">
        <f t="shared" si="426"/>
        <v/>
      </c>
      <c r="CY487" s="123" t="str">
        <f t="shared" si="427"/>
        <v/>
      </c>
      <c r="CZ487" s="123" t="str">
        <f t="shared" si="428"/>
        <v/>
      </c>
      <c r="DA487" s="123" t="str">
        <f t="shared" si="429"/>
        <v/>
      </c>
      <c r="DB487" s="124" t="str">
        <f t="shared" si="430"/>
        <v/>
      </c>
      <c r="DC487" s="122" t="str">
        <f t="shared" si="431"/>
        <v/>
      </c>
      <c r="DD487" s="123" t="str">
        <f t="shared" si="432"/>
        <v/>
      </c>
      <c r="DE487" s="123" t="str">
        <f t="shared" si="433"/>
        <v/>
      </c>
      <c r="DF487" s="124" t="str">
        <f t="shared" si="434"/>
        <v/>
      </c>
      <c r="DG487" s="110"/>
    </row>
    <row r="488" spans="2:111" ht="16.2" outlineLevel="2" x14ac:dyDescent="0.4">
      <c r="B488" s="7">
        <v>483</v>
      </c>
      <c r="C488" s="12"/>
      <c r="D488" s="13"/>
      <c r="E488" s="14"/>
      <c r="F488" s="14"/>
      <c r="G488" s="14"/>
      <c r="H488" s="14"/>
      <c r="I488" s="14"/>
      <c r="J488" s="14"/>
      <c r="K488" s="14"/>
      <c r="L488" s="15"/>
      <c r="M488" s="12"/>
      <c r="N488" s="12"/>
      <c r="O488" s="12"/>
      <c r="P488" s="98" t="str">
        <f xml:space="preserve"> IF(ISBLANK(M488),"",VLOOKUP(M488,ComboValue!$D$2:$H$18,5,FALSE))</f>
        <v/>
      </c>
      <c r="Q488" s="12"/>
      <c r="R488" s="252" t="str" cm="1">
        <f t="array" ref="R488">IF(OR(ISNUMBER(SEARCH("SGH05",$D488:$L488)),ISNUMBER(SEARCH("SGH06",$D488:$L488)),ISNUMBER(SEARCH("SGH07",$D488:$L488)),ISNUMBER(SEARCH("SGH08",$D488:$L488)),ISNUMBER(SEARCH("pas de pictogramme",$D488:$L488)),ISNUMBER(SEARCH("SGH09",$D488:$L488)),ISNUMBER(SEARCH("SGH03",$D488:$L488))),"OUI","NON")</f>
        <v>NON</v>
      </c>
      <c r="S488" s="13"/>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212"/>
      <c r="AX488" s="123" t="str" cm="1">
        <f t="array" ref="AX488">_xlfn.TEXTJOIN(",", TRUE, IF(D488:L488="","",VLOOKUP(D488:L488, ComboValue!$A$2:$C$11, 3, FALSE)))</f>
        <v/>
      </c>
      <c r="AY488" s="123" t="str">
        <f t="shared" si="409"/>
        <v>Tous_Fr</v>
      </c>
      <c r="AZ488" s="123" t="str">
        <f>IF(ISBLANK(M488),"",VLOOKUP(M488,ComboValue!$D$2:$F$18,3,FALSE))</f>
        <v/>
      </c>
      <c r="BA488" s="123" t="str">
        <f>IF(ISBLANK(N488),"",VLOOKUP(N488,ComboValue!$J$2:$L$5,3,FALSE))</f>
        <v/>
      </c>
      <c r="BB488" s="130" t="str" cm="1">
        <f t="array" ref="BB488">_xlfn.TEXTJOIN(",", TRUE, IF(S488:AV488="","",VLOOKUP(S488:AV488, ComboValue!$M$2:$O$100, 3, FALSE)))</f>
        <v/>
      </c>
      <c r="BC488" s="124" t="str">
        <f t="shared" si="410"/>
        <v/>
      </c>
      <c r="BD488" s="110"/>
      <c r="BE488" s="122" t="str">
        <f t="shared" si="387"/>
        <v/>
      </c>
      <c r="BF488" s="123" t="str">
        <f t="shared" si="388"/>
        <v/>
      </c>
      <c r="BG488" s="123" t="str">
        <f t="shared" si="389"/>
        <v/>
      </c>
      <c r="BH488" s="123" t="str">
        <f t="shared" si="390"/>
        <v/>
      </c>
      <c r="BI488" s="123" t="str">
        <f t="shared" si="391"/>
        <v/>
      </c>
      <c r="BJ488" s="123" t="str">
        <f t="shared" si="392"/>
        <v/>
      </c>
      <c r="BK488" s="123" t="str">
        <f t="shared" si="393"/>
        <v/>
      </c>
      <c r="BL488" s="123" t="str">
        <f t="shared" si="394"/>
        <v/>
      </c>
      <c r="BM488" s="123" t="str">
        <f t="shared" si="395"/>
        <v/>
      </c>
      <c r="BN488" s="123" t="str">
        <f t="shared" si="396"/>
        <v/>
      </c>
      <c r="BO488" s="123">
        <f t="shared" si="435"/>
        <v>0</v>
      </c>
      <c r="BP488" s="123">
        <f t="shared" si="397"/>
        <v>0</v>
      </c>
      <c r="BQ488" s="123">
        <f t="shared" si="436"/>
        <v>0</v>
      </c>
      <c r="BR488" s="123">
        <f t="shared" si="398"/>
        <v>0</v>
      </c>
      <c r="BS488" s="123">
        <f t="shared" si="399"/>
        <v>0</v>
      </c>
      <c r="BT488" s="123">
        <f t="shared" si="400"/>
        <v>0</v>
      </c>
      <c r="BU488" s="123" t="str">
        <f t="shared" si="413"/>
        <v/>
      </c>
      <c r="BV488" s="123" t="str">
        <f t="shared" si="414"/>
        <v/>
      </c>
      <c r="BW488" s="123" t="str">
        <f t="shared" si="415"/>
        <v/>
      </c>
      <c r="BX488" s="123" t="str">
        <f t="shared" si="401"/>
        <v/>
      </c>
      <c r="BY488" s="123" t="str">
        <f t="shared" si="402"/>
        <v/>
      </c>
      <c r="BZ488" s="123" t="str">
        <f t="shared" si="403"/>
        <v/>
      </c>
      <c r="CA488" s="123" t="str">
        <f t="shared" si="404"/>
        <v/>
      </c>
      <c r="CB488" s="123" t="str">
        <f t="shared" si="405"/>
        <v/>
      </c>
      <c r="CC488" s="123" t="str">
        <f t="shared" si="406"/>
        <v/>
      </c>
      <c r="CD488" s="123" t="str">
        <f t="shared" si="407"/>
        <v/>
      </c>
      <c r="CE488" s="123" t="str">
        <f t="shared" si="408"/>
        <v/>
      </c>
      <c r="CF488" s="123" t="str">
        <f t="shared" si="416"/>
        <v/>
      </c>
      <c r="CG488" s="123" t="str">
        <f t="shared" si="417"/>
        <v/>
      </c>
      <c r="CH488" s="123" t="str">
        <f t="shared" si="418"/>
        <v/>
      </c>
      <c r="CI488" s="123" t="str">
        <f t="shared" si="419"/>
        <v/>
      </c>
      <c r="CJ488" s="131" t="str">
        <f t="shared" si="420"/>
        <v/>
      </c>
      <c r="CK488" s="123" t="str" cm="1">
        <f t="array" ref="CK488">IF(AND(AZ488="C_16",
        SUMPRODUCT(--ISNUMBER(SEARCH({"14","34","38","40","41","42","43","46","48","56","64","65"},BB488)))&gt;0),
    O488-IF(ISNUMBER(CL488),CL488,0),
    "")</f>
        <v/>
      </c>
      <c r="CL488" s="123" t="str" cm="1">
        <f t="array" ref="CL488">IF(AND(AZ488="C_16",
        SUMPRODUCT(--ISNUMBER(SEARCH({"01";"02";"03";"04";"05";"06";"07";"08";"09";"10";"11";"12";"13";"15";"16";"17";"19";"20";"21";"22";"23";"24";"25";"26";"27";"28";"29";"30";"31";"32";"33";"35";"36";"37";"39";"44";"45";"47";"49";"50";"51";"52";"53";"54";"55";"57";"58";"59";"60";"61";"62";"63";"66";"67";"68";"69";"70";"71";"72";"73";"74";"75"}, BB488)))&gt;0),
    O488,
    "")</f>
        <v/>
      </c>
      <c r="CM488" s="131" t="str" cm="1">
        <f t="array" ref="CM488">IF(SUMPRODUCT(--ISNUMBER(SEARCH({"32";"35";"36";"44";"45";"47";"50";"51";"52";"53";"54";"55";"57";"58";"59";"60"}, BB488)))&gt;0,
    B488,
    "")</f>
        <v/>
      </c>
      <c r="CN488" s="123" t="str" cm="1">
        <f t="array" ref="CN488">IF(SUMPRODUCT(--ISNUMBER(SEARCH({"61";"62"}, BB488)))&gt;0,
    B488,
    "")</f>
        <v/>
      </c>
      <c r="CO488" s="226" t="str" cm="1">
        <f t="array" ref="CO488">IF(SUMPRODUCT(--ISNUMBER(SEARCH({"68";"69";"70";"71"}, BB488)))&gt;0,
    B488,
    "")</f>
        <v/>
      </c>
      <c r="CP488" s="123" t="str" cm="1">
        <f t="array" ref="CP488">IF(SUMPRODUCT(--ISNUMBER(SEARCH({"72";"73";"74";"75"}, BB488)))&gt;0,
    B488,
    "")</f>
        <v/>
      </c>
      <c r="CQ488" s="123" t="str">
        <f t="shared" si="411"/>
        <v/>
      </c>
      <c r="CR488" s="226" t="str">
        <f t="shared" si="412"/>
        <v>NO</v>
      </c>
      <c r="CS488" s="122" t="str">
        <f t="shared" si="421"/>
        <v/>
      </c>
      <c r="CT488" s="123" t="str">
        <f t="shared" si="422"/>
        <v/>
      </c>
      <c r="CU488" s="123" t="str">
        <f t="shared" si="423"/>
        <v/>
      </c>
      <c r="CV488" s="123" t="str">
        <f t="shared" si="424"/>
        <v/>
      </c>
      <c r="CW488" s="123" t="str">
        <f t="shared" si="425"/>
        <v/>
      </c>
      <c r="CX488" s="123" t="str">
        <f t="shared" si="426"/>
        <v/>
      </c>
      <c r="CY488" s="123" t="str">
        <f t="shared" si="427"/>
        <v/>
      </c>
      <c r="CZ488" s="123" t="str">
        <f t="shared" si="428"/>
        <v/>
      </c>
      <c r="DA488" s="123" t="str">
        <f t="shared" si="429"/>
        <v/>
      </c>
      <c r="DB488" s="124" t="str">
        <f t="shared" si="430"/>
        <v/>
      </c>
      <c r="DC488" s="122" t="str">
        <f t="shared" si="431"/>
        <v/>
      </c>
      <c r="DD488" s="123" t="str">
        <f t="shared" si="432"/>
        <v/>
      </c>
      <c r="DE488" s="123" t="str">
        <f t="shared" si="433"/>
        <v/>
      </c>
      <c r="DF488" s="124" t="str">
        <f t="shared" si="434"/>
        <v/>
      </c>
      <c r="DG488" s="110"/>
    </row>
    <row r="489" spans="2:111" ht="16.2" outlineLevel="2" x14ac:dyDescent="0.4">
      <c r="B489" s="7">
        <v>484</v>
      </c>
      <c r="C489" s="12"/>
      <c r="D489" s="13"/>
      <c r="E489" s="14"/>
      <c r="F489" s="14"/>
      <c r="G489" s="14"/>
      <c r="H489" s="14"/>
      <c r="I489" s="14"/>
      <c r="J489" s="14"/>
      <c r="K489" s="14"/>
      <c r="L489" s="15"/>
      <c r="M489" s="12"/>
      <c r="N489" s="12"/>
      <c r="O489" s="12"/>
      <c r="P489" s="98" t="str">
        <f xml:space="preserve"> IF(ISBLANK(M489),"",VLOOKUP(M489,ComboValue!$D$2:$H$18,5,FALSE))</f>
        <v/>
      </c>
      <c r="Q489" s="12"/>
      <c r="R489" s="252" t="str" cm="1">
        <f t="array" ref="R489">IF(OR(ISNUMBER(SEARCH("SGH05",$D489:$L489)),ISNUMBER(SEARCH("SGH06",$D489:$L489)),ISNUMBER(SEARCH("SGH07",$D489:$L489)),ISNUMBER(SEARCH("SGH08",$D489:$L489)),ISNUMBER(SEARCH("pas de pictogramme",$D489:$L489)),ISNUMBER(SEARCH("SGH09",$D489:$L489)),ISNUMBER(SEARCH("SGH03",$D489:$L489))),"OUI","NON")</f>
        <v>NON</v>
      </c>
      <c r="S489" s="13"/>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212"/>
      <c r="AX489" s="123" t="str" cm="1">
        <f t="array" ref="AX489">_xlfn.TEXTJOIN(",", TRUE, IF(D489:L489="","",VLOOKUP(D489:L489, ComboValue!$A$2:$C$11, 3, FALSE)))</f>
        <v/>
      </c>
      <c r="AY489" s="123" t="str">
        <f t="shared" si="409"/>
        <v>Tous_Fr</v>
      </c>
      <c r="AZ489" s="123" t="str">
        <f>IF(ISBLANK(M489),"",VLOOKUP(M489,ComboValue!$D$2:$F$18,3,FALSE))</f>
        <v/>
      </c>
      <c r="BA489" s="123" t="str">
        <f>IF(ISBLANK(N489),"",VLOOKUP(N489,ComboValue!$J$2:$L$5,3,FALSE))</f>
        <v/>
      </c>
      <c r="BB489" s="130" t="str" cm="1">
        <f t="array" ref="BB489">_xlfn.TEXTJOIN(",", TRUE, IF(S489:AV489="","",VLOOKUP(S489:AV489, ComboValue!$M$2:$O$100, 3, FALSE)))</f>
        <v/>
      </c>
      <c r="BC489" s="124" t="str">
        <f t="shared" si="410"/>
        <v/>
      </c>
      <c r="BD489" s="110"/>
      <c r="BE489" s="122" t="str">
        <f t="shared" si="387"/>
        <v/>
      </c>
      <c r="BF489" s="123" t="str">
        <f t="shared" si="388"/>
        <v/>
      </c>
      <c r="BG489" s="123" t="str">
        <f t="shared" si="389"/>
        <v/>
      </c>
      <c r="BH489" s="123" t="str">
        <f t="shared" si="390"/>
        <v/>
      </c>
      <c r="BI489" s="123" t="str">
        <f t="shared" si="391"/>
        <v/>
      </c>
      <c r="BJ489" s="123" t="str">
        <f t="shared" si="392"/>
        <v/>
      </c>
      <c r="BK489" s="123" t="str">
        <f t="shared" si="393"/>
        <v/>
      </c>
      <c r="BL489" s="123" t="str">
        <f t="shared" si="394"/>
        <v/>
      </c>
      <c r="BM489" s="123" t="str">
        <f t="shared" si="395"/>
        <v/>
      </c>
      <c r="BN489" s="123" t="str">
        <f t="shared" si="396"/>
        <v/>
      </c>
      <c r="BO489" s="123">
        <f t="shared" si="435"/>
        <v>0</v>
      </c>
      <c r="BP489" s="123">
        <f t="shared" si="397"/>
        <v>0</v>
      </c>
      <c r="BQ489" s="123">
        <f t="shared" si="436"/>
        <v>0</v>
      </c>
      <c r="BR489" s="123">
        <f t="shared" si="398"/>
        <v>0</v>
      </c>
      <c r="BS489" s="123">
        <f t="shared" si="399"/>
        <v>0</v>
      </c>
      <c r="BT489" s="123">
        <f t="shared" si="400"/>
        <v>0</v>
      </c>
      <c r="BU489" s="123" t="str">
        <f t="shared" si="413"/>
        <v/>
      </c>
      <c r="BV489" s="123" t="str">
        <f t="shared" si="414"/>
        <v/>
      </c>
      <c r="BW489" s="123" t="str">
        <f t="shared" si="415"/>
        <v/>
      </c>
      <c r="BX489" s="123" t="str">
        <f t="shared" si="401"/>
        <v/>
      </c>
      <c r="BY489" s="123" t="str">
        <f t="shared" si="402"/>
        <v/>
      </c>
      <c r="BZ489" s="123" t="str">
        <f t="shared" si="403"/>
        <v/>
      </c>
      <c r="CA489" s="123" t="str">
        <f t="shared" si="404"/>
        <v/>
      </c>
      <c r="CB489" s="123" t="str">
        <f t="shared" si="405"/>
        <v/>
      </c>
      <c r="CC489" s="123" t="str">
        <f t="shared" si="406"/>
        <v/>
      </c>
      <c r="CD489" s="123" t="str">
        <f t="shared" si="407"/>
        <v/>
      </c>
      <c r="CE489" s="123" t="str">
        <f t="shared" si="408"/>
        <v/>
      </c>
      <c r="CF489" s="123" t="str">
        <f t="shared" si="416"/>
        <v/>
      </c>
      <c r="CG489" s="123" t="str">
        <f t="shared" si="417"/>
        <v/>
      </c>
      <c r="CH489" s="123" t="str">
        <f t="shared" si="418"/>
        <v/>
      </c>
      <c r="CI489" s="123" t="str">
        <f t="shared" si="419"/>
        <v/>
      </c>
      <c r="CJ489" s="131" t="str">
        <f t="shared" si="420"/>
        <v/>
      </c>
      <c r="CK489" s="123" t="str" cm="1">
        <f t="array" ref="CK489">IF(AND(AZ489="C_16",
        SUMPRODUCT(--ISNUMBER(SEARCH({"14","34","38","40","41","42","43","46","48","56","64","65"},BB489)))&gt;0),
    O489-IF(ISNUMBER(CL489),CL489,0),
    "")</f>
        <v/>
      </c>
      <c r="CL489" s="123" t="str" cm="1">
        <f t="array" ref="CL489">IF(AND(AZ489="C_16",
        SUMPRODUCT(--ISNUMBER(SEARCH({"01";"02";"03";"04";"05";"06";"07";"08";"09";"10";"11";"12";"13";"15";"16";"17";"19";"20";"21";"22";"23";"24";"25";"26";"27";"28";"29";"30";"31";"32";"33";"35";"36";"37";"39";"44";"45";"47";"49";"50";"51";"52";"53";"54";"55";"57";"58";"59";"60";"61";"62";"63";"66";"67";"68";"69";"70";"71";"72";"73";"74";"75"}, BB489)))&gt;0),
    O489,
    "")</f>
        <v/>
      </c>
      <c r="CM489" s="131" t="str" cm="1">
        <f t="array" ref="CM489">IF(SUMPRODUCT(--ISNUMBER(SEARCH({"32";"35";"36";"44";"45";"47";"50";"51";"52";"53";"54";"55";"57";"58";"59";"60"}, BB489)))&gt;0,
    B489,
    "")</f>
        <v/>
      </c>
      <c r="CN489" s="123" t="str" cm="1">
        <f t="array" ref="CN489">IF(SUMPRODUCT(--ISNUMBER(SEARCH({"61";"62"}, BB489)))&gt;0,
    B489,
    "")</f>
        <v/>
      </c>
      <c r="CO489" s="226" t="str" cm="1">
        <f t="array" ref="CO489">IF(SUMPRODUCT(--ISNUMBER(SEARCH({"68";"69";"70";"71"}, BB489)))&gt;0,
    B489,
    "")</f>
        <v/>
      </c>
      <c r="CP489" s="123" t="str" cm="1">
        <f t="array" ref="CP489">IF(SUMPRODUCT(--ISNUMBER(SEARCH({"72";"73";"74";"75"}, BB489)))&gt;0,
    B489,
    "")</f>
        <v/>
      </c>
      <c r="CQ489" s="123" t="str">
        <f t="shared" si="411"/>
        <v/>
      </c>
      <c r="CR489" s="226" t="str">
        <f t="shared" si="412"/>
        <v>NO</v>
      </c>
      <c r="CS489" s="122" t="str">
        <f t="shared" si="421"/>
        <v/>
      </c>
      <c r="CT489" s="123" t="str">
        <f t="shared" si="422"/>
        <v/>
      </c>
      <c r="CU489" s="123" t="str">
        <f t="shared" si="423"/>
        <v/>
      </c>
      <c r="CV489" s="123" t="str">
        <f t="shared" si="424"/>
        <v/>
      </c>
      <c r="CW489" s="123" t="str">
        <f t="shared" si="425"/>
        <v/>
      </c>
      <c r="CX489" s="123" t="str">
        <f t="shared" si="426"/>
        <v/>
      </c>
      <c r="CY489" s="123" t="str">
        <f t="shared" si="427"/>
        <v/>
      </c>
      <c r="CZ489" s="123" t="str">
        <f t="shared" si="428"/>
        <v/>
      </c>
      <c r="DA489" s="123" t="str">
        <f t="shared" si="429"/>
        <v/>
      </c>
      <c r="DB489" s="124" t="str">
        <f t="shared" si="430"/>
        <v/>
      </c>
      <c r="DC489" s="122" t="str">
        <f t="shared" si="431"/>
        <v/>
      </c>
      <c r="DD489" s="123" t="str">
        <f t="shared" si="432"/>
        <v/>
      </c>
      <c r="DE489" s="123" t="str">
        <f t="shared" si="433"/>
        <v/>
      </c>
      <c r="DF489" s="124" t="str">
        <f t="shared" si="434"/>
        <v/>
      </c>
      <c r="DG489" s="110"/>
    </row>
    <row r="490" spans="2:111" ht="16.2" outlineLevel="2" x14ac:dyDescent="0.4">
      <c r="B490" s="7">
        <v>485</v>
      </c>
      <c r="C490" s="12"/>
      <c r="D490" s="13"/>
      <c r="E490" s="14"/>
      <c r="F490" s="14"/>
      <c r="G490" s="14"/>
      <c r="H490" s="14"/>
      <c r="I490" s="14"/>
      <c r="J490" s="14"/>
      <c r="K490" s="14"/>
      <c r="L490" s="15"/>
      <c r="M490" s="12"/>
      <c r="N490" s="12"/>
      <c r="O490" s="12"/>
      <c r="P490" s="98" t="str">
        <f xml:space="preserve"> IF(ISBLANK(M490),"",VLOOKUP(M490,ComboValue!$D$2:$H$18,5,FALSE))</f>
        <v/>
      </c>
      <c r="Q490" s="12"/>
      <c r="R490" s="252" t="str" cm="1">
        <f t="array" ref="R490">IF(OR(ISNUMBER(SEARCH("SGH05",$D490:$L490)),ISNUMBER(SEARCH("SGH06",$D490:$L490)),ISNUMBER(SEARCH("SGH07",$D490:$L490)),ISNUMBER(SEARCH("SGH08",$D490:$L490)),ISNUMBER(SEARCH("pas de pictogramme",$D490:$L490)),ISNUMBER(SEARCH("SGH09",$D490:$L490)),ISNUMBER(SEARCH("SGH03",$D490:$L490))),"OUI","NON")</f>
        <v>NON</v>
      </c>
      <c r="S490" s="13"/>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212"/>
      <c r="AX490" s="123" t="str" cm="1">
        <f t="array" ref="AX490">_xlfn.TEXTJOIN(",", TRUE, IF(D490:L490="","",VLOOKUP(D490:L490, ComboValue!$A$2:$C$11, 3, FALSE)))</f>
        <v/>
      </c>
      <c r="AY490" s="123" t="str">
        <f t="shared" si="409"/>
        <v>Tous_Fr</v>
      </c>
      <c r="AZ490" s="123" t="str">
        <f>IF(ISBLANK(M490),"",VLOOKUP(M490,ComboValue!$D$2:$F$18,3,FALSE))</f>
        <v/>
      </c>
      <c r="BA490" s="123" t="str">
        <f>IF(ISBLANK(N490),"",VLOOKUP(N490,ComboValue!$J$2:$L$5,3,FALSE))</f>
        <v/>
      </c>
      <c r="BB490" s="130" t="str" cm="1">
        <f t="array" ref="BB490">_xlfn.TEXTJOIN(",", TRUE, IF(S490:AV490="","",VLOOKUP(S490:AV490, ComboValue!$M$2:$O$100, 3, FALSE)))</f>
        <v/>
      </c>
      <c r="BC490" s="124" t="str">
        <f t="shared" si="410"/>
        <v/>
      </c>
      <c r="BD490" s="110"/>
      <c r="BE490" s="122" t="str">
        <f t="shared" si="387"/>
        <v/>
      </c>
      <c r="BF490" s="123" t="str">
        <f t="shared" si="388"/>
        <v/>
      </c>
      <c r="BG490" s="123" t="str">
        <f t="shared" si="389"/>
        <v/>
      </c>
      <c r="BH490" s="123" t="str">
        <f t="shared" si="390"/>
        <v/>
      </c>
      <c r="BI490" s="123" t="str">
        <f t="shared" si="391"/>
        <v/>
      </c>
      <c r="BJ490" s="123" t="str">
        <f t="shared" si="392"/>
        <v/>
      </c>
      <c r="BK490" s="123" t="str">
        <f t="shared" si="393"/>
        <v/>
      </c>
      <c r="BL490" s="123" t="str">
        <f t="shared" si="394"/>
        <v/>
      </c>
      <c r="BM490" s="123" t="str">
        <f t="shared" si="395"/>
        <v/>
      </c>
      <c r="BN490" s="123" t="str">
        <f t="shared" si="396"/>
        <v/>
      </c>
      <c r="BO490" s="123">
        <f t="shared" si="435"/>
        <v>0</v>
      </c>
      <c r="BP490" s="123">
        <f t="shared" si="397"/>
        <v>0</v>
      </c>
      <c r="BQ490" s="123">
        <f t="shared" si="436"/>
        <v>0</v>
      </c>
      <c r="BR490" s="123">
        <f t="shared" si="398"/>
        <v>0</v>
      </c>
      <c r="BS490" s="123">
        <f t="shared" si="399"/>
        <v>0</v>
      </c>
      <c r="BT490" s="123">
        <f t="shared" si="400"/>
        <v>0</v>
      </c>
      <c r="BU490" s="123" t="str">
        <f t="shared" si="413"/>
        <v/>
      </c>
      <c r="BV490" s="123" t="str">
        <f t="shared" si="414"/>
        <v/>
      </c>
      <c r="BW490" s="123" t="str">
        <f t="shared" si="415"/>
        <v/>
      </c>
      <c r="BX490" s="123" t="str">
        <f t="shared" si="401"/>
        <v/>
      </c>
      <c r="BY490" s="123" t="str">
        <f t="shared" si="402"/>
        <v/>
      </c>
      <c r="BZ490" s="123" t="str">
        <f t="shared" si="403"/>
        <v/>
      </c>
      <c r="CA490" s="123" t="str">
        <f t="shared" si="404"/>
        <v/>
      </c>
      <c r="CB490" s="123" t="str">
        <f t="shared" si="405"/>
        <v/>
      </c>
      <c r="CC490" s="123" t="str">
        <f t="shared" si="406"/>
        <v/>
      </c>
      <c r="CD490" s="123" t="str">
        <f t="shared" si="407"/>
        <v/>
      </c>
      <c r="CE490" s="123" t="str">
        <f t="shared" si="408"/>
        <v/>
      </c>
      <c r="CF490" s="123" t="str">
        <f t="shared" si="416"/>
        <v/>
      </c>
      <c r="CG490" s="123" t="str">
        <f t="shared" si="417"/>
        <v/>
      </c>
      <c r="CH490" s="123" t="str">
        <f t="shared" si="418"/>
        <v/>
      </c>
      <c r="CI490" s="123" t="str">
        <f t="shared" si="419"/>
        <v/>
      </c>
      <c r="CJ490" s="131" t="str">
        <f t="shared" si="420"/>
        <v/>
      </c>
      <c r="CK490" s="123" t="str" cm="1">
        <f t="array" ref="CK490">IF(AND(AZ490="C_16",
        SUMPRODUCT(--ISNUMBER(SEARCH({"14","34","38","40","41","42","43","46","48","56","64","65"},BB490)))&gt;0),
    O490-IF(ISNUMBER(CL490),CL490,0),
    "")</f>
        <v/>
      </c>
      <c r="CL490" s="123" t="str" cm="1">
        <f t="array" ref="CL490">IF(AND(AZ490="C_16",
        SUMPRODUCT(--ISNUMBER(SEARCH({"01";"02";"03";"04";"05";"06";"07";"08";"09";"10";"11";"12";"13";"15";"16";"17";"19";"20";"21";"22";"23";"24";"25";"26";"27";"28";"29";"30";"31";"32";"33";"35";"36";"37";"39";"44";"45";"47";"49";"50";"51";"52";"53";"54";"55";"57";"58";"59";"60";"61";"62";"63";"66";"67";"68";"69";"70";"71";"72";"73";"74";"75"}, BB490)))&gt;0),
    O490,
    "")</f>
        <v/>
      </c>
      <c r="CM490" s="131" t="str" cm="1">
        <f t="array" ref="CM490">IF(SUMPRODUCT(--ISNUMBER(SEARCH({"32";"35";"36";"44";"45";"47";"50";"51";"52";"53";"54";"55";"57";"58";"59";"60"}, BB490)))&gt;0,
    B490,
    "")</f>
        <v/>
      </c>
      <c r="CN490" s="123" t="str" cm="1">
        <f t="array" ref="CN490">IF(SUMPRODUCT(--ISNUMBER(SEARCH({"61";"62"}, BB490)))&gt;0,
    B490,
    "")</f>
        <v/>
      </c>
      <c r="CO490" s="226" t="str" cm="1">
        <f t="array" ref="CO490">IF(SUMPRODUCT(--ISNUMBER(SEARCH({"68";"69";"70";"71"}, BB490)))&gt;0,
    B490,
    "")</f>
        <v/>
      </c>
      <c r="CP490" s="123" t="str" cm="1">
        <f t="array" ref="CP490">IF(SUMPRODUCT(--ISNUMBER(SEARCH({"72";"73";"74";"75"}, BB490)))&gt;0,
    B490,
    "")</f>
        <v/>
      </c>
      <c r="CQ490" s="123" t="str">
        <f t="shared" si="411"/>
        <v/>
      </c>
      <c r="CR490" s="226" t="str">
        <f t="shared" si="412"/>
        <v>NO</v>
      </c>
      <c r="CS490" s="122" t="str">
        <f t="shared" si="421"/>
        <v/>
      </c>
      <c r="CT490" s="123" t="str">
        <f t="shared" si="422"/>
        <v/>
      </c>
      <c r="CU490" s="123" t="str">
        <f t="shared" si="423"/>
        <v/>
      </c>
      <c r="CV490" s="123" t="str">
        <f t="shared" si="424"/>
        <v/>
      </c>
      <c r="CW490" s="123" t="str">
        <f t="shared" si="425"/>
        <v/>
      </c>
      <c r="CX490" s="123" t="str">
        <f t="shared" si="426"/>
        <v/>
      </c>
      <c r="CY490" s="123" t="str">
        <f t="shared" si="427"/>
        <v/>
      </c>
      <c r="CZ490" s="123" t="str">
        <f t="shared" si="428"/>
        <v/>
      </c>
      <c r="DA490" s="123" t="str">
        <f t="shared" si="429"/>
        <v/>
      </c>
      <c r="DB490" s="124" t="str">
        <f t="shared" si="430"/>
        <v/>
      </c>
      <c r="DC490" s="122" t="str">
        <f t="shared" si="431"/>
        <v/>
      </c>
      <c r="DD490" s="123" t="str">
        <f t="shared" si="432"/>
        <v/>
      </c>
      <c r="DE490" s="123" t="str">
        <f t="shared" si="433"/>
        <v/>
      </c>
      <c r="DF490" s="124" t="str">
        <f t="shared" si="434"/>
        <v/>
      </c>
      <c r="DG490" s="110"/>
    </row>
    <row r="491" spans="2:111" ht="16.2" outlineLevel="2" x14ac:dyDescent="0.4">
      <c r="B491" s="7">
        <v>486</v>
      </c>
      <c r="C491" s="12"/>
      <c r="D491" s="13"/>
      <c r="E491" s="14"/>
      <c r="F491" s="14"/>
      <c r="G491" s="14"/>
      <c r="H491" s="14"/>
      <c r="I491" s="14"/>
      <c r="J491" s="14"/>
      <c r="K491" s="14"/>
      <c r="L491" s="15"/>
      <c r="M491" s="12"/>
      <c r="N491" s="12"/>
      <c r="O491" s="12"/>
      <c r="P491" s="98" t="str">
        <f xml:space="preserve"> IF(ISBLANK(M491),"",VLOOKUP(M491,ComboValue!$D$2:$H$18,5,FALSE))</f>
        <v/>
      </c>
      <c r="Q491" s="12"/>
      <c r="R491" s="252" t="str" cm="1">
        <f t="array" ref="R491">IF(OR(ISNUMBER(SEARCH("SGH05",$D491:$L491)),ISNUMBER(SEARCH("SGH06",$D491:$L491)),ISNUMBER(SEARCH("SGH07",$D491:$L491)),ISNUMBER(SEARCH("SGH08",$D491:$L491)),ISNUMBER(SEARCH("pas de pictogramme",$D491:$L491)),ISNUMBER(SEARCH("SGH09",$D491:$L491)),ISNUMBER(SEARCH("SGH03",$D491:$L491))),"OUI","NON")</f>
        <v>NON</v>
      </c>
      <c r="S491" s="13"/>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212"/>
      <c r="AX491" s="123" t="str" cm="1">
        <f t="array" ref="AX491">_xlfn.TEXTJOIN(",", TRUE, IF(D491:L491="","",VLOOKUP(D491:L491, ComboValue!$A$2:$C$11, 3, FALSE)))</f>
        <v/>
      </c>
      <c r="AY491" s="123" t="str">
        <f t="shared" si="409"/>
        <v>Tous_Fr</v>
      </c>
      <c r="AZ491" s="123" t="str">
        <f>IF(ISBLANK(M491),"",VLOOKUP(M491,ComboValue!$D$2:$F$18,3,FALSE))</f>
        <v/>
      </c>
      <c r="BA491" s="123" t="str">
        <f>IF(ISBLANK(N491),"",VLOOKUP(N491,ComboValue!$J$2:$L$5,3,FALSE))</f>
        <v/>
      </c>
      <c r="BB491" s="130" t="str" cm="1">
        <f t="array" ref="BB491">_xlfn.TEXTJOIN(",", TRUE, IF(S491:AV491="","",VLOOKUP(S491:AV491, ComboValue!$M$2:$O$100, 3, FALSE)))</f>
        <v/>
      </c>
      <c r="BC491" s="124" t="str">
        <f t="shared" si="410"/>
        <v/>
      </c>
      <c r="BD491" s="110"/>
      <c r="BE491" s="122" t="str">
        <f t="shared" si="387"/>
        <v/>
      </c>
      <c r="BF491" s="123" t="str">
        <f t="shared" si="388"/>
        <v/>
      </c>
      <c r="BG491" s="123" t="str">
        <f t="shared" si="389"/>
        <v/>
      </c>
      <c r="BH491" s="123" t="str">
        <f t="shared" si="390"/>
        <v/>
      </c>
      <c r="BI491" s="123" t="str">
        <f t="shared" si="391"/>
        <v/>
      </c>
      <c r="BJ491" s="123" t="str">
        <f t="shared" si="392"/>
        <v/>
      </c>
      <c r="BK491" s="123" t="str">
        <f t="shared" si="393"/>
        <v/>
      </c>
      <c r="BL491" s="123" t="str">
        <f t="shared" si="394"/>
        <v/>
      </c>
      <c r="BM491" s="123" t="str">
        <f t="shared" si="395"/>
        <v/>
      </c>
      <c r="BN491" s="123" t="str">
        <f t="shared" si="396"/>
        <v/>
      </c>
      <c r="BO491" s="123">
        <f t="shared" si="435"/>
        <v>0</v>
      </c>
      <c r="BP491" s="123">
        <f t="shared" si="397"/>
        <v>0</v>
      </c>
      <c r="BQ491" s="123">
        <f t="shared" si="436"/>
        <v>0</v>
      </c>
      <c r="BR491" s="123">
        <f t="shared" si="398"/>
        <v>0</v>
      </c>
      <c r="BS491" s="123">
        <f t="shared" si="399"/>
        <v>0</v>
      </c>
      <c r="BT491" s="123">
        <f t="shared" si="400"/>
        <v>0</v>
      </c>
      <c r="BU491" s="123" t="str">
        <f t="shared" si="413"/>
        <v/>
      </c>
      <c r="BV491" s="123" t="str">
        <f t="shared" si="414"/>
        <v/>
      </c>
      <c r="BW491" s="123" t="str">
        <f t="shared" si="415"/>
        <v/>
      </c>
      <c r="BX491" s="123" t="str">
        <f t="shared" si="401"/>
        <v/>
      </c>
      <c r="BY491" s="123" t="str">
        <f t="shared" si="402"/>
        <v/>
      </c>
      <c r="BZ491" s="123" t="str">
        <f t="shared" si="403"/>
        <v/>
      </c>
      <c r="CA491" s="123" t="str">
        <f t="shared" si="404"/>
        <v/>
      </c>
      <c r="CB491" s="123" t="str">
        <f t="shared" si="405"/>
        <v/>
      </c>
      <c r="CC491" s="123" t="str">
        <f t="shared" si="406"/>
        <v/>
      </c>
      <c r="CD491" s="123" t="str">
        <f t="shared" si="407"/>
        <v/>
      </c>
      <c r="CE491" s="123" t="str">
        <f t="shared" si="408"/>
        <v/>
      </c>
      <c r="CF491" s="123" t="str">
        <f t="shared" si="416"/>
        <v/>
      </c>
      <c r="CG491" s="123" t="str">
        <f t="shared" si="417"/>
        <v/>
      </c>
      <c r="CH491" s="123" t="str">
        <f t="shared" si="418"/>
        <v/>
      </c>
      <c r="CI491" s="123" t="str">
        <f t="shared" si="419"/>
        <v/>
      </c>
      <c r="CJ491" s="131" t="str">
        <f t="shared" si="420"/>
        <v/>
      </c>
      <c r="CK491" s="123" t="str" cm="1">
        <f t="array" ref="CK491">IF(AND(AZ491="C_16",
        SUMPRODUCT(--ISNUMBER(SEARCH({"14","34","38","40","41","42","43","46","48","56","64","65"},BB491)))&gt;0),
    O491-IF(ISNUMBER(CL491),CL491,0),
    "")</f>
        <v/>
      </c>
      <c r="CL491" s="123" t="str" cm="1">
        <f t="array" ref="CL491">IF(AND(AZ491="C_16",
        SUMPRODUCT(--ISNUMBER(SEARCH({"01";"02";"03";"04";"05";"06";"07";"08";"09";"10";"11";"12";"13";"15";"16";"17";"19";"20";"21";"22";"23";"24";"25";"26";"27";"28";"29";"30";"31";"32";"33";"35";"36";"37";"39";"44";"45";"47";"49";"50";"51";"52";"53";"54";"55";"57";"58";"59";"60";"61";"62";"63";"66";"67";"68";"69";"70";"71";"72";"73";"74";"75"}, BB491)))&gt;0),
    O491,
    "")</f>
        <v/>
      </c>
      <c r="CM491" s="131" t="str" cm="1">
        <f t="array" ref="CM491">IF(SUMPRODUCT(--ISNUMBER(SEARCH({"32";"35";"36";"44";"45";"47";"50";"51";"52";"53";"54";"55";"57";"58";"59";"60"}, BB491)))&gt;0,
    B491,
    "")</f>
        <v/>
      </c>
      <c r="CN491" s="123" t="str" cm="1">
        <f t="array" ref="CN491">IF(SUMPRODUCT(--ISNUMBER(SEARCH({"61";"62"}, BB491)))&gt;0,
    B491,
    "")</f>
        <v/>
      </c>
      <c r="CO491" s="226" t="str" cm="1">
        <f t="array" ref="CO491">IF(SUMPRODUCT(--ISNUMBER(SEARCH({"68";"69";"70";"71"}, BB491)))&gt;0,
    B491,
    "")</f>
        <v/>
      </c>
      <c r="CP491" s="123" t="str" cm="1">
        <f t="array" ref="CP491">IF(SUMPRODUCT(--ISNUMBER(SEARCH({"72";"73";"74";"75"}, BB491)))&gt;0,
    B491,
    "")</f>
        <v/>
      </c>
      <c r="CQ491" s="123" t="str">
        <f t="shared" si="411"/>
        <v/>
      </c>
      <c r="CR491" s="226" t="str">
        <f t="shared" si="412"/>
        <v>NO</v>
      </c>
      <c r="CS491" s="122" t="str">
        <f t="shared" si="421"/>
        <v/>
      </c>
      <c r="CT491" s="123" t="str">
        <f t="shared" si="422"/>
        <v/>
      </c>
      <c r="CU491" s="123" t="str">
        <f t="shared" si="423"/>
        <v/>
      </c>
      <c r="CV491" s="123" t="str">
        <f t="shared" si="424"/>
        <v/>
      </c>
      <c r="CW491" s="123" t="str">
        <f t="shared" si="425"/>
        <v/>
      </c>
      <c r="CX491" s="123" t="str">
        <f t="shared" si="426"/>
        <v/>
      </c>
      <c r="CY491" s="123" t="str">
        <f t="shared" si="427"/>
        <v/>
      </c>
      <c r="CZ491" s="123" t="str">
        <f t="shared" si="428"/>
        <v/>
      </c>
      <c r="DA491" s="123" t="str">
        <f t="shared" si="429"/>
        <v/>
      </c>
      <c r="DB491" s="124" t="str">
        <f t="shared" si="430"/>
        <v/>
      </c>
      <c r="DC491" s="122" t="str">
        <f t="shared" si="431"/>
        <v/>
      </c>
      <c r="DD491" s="123" t="str">
        <f t="shared" si="432"/>
        <v/>
      </c>
      <c r="DE491" s="123" t="str">
        <f t="shared" si="433"/>
        <v/>
      </c>
      <c r="DF491" s="124" t="str">
        <f t="shared" si="434"/>
        <v/>
      </c>
      <c r="DG491" s="110"/>
    </row>
    <row r="492" spans="2:111" ht="16.2" outlineLevel="2" x14ac:dyDescent="0.4">
      <c r="B492" s="7">
        <v>487</v>
      </c>
      <c r="C492" s="12"/>
      <c r="D492" s="13"/>
      <c r="E492" s="14"/>
      <c r="F492" s="14"/>
      <c r="G492" s="14"/>
      <c r="H492" s="14"/>
      <c r="I492" s="14"/>
      <c r="J492" s="14"/>
      <c r="K492" s="14"/>
      <c r="L492" s="15"/>
      <c r="M492" s="12"/>
      <c r="N492" s="12"/>
      <c r="O492" s="12"/>
      <c r="P492" s="98" t="str">
        <f xml:space="preserve"> IF(ISBLANK(M492),"",VLOOKUP(M492,ComboValue!$D$2:$H$18,5,FALSE))</f>
        <v/>
      </c>
      <c r="Q492" s="12"/>
      <c r="R492" s="252" t="str" cm="1">
        <f t="array" ref="R492">IF(OR(ISNUMBER(SEARCH("SGH05",$D492:$L492)),ISNUMBER(SEARCH("SGH06",$D492:$L492)),ISNUMBER(SEARCH("SGH07",$D492:$L492)),ISNUMBER(SEARCH("SGH08",$D492:$L492)),ISNUMBER(SEARCH("pas de pictogramme",$D492:$L492)),ISNUMBER(SEARCH("SGH09",$D492:$L492)),ISNUMBER(SEARCH("SGH03",$D492:$L492))),"OUI","NON")</f>
        <v>NON</v>
      </c>
      <c r="S492" s="13"/>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212"/>
      <c r="AX492" s="123" t="str" cm="1">
        <f t="array" ref="AX492">_xlfn.TEXTJOIN(",", TRUE, IF(D492:L492="","",VLOOKUP(D492:L492, ComboValue!$A$2:$C$11, 3, FALSE)))</f>
        <v/>
      </c>
      <c r="AY492" s="123" t="str">
        <f t="shared" si="409"/>
        <v>Tous_Fr</v>
      </c>
      <c r="AZ492" s="123" t="str">
        <f>IF(ISBLANK(M492),"",VLOOKUP(M492,ComboValue!$D$2:$F$18,3,FALSE))</f>
        <v/>
      </c>
      <c r="BA492" s="123" t="str">
        <f>IF(ISBLANK(N492),"",VLOOKUP(N492,ComboValue!$J$2:$L$5,3,FALSE))</f>
        <v/>
      </c>
      <c r="BB492" s="130" t="str" cm="1">
        <f t="array" ref="BB492">_xlfn.TEXTJOIN(",", TRUE, IF(S492:AV492="","",VLOOKUP(S492:AV492, ComboValue!$M$2:$O$100, 3, FALSE)))</f>
        <v/>
      </c>
      <c r="BC492" s="124" t="str">
        <f t="shared" si="410"/>
        <v/>
      </c>
      <c r="BD492" s="110"/>
      <c r="BE492" s="122" t="str">
        <f t="shared" si="387"/>
        <v/>
      </c>
      <c r="BF492" s="123" t="str">
        <f t="shared" si="388"/>
        <v/>
      </c>
      <c r="BG492" s="123" t="str">
        <f t="shared" si="389"/>
        <v/>
      </c>
      <c r="BH492" s="123" t="str">
        <f t="shared" si="390"/>
        <v/>
      </c>
      <c r="BI492" s="123" t="str">
        <f t="shared" si="391"/>
        <v/>
      </c>
      <c r="BJ492" s="123" t="str">
        <f t="shared" si="392"/>
        <v/>
      </c>
      <c r="BK492" s="123" t="str">
        <f t="shared" si="393"/>
        <v/>
      </c>
      <c r="BL492" s="123" t="str">
        <f t="shared" si="394"/>
        <v/>
      </c>
      <c r="BM492" s="123" t="str">
        <f t="shared" si="395"/>
        <v/>
      </c>
      <c r="BN492" s="123" t="str">
        <f t="shared" si="396"/>
        <v/>
      </c>
      <c r="BO492" s="123">
        <f t="shared" si="435"/>
        <v>0</v>
      </c>
      <c r="BP492" s="123">
        <f t="shared" si="397"/>
        <v>0</v>
      </c>
      <c r="BQ492" s="123">
        <f t="shared" si="436"/>
        <v>0</v>
      </c>
      <c r="BR492" s="123">
        <f t="shared" si="398"/>
        <v>0</v>
      </c>
      <c r="BS492" s="123">
        <f t="shared" si="399"/>
        <v>0</v>
      </c>
      <c r="BT492" s="123">
        <f t="shared" si="400"/>
        <v>0</v>
      </c>
      <c r="BU492" s="123" t="str">
        <f t="shared" si="413"/>
        <v/>
      </c>
      <c r="BV492" s="123" t="str">
        <f t="shared" si="414"/>
        <v/>
      </c>
      <c r="BW492" s="123" t="str">
        <f t="shared" si="415"/>
        <v/>
      </c>
      <c r="BX492" s="123" t="str">
        <f t="shared" si="401"/>
        <v/>
      </c>
      <c r="BY492" s="123" t="str">
        <f t="shared" si="402"/>
        <v/>
      </c>
      <c r="BZ492" s="123" t="str">
        <f t="shared" si="403"/>
        <v/>
      </c>
      <c r="CA492" s="123" t="str">
        <f t="shared" si="404"/>
        <v/>
      </c>
      <c r="CB492" s="123" t="str">
        <f t="shared" si="405"/>
        <v/>
      </c>
      <c r="CC492" s="123" t="str">
        <f t="shared" si="406"/>
        <v/>
      </c>
      <c r="CD492" s="123" t="str">
        <f t="shared" si="407"/>
        <v/>
      </c>
      <c r="CE492" s="123" t="str">
        <f t="shared" si="408"/>
        <v/>
      </c>
      <c r="CF492" s="123" t="str">
        <f t="shared" si="416"/>
        <v/>
      </c>
      <c r="CG492" s="123" t="str">
        <f t="shared" si="417"/>
        <v/>
      </c>
      <c r="CH492" s="123" t="str">
        <f t="shared" si="418"/>
        <v/>
      </c>
      <c r="CI492" s="123" t="str">
        <f t="shared" si="419"/>
        <v/>
      </c>
      <c r="CJ492" s="131" t="str">
        <f t="shared" si="420"/>
        <v/>
      </c>
      <c r="CK492" s="123" t="str" cm="1">
        <f t="array" ref="CK492">IF(AND(AZ492="C_16",
        SUMPRODUCT(--ISNUMBER(SEARCH({"14","34","38","40","41","42","43","46","48","56","64","65"},BB492)))&gt;0),
    O492-IF(ISNUMBER(CL492),CL492,0),
    "")</f>
        <v/>
      </c>
      <c r="CL492" s="123" t="str" cm="1">
        <f t="array" ref="CL492">IF(AND(AZ492="C_16",
        SUMPRODUCT(--ISNUMBER(SEARCH({"01";"02";"03";"04";"05";"06";"07";"08";"09";"10";"11";"12";"13";"15";"16";"17";"19";"20";"21";"22";"23";"24";"25";"26";"27";"28";"29";"30";"31";"32";"33";"35";"36";"37";"39";"44";"45";"47";"49";"50";"51";"52";"53";"54";"55";"57";"58";"59";"60";"61";"62";"63";"66";"67";"68";"69";"70";"71";"72";"73";"74";"75"}, BB492)))&gt;0),
    O492,
    "")</f>
        <v/>
      </c>
      <c r="CM492" s="131" t="str" cm="1">
        <f t="array" ref="CM492">IF(SUMPRODUCT(--ISNUMBER(SEARCH({"32";"35";"36";"44";"45";"47";"50";"51";"52";"53";"54";"55";"57";"58";"59";"60"}, BB492)))&gt;0,
    B492,
    "")</f>
        <v/>
      </c>
      <c r="CN492" s="123" t="str" cm="1">
        <f t="array" ref="CN492">IF(SUMPRODUCT(--ISNUMBER(SEARCH({"61";"62"}, BB492)))&gt;0,
    B492,
    "")</f>
        <v/>
      </c>
      <c r="CO492" s="226" t="str" cm="1">
        <f t="array" ref="CO492">IF(SUMPRODUCT(--ISNUMBER(SEARCH({"68";"69";"70";"71"}, BB492)))&gt;0,
    B492,
    "")</f>
        <v/>
      </c>
      <c r="CP492" s="123" t="str" cm="1">
        <f t="array" ref="CP492">IF(SUMPRODUCT(--ISNUMBER(SEARCH({"72";"73";"74";"75"}, BB492)))&gt;0,
    B492,
    "")</f>
        <v/>
      </c>
      <c r="CQ492" s="123" t="str">
        <f t="shared" si="411"/>
        <v/>
      </c>
      <c r="CR492" s="226" t="str">
        <f t="shared" si="412"/>
        <v>NO</v>
      </c>
      <c r="CS492" s="122" t="str">
        <f t="shared" si="421"/>
        <v/>
      </c>
      <c r="CT492" s="123" t="str">
        <f t="shared" si="422"/>
        <v/>
      </c>
      <c r="CU492" s="123" t="str">
        <f t="shared" si="423"/>
        <v/>
      </c>
      <c r="CV492" s="123" t="str">
        <f t="shared" si="424"/>
        <v/>
      </c>
      <c r="CW492" s="123" t="str">
        <f t="shared" si="425"/>
        <v/>
      </c>
      <c r="CX492" s="123" t="str">
        <f t="shared" si="426"/>
        <v/>
      </c>
      <c r="CY492" s="123" t="str">
        <f t="shared" si="427"/>
        <v/>
      </c>
      <c r="CZ492" s="123" t="str">
        <f t="shared" si="428"/>
        <v/>
      </c>
      <c r="DA492" s="123" t="str">
        <f t="shared" si="429"/>
        <v/>
      </c>
      <c r="DB492" s="124" t="str">
        <f t="shared" si="430"/>
        <v/>
      </c>
      <c r="DC492" s="122" t="str">
        <f t="shared" si="431"/>
        <v/>
      </c>
      <c r="DD492" s="123" t="str">
        <f t="shared" si="432"/>
        <v/>
      </c>
      <c r="DE492" s="123" t="str">
        <f t="shared" si="433"/>
        <v/>
      </c>
      <c r="DF492" s="124" t="str">
        <f t="shared" si="434"/>
        <v/>
      </c>
      <c r="DG492" s="110"/>
    </row>
    <row r="493" spans="2:111" ht="16.2" outlineLevel="2" x14ac:dyDescent="0.4">
      <c r="B493" s="7">
        <v>488</v>
      </c>
      <c r="C493" s="12"/>
      <c r="D493" s="13"/>
      <c r="E493" s="14"/>
      <c r="F493" s="14"/>
      <c r="G493" s="14"/>
      <c r="H493" s="14"/>
      <c r="I493" s="14"/>
      <c r="J493" s="14"/>
      <c r="K493" s="14"/>
      <c r="L493" s="15"/>
      <c r="M493" s="12"/>
      <c r="N493" s="12"/>
      <c r="O493" s="12"/>
      <c r="P493" s="98" t="str">
        <f xml:space="preserve"> IF(ISBLANK(M493),"",VLOOKUP(M493,ComboValue!$D$2:$H$18,5,FALSE))</f>
        <v/>
      </c>
      <c r="Q493" s="12"/>
      <c r="R493" s="252" t="str" cm="1">
        <f t="array" ref="R493">IF(OR(ISNUMBER(SEARCH("SGH05",$D493:$L493)),ISNUMBER(SEARCH("SGH06",$D493:$L493)),ISNUMBER(SEARCH("SGH07",$D493:$L493)),ISNUMBER(SEARCH("SGH08",$D493:$L493)),ISNUMBER(SEARCH("pas de pictogramme",$D493:$L493)),ISNUMBER(SEARCH("SGH09",$D493:$L493)),ISNUMBER(SEARCH("SGH03",$D493:$L493))),"OUI","NON")</f>
        <v>NON</v>
      </c>
      <c r="S493" s="13"/>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212"/>
      <c r="AX493" s="123" t="str" cm="1">
        <f t="array" ref="AX493">_xlfn.TEXTJOIN(",", TRUE, IF(D493:L493="","",VLOOKUP(D493:L493, ComboValue!$A$2:$C$11, 3, FALSE)))</f>
        <v/>
      </c>
      <c r="AY493" s="123" t="str">
        <f t="shared" si="409"/>
        <v>Tous_Fr</v>
      </c>
      <c r="AZ493" s="123" t="str">
        <f>IF(ISBLANK(M493),"",VLOOKUP(M493,ComboValue!$D$2:$F$18,3,FALSE))</f>
        <v/>
      </c>
      <c r="BA493" s="123" t="str">
        <f>IF(ISBLANK(N493),"",VLOOKUP(N493,ComboValue!$J$2:$L$5,3,FALSE))</f>
        <v/>
      </c>
      <c r="BB493" s="130" t="str" cm="1">
        <f t="array" ref="BB493">_xlfn.TEXTJOIN(",", TRUE, IF(S493:AV493="","",VLOOKUP(S493:AV493, ComboValue!$M$2:$O$100, 3, FALSE)))</f>
        <v/>
      </c>
      <c r="BC493" s="124" t="str">
        <f t="shared" si="410"/>
        <v/>
      </c>
      <c r="BD493" s="110"/>
      <c r="BE493" s="122" t="str">
        <f t="shared" si="387"/>
        <v/>
      </c>
      <c r="BF493" s="123" t="str">
        <f t="shared" si="388"/>
        <v/>
      </c>
      <c r="BG493" s="123" t="str">
        <f t="shared" si="389"/>
        <v/>
      </c>
      <c r="BH493" s="123" t="str">
        <f t="shared" si="390"/>
        <v/>
      </c>
      <c r="BI493" s="123" t="str">
        <f t="shared" si="391"/>
        <v/>
      </c>
      <c r="BJ493" s="123" t="str">
        <f t="shared" si="392"/>
        <v/>
      </c>
      <c r="BK493" s="123" t="str">
        <f t="shared" si="393"/>
        <v/>
      </c>
      <c r="BL493" s="123" t="str">
        <f t="shared" si="394"/>
        <v/>
      </c>
      <c r="BM493" s="123" t="str">
        <f t="shared" si="395"/>
        <v/>
      </c>
      <c r="BN493" s="123" t="str">
        <f t="shared" si="396"/>
        <v/>
      </c>
      <c r="BO493" s="123">
        <f t="shared" si="435"/>
        <v>0</v>
      </c>
      <c r="BP493" s="123">
        <f t="shared" si="397"/>
        <v>0</v>
      </c>
      <c r="BQ493" s="123">
        <f t="shared" si="436"/>
        <v>0</v>
      </c>
      <c r="BR493" s="123">
        <f t="shared" si="398"/>
        <v>0</v>
      </c>
      <c r="BS493" s="123">
        <f t="shared" si="399"/>
        <v>0</v>
      </c>
      <c r="BT493" s="123">
        <f t="shared" si="400"/>
        <v>0</v>
      </c>
      <c r="BU493" s="123" t="str">
        <f t="shared" si="413"/>
        <v/>
      </c>
      <c r="BV493" s="123" t="str">
        <f t="shared" si="414"/>
        <v/>
      </c>
      <c r="BW493" s="123" t="str">
        <f t="shared" si="415"/>
        <v/>
      </c>
      <c r="BX493" s="123" t="str">
        <f t="shared" si="401"/>
        <v/>
      </c>
      <c r="BY493" s="123" t="str">
        <f t="shared" si="402"/>
        <v/>
      </c>
      <c r="BZ493" s="123" t="str">
        <f t="shared" si="403"/>
        <v/>
      </c>
      <c r="CA493" s="123" t="str">
        <f t="shared" si="404"/>
        <v/>
      </c>
      <c r="CB493" s="123" t="str">
        <f t="shared" si="405"/>
        <v/>
      </c>
      <c r="CC493" s="123" t="str">
        <f t="shared" si="406"/>
        <v/>
      </c>
      <c r="CD493" s="123" t="str">
        <f t="shared" si="407"/>
        <v/>
      </c>
      <c r="CE493" s="123" t="str">
        <f t="shared" si="408"/>
        <v/>
      </c>
      <c r="CF493" s="123" t="str">
        <f t="shared" si="416"/>
        <v/>
      </c>
      <c r="CG493" s="123" t="str">
        <f t="shared" si="417"/>
        <v/>
      </c>
      <c r="CH493" s="123" t="str">
        <f t="shared" si="418"/>
        <v/>
      </c>
      <c r="CI493" s="123" t="str">
        <f t="shared" si="419"/>
        <v/>
      </c>
      <c r="CJ493" s="131" t="str">
        <f t="shared" si="420"/>
        <v/>
      </c>
      <c r="CK493" s="123" t="str" cm="1">
        <f t="array" ref="CK493">IF(AND(AZ493="C_16",
        SUMPRODUCT(--ISNUMBER(SEARCH({"14","34","38","40","41","42","43","46","48","56","64","65"},BB493)))&gt;0),
    O493-IF(ISNUMBER(CL493),CL493,0),
    "")</f>
        <v/>
      </c>
      <c r="CL493" s="123" t="str" cm="1">
        <f t="array" ref="CL493">IF(AND(AZ493="C_16",
        SUMPRODUCT(--ISNUMBER(SEARCH({"01";"02";"03";"04";"05";"06";"07";"08";"09";"10";"11";"12";"13";"15";"16";"17";"19";"20";"21";"22";"23";"24";"25";"26";"27";"28";"29";"30";"31";"32";"33";"35";"36";"37";"39";"44";"45";"47";"49";"50";"51";"52";"53";"54";"55";"57";"58";"59";"60";"61";"62";"63";"66";"67";"68";"69";"70";"71";"72";"73";"74";"75"}, BB493)))&gt;0),
    O493,
    "")</f>
        <v/>
      </c>
      <c r="CM493" s="131" t="str" cm="1">
        <f t="array" ref="CM493">IF(SUMPRODUCT(--ISNUMBER(SEARCH({"32";"35";"36";"44";"45";"47";"50";"51";"52";"53";"54";"55";"57";"58";"59";"60"}, BB493)))&gt;0,
    B493,
    "")</f>
        <v/>
      </c>
      <c r="CN493" s="123" t="str" cm="1">
        <f t="array" ref="CN493">IF(SUMPRODUCT(--ISNUMBER(SEARCH({"61";"62"}, BB493)))&gt;0,
    B493,
    "")</f>
        <v/>
      </c>
      <c r="CO493" s="226" t="str" cm="1">
        <f t="array" ref="CO493">IF(SUMPRODUCT(--ISNUMBER(SEARCH({"68";"69";"70";"71"}, BB493)))&gt;0,
    B493,
    "")</f>
        <v/>
      </c>
      <c r="CP493" s="123" t="str" cm="1">
        <f t="array" ref="CP493">IF(SUMPRODUCT(--ISNUMBER(SEARCH({"72";"73";"74";"75"}, BB493)))&gt;0,
    B493,
    "")</f>
        <v/>
      </c>
      <c r="CQ493" s="123" t="str">
        <f t="shared" si="411"/>
        <v/>
      </c>
      <c r="CR493" s="226" t="str">
        <f t="shared" si="412"/>
        <v>NO</v>
      </c>
      <c r="CS493" s="122" t="str">
        <f t="shared" si="421"/>
        <v/>
      </c>
      <c r="CT493" s="123" t="str">
        <f t="shared" si="422"/>
        <v/>
      </c>
      <c r="CU493" s="123" t="str">
        <f t="shared" si="423"/>
        <v/>
      </c>
      <c r="CV493" s="123" t="str">
        <f t="shared" si="424"/>
        <v/>
      </c>
      <c r="CW493" s="123" t="str">
        <f t="shared" si="425"/>
        <v/>
      </c>
      <c r="CX493" s="123" t="str">
        <f t="shared" si="426"/>
        <v/>
      </c>
      <c r="CY493" s="123" t="str">
        <f t="shared" si="427"/>
        <v/>
      </c>
      <c r="CZ493" s="123" t="str">
        <f t="shared" si="428"/>
        <v/>
      </c>
      <c r="DA493" s="123" t="str">
        <f t="shared" si="429"/>
        <v/>
      </c>
      <c r="DB493" s="124" t="str">
        <f t="shared" si="430"/>
        <v/>
      </c>
      <c r="DC493" s="122" t="str">
        <f t="shared" si="431"/>
        <v/>
      </c>
      <c r="DD493" s="123" t="str">
        <f t="shared" si="432"/>
        <v/>
      </c>
      <c r="DE493" s="123" t="str">
        <f t="shared" si="433"/>
        <v/>
      </c>
      <c r="DF493" s="124" t="str">
        <f t="shared" si="434"/>
        <v/>
      </c>
      <c r="DG493" s="110"/>
    </row>
    <row r="494" spans="2:111" ht="16.2" outlineLevel="2" x14ac:dyDescent="0.4">
      <c r="B494" s="7">
        <v>489</v>
      </c>
      <c r="C494" s="12"/>
      <c r="D494" s="13"/>
      <c r="E494" s="14"/>
      <c r="F494" s="14"/>
      <c r="G494" s="14"/>
      <c r="H494" s="14"/>
      <c r="I494" s="14"/>
      <c r="J494" s="14"/>
      <c r="K494" s="14"/>
      <c r="L494" s="15"/>
      <c r="M494" s="12"/>
      <c r="N494" s="12"/>
      <c r="O494" s="12"/>
      <c r="P494" s="98" t="str">
        <f xml:space="preserve"> IF(ISBLANK(M494),"",VLOOKUP(M494,ComboValue!$D$2:$H$18,5,FALSE))</f>
        <v/>
      </c>
      <c r="Q494" s="12"/>
      <c r="R494" s="252" t="str" cm="1">
        <f t="array" ref="R494">IF(OR(ISNUMBER(SEARCH("SGH05",$D494:$L494)),ISNUMBER(SEARCH("SGH06",$D494:$L494)),ISNUMBER(SEARCH("SGH07",$D494:$L494)),ISNUMBER(SEARCH("SGH08",$D494:$L494)),ISNUMBER(SEARCH("pas de pictogramme",$D494:$L494)),ISNUMBER(SEARCH("SGH09",$D494:$L494)),ISNUMBER(SEARCH("SGH03",$D494:$L494))),"OUI","NON")</f>
        <v>NON</v>
      </c>
      <c r="S494" s="13"/>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212"/>
      <c r="AX494" s="123" t="str" cm="1">
        <f t="array" ref="AX494">_xlfn.TEXTJOIN(",", TRUE, IF(D494:L494="","",VLOOKUP(D494:L494, ComboValue!$A$2:$C$11, 3, FALSE)))</f>
        <v/>
      </c>
      <c r="AY494" s="123" t="str">
        <f t="shared" si="409"/>
        <v>Tous_Fr</v>
      </c>
      <c r="AZ494" s="123" t="str">
        <f>IF(ISBLANK(M494),"",VLOOKUP(M494,ComboValue!$D$2:$F$18,3,FALSE))</f>
        <v/>
      </c>
      <c r="BA494" s="123" t="str">
        <f>IF(ISBLANK(N494),"",VLOOKUP(N494,ComboValue!$J$2:$L$5,3,FALSE))</f>
        <v/>
      </c>
      <c r="BB494" s="130" t="str" cm="1">
        <f t="array" ref="BB494">_xlfn.TEXTJOIN(",", TRUE, IF(S494:AV494="","",VLOOKUP(S494:AV494, ComboValue!$M$2:$O$100, 3, FALSE)))</f>
        <v/>
      </c>
      <c r="BC494" s="124" t="str">
        <f t="shared" si="410"/>
        <v/>
      </c>
      <c r="BD494" s="110"/>
      <c r="BE494" s="122" t="str">
        <f t="shared" si="387"/>
        <v/>
      </c>
      <c r="BF494" s="123" t="str">
        <f t="shared" si="388"/>
        <v/>
      </c>
      <c r="BG494" s="123" t="str">
        <f t="shared" si="389"/>
        <v/>
      </c>
      <c r="BH494" s="123" t="str">
        <f t="shared" si="390"/>
        <v/>
      </c>
      <c r="BI494" s="123" t="str">
        <f t="shared" si="391"/>
        <v/>
      </c>
      <c r="BJ494" s="123" t="str">
        <f t="shared" si="392"/>
        <v/>
      </c>
      <c r="BK494" s="123" t="str">
        <f t="shared" si="393"/>
        <v/>
      </c>
      <c r="BL494" s="123" t="str">
        <f t="shared" si="394"/>
        <v/>
      </c>
      <c r="BM494" s="123" t="str">
        <f t="shared" si="395"/>
        <v/>
      </c>
      <c r="BN494" s="123" t="str">
        <f t="shared" si="396"/>
        <v/>
      </c>
      <c r="BO494" s="123">
        <f t="shared" si="435"/>
        <v>0</v>
      </c>
      <c r="BP494" s="123">
        <f t="shared" si="397"/>
        <v>0</v>
      </c>
      <c r="BQ494" s="123">
        <f t="shared" si="436"/>
        <v>0</v>
      </c>
      <c r="BR494" s="123">
        <f t="shared" si="398"/>
        <v>0</v>
      </c>
      <c r="BS494" s="123">
        <f t="shared" si="399"/>
        <v>0</v>
      </c>
      <c r="BT494" s="123">
        <f t="shared" si="400"/>
        <v>0</v>
      </c>
      <c r="BU494" s="123" t="str">
        <f t="shared" si="413"/>
        <v/>
      </c>
      <c r="BV494" s="123" t="str">
        <f t="shared" si="414"/>
        <v/>
      </c>
      <c r="BW494" s="123" t="str">
        <f t="shared" si="415"/>
        <v/>
      </c>
      <c r="BX494" s="123" t="str">
        <f t="shared" si="401"/>
        <v/>
      </c>
      <c r="BY494" s="123" t="str">
        <f t="shared" si="402"/>
        <v/>
      </c>
      <c r="BZ494" s="123" t="str">
        <f t="shared" si="403"/>
        <v/>
      </c>
      <c r="CA494" s="123" t="str">
        <f t="shared" si="404"/>
        <v/>
      </c>
      <c r="CB494" s="123" t="str">
        <f t="shared" si="405"/>
        <v/>
      </c>
      <c r="CC494" s="123" t="str">
        <f t="shared" si="406"/>
        <v/>
      </c>
      <c r="CD494" s="123" t="str">
        <f t="shared" si="407"/>
        <v/>
      </c>
      <c r="CE494" s="123" t="str">
        <f t="shared" si="408"/>
        <v/>
      </c>
      <c r="CF494" s="123" t="str">
        <f t="shared" si="416"/>
        <v/>
      </c>
      <c r="CG494" s="123" t="str">
        <f t="shared" si="417"/>
        <v/>
      </c>
      <c r="CH494" s="123" t="str">
        <f t="shared" si="418"/>
        <v/>
      </c>
      <c r="CI494" s="123" t="str">
        <f t="shared" si="419"/>
        <v/>
      </c>
      <c r="CJ494" s="131" t="str">
        <f t="shared" si="420"/>
        <v/>
      </c>
      <c r="CK494" s="123" t="str" cm="1">
        <f t="array" ref="CK494">IF(AND(AZ494="C_16",
        SUMPRODUCT(--ISNUMBER(SEARCH({"14","34","38","40","41","42","43","46","48","56","64","65"},BB494)))&gt;0),
    O494-IF(ISNUMBER(CL494),CL494,0),
    "")</f>
        <v/>
      </c>
      <c r="CL494" s="123" t="str" cm="1">
        <f t="array" ref="CL494">IF(AND(AZ494="C_16",
        SUMPRODUCT(--ISNUMBER(SEARCH({"01";"02";"03";"04";"05";"06";"07";"08";"09";"10";"11";"12";"13";"15";"16";"17";"19";"20";"21";"22";"23";"24";"25";"26";"27";"28";"29";"30";"31";"32";"33";"35";"36";"37";"39";"44";"45";"47";"49";"50";"51";"52";"53";"54";"55";"57";"58";"59";"60";"61";"62";"63";"66";"67";"68";"69";"70";"71";"72";"73";"74";"75"}, BB494)))&gt;0),
    O494,
    "")</f>
        <v/>
      </c>
      <c r="CM494" s="131" t="str" cm="1">
        <f t="array" ref="CM494">IF(SUMPRODUCT(--ISNUMBER(SEARCH({"32";"35";"36";"44";"45";"47";"50";"51";"52";"53";"54";"55";"57";"58";"59";"60"}, BB494)))&gt;0,
    B494,
    "")</f>
        <v/>
      </c>
      <c r="CN494" s="123" t="str" cm="1">
        <f t="array" ref="CN494">IF(SUMPRODUCT(--ISNUMBER(SEARCH({"61";"62"}, BB494)))&gt;0,
    B494,
    "")</f>
        <v/>
      </c>
      <c r="CO494" s="226" t="str" cm="1">
        <f t="array" ref="CO494">IF(SUMPRODUCT(--ISNUMBER(SEARCH({"68";"69";"70";"71"}, BB494)))&gt;0,
    B494,
    "")</f>
        <v/>
      </c>
      <c r="CP494" s="123" t="str" cm="1">
        <f t="array" ref="CP494">IF(SUMPRODUCT(--ISNUMBER(SEARCH({"72";"73";"74";"75"}, BB494)))&gt;0,
    B494,
    "")</f>
        <v/>
      </c>
      <c r="CQ494" s="123" t="str">
        <f t="shared" si="411"/>
        <v/>
      </c>
      <c r="CR494" s="226" t="str">
        <f t="shared" si="412"/>
        <v>NO</v>
      </c>
      <c r="CS494" s="122" t="str">
        <f t="shared" si="421"/>
        <v/>
      </c>
      <c r="CT494" s="123" t="str">
        <f t="shared" si="422"/>
        <v/>
      </c>
      <c r="CU494" s="123" t="str">
        <f t="shared" si="423"/>
        <v/>
      </c>
      <c r="CV494" s="123" t="str">
        <f t="shared" si="424"/>
        <v/>
      </c>
      <c r="CW494" s="123" t="str">
        <f t="shared" si="425"/>
        <v/>
      </c>
      <c r="CX494" s="123" t="str">
        <f t="shared" si="426"/>
        <v/>
      </c>
      <c r="CY494" s="123" t="str">
        <f t="shared" si="427"/>
        <v/>
      </c>
      <c r="CZ494" s="123" t="str">
        <f t="shared" si="428"/>
        <v/>
      </c>
      <c r="DA494" s="123" t="str">
        <f t="shared" si="429"/>
        <v/>
      </c>
      <c r="DB494" s="124" t="str">
        <f t="shared" si="430"/>
        <v/>
      </c>
      <c r="DC494" s="122" t="str">
        <f t="shared" si="431"/>
        <v/>
      </c>
      <c r="DD494" s="123" t="str">
        <f t="shared" si="432"/>
        <v/>
      </c>
      <c r="DE494" s="123" t="str">
        <f t="shared" si="433"/>
        <v/>
      </c>
      <c r="DF494" s="124" t="str">
        <f t="shared" si="434"/>
        <v/>
      </c>
      <c r="DG494" s="110"/>
    </row>
    <row r="495" spans="2:111" ht="16.2" outlineLevel="2" x14ac:dyDescent="0.4">
      <c r="B495" s="7">
        <v>490</v>
      </c>
      <c r="C495" s="12"/>
      <c r="D495" s="13"/>
      <c r="E495" s="14"/>
      <c r="F495" s="14"/>
      <c r="G495" s="14"/>
      <c r="H495" s="14"/>
      <c r="I495" s="14"/>
      <c r="J495" s="14"/>
      <c r="K495" s="14"/>
      <c r="L495" s="15"/>
      <c r="M495" s="12"/>
      <c r="N495" s="12"/>
      <c r="O495" s="12"/>
      <c r="P495" s="98" t="str">
        <f xml:space="preserve"> IF(ISBLANK(M495),"",VLOOKUP(M495,ComboValue!$D$2:$H$18,5,FALSE))</f>
        <v/>
      </c>
      <c r="Q495" s="12"/>
      <c r="R495" s="252" t="str" cm="1">
        <f t="array" ref="R495">IF(OR(ISNUMBER(SEARCH("SGH05",$D495:$L495)),ISNUMBER(SEARCH("SGH06",$D495:$L495)),ISNUMBER(SEARCH("SGH07",$D495:$L495)),ISNUMBER(SEARCH("SGH08",$D495:$L495)),ISNUMBER(SEARCH("pas de pictogramme",$D495:$L495)),ISNUMBER(SEARCH("SGH09",$D495:$L495)),ISNUMBER(SEARCH("SGH03",$D495:$L495))),"OUI","NON")</f>
        <v>NON</v>
      </c>
      <c r="S495" s="13"/>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212"/>
      <c r="AX495" s="123" t="str" cm="1">
        <f t="array" ref="AX495">_xlfn.TEXTJOIN(",", TRUE, IF(D495:L495="","",VLOOKUP(D495:L495, ComboValue!$A$2:$C$11, 3, FALSE)))</f>
        <v/>
      </c>
      <c r="AY495" s="123" t="str">
        <f t="shared" si="409"/>
        <v>Tous_Fr</v>
      </c>
      <c r="AZ495" s="123" t="str">
        <f>IF(ISBLANK(M495),"",VLOOKUP(M495,ComboValue!$D$2:$F$18,3,FALSE))</f>
        <v/>
      </c>
      <c r="BA495" s="123" t="str">
        <f>IF(ISBLANK(N495),"",VLOOKUP(N495,ComboValue!$J$2:$L$5,3,FALSE))</f>
        <v/>
      </c>
      <c r="BB495" s="130" t="str" cm="1">
        <f t="array" ref="BB495">_xlfn.TEXTJOIN(",", TRUE, IF(S495:AV495="","",VLOOKUP(S495:AV495, ComboValue!$M$2:$O$100, 3, FALSE)))</f>
        <v/>
      </c>
      <c r="BC495" s="124" t="str">
        <f t="shared" si="410"/>
        <v/>
      </c>
      <c r="BD495" s="110"/>
      <c r="BE495" s="122" t="str">
        <f t="shared" si="387"/>
        <v/>
      </c>
      <c r="BF495" s="123" t="str">
        <f t="shared" si="388"/>
        <v/>
      </c>
      <c r="BG495" s="123" t="str">
        <f t="shared" si="389"/>
        <v/>
      </c>
      <c r="BH495" s="123" t="str">
        <f t="shared" si="390"/>
        <v/>
      </c>
      <c r="BI495" s="123" t="str">
        <f t="shared" si="391"/>
        <v/>
      </c>
      <c r="BJ495" s="123" t="str">
        <f t="shared" si="392"/>
        <v/>
      </c>
      <c r="BK495" s="123" t="str">
        <f t="shared" si="393"/>
        <v/>
      </c>
      <c r="BL495" s="123" t="str">
        <f t="shared" si="394"/>
        <v/>
      </c>
      <c r="BM495" s="123" t="str">
        <f t="shared" si="395"/>
        <v/>
      </c>
      <c r="BN495" s="123" t="str">
        <f t="shared" si="396"/>
        <v/>
      </c>
      <c r="BO495" s="123">
        <f t="shared" si="435"/>
        <v>0</v>
      </c>
      <c r="BP495" s="123">
        <f t="shared" si="397"/>
        <v>0</v>
      </c>
      <c r="BQ495" s="123">
        <f t="shared" si="436"/>
        <v>0</v>
      </c>
      <c r="BR495" s="123">
        <f t="shared" si="398"/>
        <v>0</v>
      </c>
      <c r="BS495" s="123">
        <f t="shared" si="399"/>
        <v>0</v>
      </c>
      <c r="BT495" s="123">
        <f t="shared" si="400"/>
        <v>0</v>
      </c>
      <c r="BU495" s="123" t="str">
        <f t="shared" si="413"/>
        <v/>
      </c>
      <c r="BV495" s="123" t="str">
        <f t="shared" si="414"/>
        <v/>
      </c>
      <c r="BW495" s="123" t="str">
        <f t="shared" si="415"/>
        <v/>
      </c>
      <c r="BX495" s="123" t="str">
        <f t="shared" si="401"/>
        <v/>
      </c>
      <c r="BY495" s="123" t="str">
        <f t="shared" si="402"/>
        <v/>
      </c>
      <c r="BZ495" s="123" t="str">
        <f t="shared" si="403"/>
        <v/>
      </c>
      <c r="CA495" s="123" t="str">
        <f t="shared" si="404"/>
        <v/>
      </c>
      <c r="CB495" s="123" t="str">
        <f t="shared" si="405"/>
        <v/>
      </c>
      <c r="CC495" s="123" t="str">
        <f t="shared" si="406"/>
        <v/>
      </c>
      <c r="CD495" s="123" t="str">
        <f t="shared" si="407"/>
        <v/>
      </c>
      <c r="CE495" s="123" t="str">
        <f t="shared" si="408"/>
        <v/>
      </c>
      <c r="CF495" s="123" t="str">
        <f t="shared" si="416"/>
        <v/>
      </c>
      <c r="CG495" s="123" t="str">
        <f t="shared" si="417"/>
        <v/>
      </c>
      <c r="CH495" s="123" t="str">
        <f t="shared" si="418"/>
        <v/>
      </c>
      <c r="CI495" s="123" t="str">
        <f t="shared" si="419"/>
        <v/>
      </c>
      <c r="CJ495" s="131" t="str">
        <f t="shared" si="420"/>
        <v/>
      </c>
      <c r="CK495" s="123" t="str" cm="1">
        <f t="array" ref="CK495">IF(AND(AZ495="C_16",
        SUMPRODUCT(--ISNUMBER(SEARCH({"14","34","38","40","41","42","43","46","48","56","64","65"},BB495)))&gt;0),
    O495-IF(ISNUMBER(CL495),CL495,0),
    "")</f>
        <v/>
      </c>
      <c r="CL495" s="123" t="str" cm="1">
        <f t="array" ref="CL495">IF(AND(AZ495="C_16",
        SUMPRODUCT(--ISNUMBER(SEARCH({"01";"02";"03";"04";"05";"06";"07";"08";"09";"10";"11";"12";"13";"15";"16";"17";"19";"20";"21";"22";"23";"24";"25";"26";"27";"28";"29";"30";"31";"32";"33";"35";"36";"37";"39";"44";"45";"47";"49";"50";"51";"52";"53";"54";"55";"57";"58";"59";"60";"61";"62";"63";"66";"67";"68";"69";"70";"71";"72";"73";"74";"75"}, BB495)))&gt;0),
    O495,
    "")</f>
        <v/>
      </c>
      <c r="CM495" s="131" t="str" cm="1">
        <f t="array" ref="CM495">IF(SUMPRODUCT(--ISNUMBER(SEARCH({"32";"35";"36";"44";"45";"47";"50";"51";"52";"53";"54";"55";"57";"58";"59";"60"}, BB495)))&gt;0,
    B495,
    "")</f>
        <v/>
      </c>
      <c r="CN495" s="123" t="str" cm="1">
        <f t="array" ref="CN495">IF(SUMPRODUCT(--ISNUMBER(SEARCH({"61";"62"}, BB495)))&gt;0,
    B495,
    "")</f>
        <v/>
      </c>
      <c r="CO495" s="226" t="str" cm="1">
        <f t="array" ref="CO495">IF(SUMPRODUCT(--ISNUMBER(SEARCH({"68";"69";"70";"71"}, BB495)))&gt;0,
    B495,
    "")</f>
        <v/>
      </c>
      <c r="CP495" s="123" t="str" cm="1">
        <f t="array" ref="CP495">IF(SUMPRODUCT(--ISNUMBER(SEARCH({"72";"73";"74";"75"}, BB495)))&gt;0,
    B495,
    "")</f>
        <v/>
      </c>
      <c r="CQ495" s="123" t="str">
        <f t="shared" si="411"/>
        <v/>
      </c>
      <c r="CR495" s="226" t="str">
        <f t="shared" si="412"/>
        <v>NO</v>
      </c>
      <c r="CS495" s="122" t="str">
        <f t="shared" si="421"/>
        <v/>
      </c>
      <c r="CT495" s="123" t="str">
        <f t="shared" si="422"/>
        <v/>
      </c>
      <c r="CU495" s="123" t="str">
        <f t="shared" si="423"/>
        <v/>
      </c>
      <c r="CV495" s="123" t="str">
        <f t="shared" si="424"/>
        <v/>
      </c>
      <c r="CW495" s="123" t="str">
        <f t="shared" si="425"/>
        <v/>
      </c>
      <c r="CX495" s="123" t="str">
        <f t="shared" si="426"/>
        <v/>
      </c>
      <c r="CY495" s="123" t="str">
        <f t="shared" si="427"/>
        <v/>
      </c>
      <c r="CZ495" s="123" t="str">
        <f t="shared" si="428"/>
        <v/>
      </c>
      <c r="DA495" s="123" t="str">
        <f t="shared" si="429"/>
        <v/>
      </c>
      <c r="DB495" s="124" t="str">
        <f t="shared" si="430"/>
        <v/>
      </c>
      <c r="DC495" s="122" t="str">
        <f t="shared" si="431"/>
        <v/>
      </c>
      <c r="DD495" s="123" t="str">
        <f t="shared" si="432"/>
        <v/>
      </c>
      <c r="DE495" s="123" t="str">
        <f t="shared" si="433"/>
        <v/>
      </c>
      <c r="DF495" s="124" t="str">
        <f t="shared" si="434"/>
        <v/>
      </c>
      <c r="DG495" s="110"/>
    </row>
    <row r="496" spans="2:111" ht="16.2" outlineLevel="2" x14ac:dyDescent="0.4">
      <c r="B496" s="7">
        <v>491</v>
      </c>
      <c r="C496" s="12"/>
      <c r="D496" s="13"/>
      <c r="E496" s="14"/>
      <c r="F496" s="14"/>
      <c r="G496" s="14"/>
      <c r="H496" s="14"/>
      <c r="I496" s="14"/>
      <c r="J496" s="14"/>
      <c r="K496" s="14"/>
      <c r="L496" s="15"/>
      <c r="M496" s="12"/>
      <c r="N496" s="12"/>
      <c r="O496" s="12"/>
      <c r="P496" s="98" t="str">
        <f xml:space="preserve"> IF(ISBLANK(M496),"",VLOOKUP(M496,ComboValue!$D$2:$H$18,5,FALSE))</f>
        <v/>
      </c>
      <c r="Q496" s="12"/>
      <c r="R496" s="252" t="str" cm="1">
        <f t="array" ref="R496">IF(OR(ISNUMBER(SEARCH("SGH05",$D496:$L496)),ISNUMBER(SEARCH("SGH06",$D496:$L496)),ISNUMBER(SEARCH("SGH07",$D496:$L496)),ISNUMBER(SEARCH("SGH08",$D496:$L496)),ISNUMBER(SEARCH("pas de pictogramme",$D496:$L496)),ISNUMBER(SEARCH("SGH09",$D496:$L496)),ISNUMBER(SEARCH("SGH03",$D496:$L496))),"OUI","NON")</f>
        <v>NON</v>
      </c>
      <c r="S496" s="13"/>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212"/>
      <c r="AX496" s="123" t="str" cm="1">
        <f t="array" ref="AX496">_xlfn.TEXTJOIN(",", TRUE, IF(D496:L496="","",VLOOKUP(D496:L496, ComboValue!$A$2:$C$11, 3, FALSE)))</f>
        <v/>
      </c>
      <c r="AY496" s="123" t="str">
        <f t="shared" si="409"/>
        <v>Tous_Fr</v>
      </c>
      <c r="AZ496" s="123" t="str">
        <f>IF(ISBLANK(M496),"",VLOOKUP(M496,ComboValue!$D$2:$F$18,3,FALSE))</f>
        <v/>
      </c>
      <c r="BA496" s="123" t="str">
        <f>IF(ISBLANK(N496),"",VLOOKUP(N496,ComboValue!$J$2:$L$5,3,FALSE))</f>
        <v/>
      </c>
      <c r="BB496" s="130" t="str" cm="1">
        <f t="array" ref="BB496">_xlfn.TEXTJOIN(",", TRUE, IF(S496:AV496="","",VLOOKUP(S496:AV496, ComboValue!$M$2:$O$100, 3, FALSE)))</f>
        <v/>
      </c>
      <c r="BC496" s="124" t="str">
        <f t="shared" si="410"/>
        <v/>
      </c>
      <c r="BD496" s="110"/>
      <c r="BE496" s="122" t="str">
        <f t="shared" si="387"/>
        <v/>
      </c>
      <c r="BF496" s="123" t="str">
        <f t="shared" si="388"/>
        <v/>
      </c>
      <c r="BG496" s="123" t="str">
        <f t="shared" si="389"/>
        <v/>
      </c>
      <c r="BH496" s="123" t="str">
        <f t="shared" si="390"/>
        <v/>
      </c>
      <c r="BI496" s="123" t="str">
        <f t="shared" si="391"/>
        <v/>
      </c>
      <c r="BJ496" s="123" t="str">
        <f t="shared" si="392"/>
        <v/>
      </c>
      <c r="BK496" s="123" t="str">
        <f t="shared" si="393"/>
        <v/>
      </c>
      <c r="BL496" s="123" t="str">
        <f t="shared" si="394"/>
        <v/>
      </c>
      <c r="BM496" s="123" t="str">
        <f t="shared" si="395"/>
        <v/>
      </c>
      <c r="BN496" s="123" t="str">
        <f t="shared" si="396"/>
        <v/>
      </c>
      <c r="BO496" s="123">
        <f t="shared" si="435"/>
        <v>0</v>
      </c>
      <c r="BP496" s="123">
        <f t="shared" si="397"/>
        <v>0</v>
      </c>
      <c r="BQ496" s="123">
        <f t="shared" si="436"/>
        <v>0</v>
      </c>
      <c r="BR496" s="123">
        <f t="shared" si="398"/>
        <v>0</v>
      </c>
      <c r="BS496" s="123">
        <f t="shared" si="399"/>
        <v>0</v>
      </c>
      <c r="BT496" s="123">
        <f t="shared" si="400"/>
        <v>0</v>
      </c>
      <c r="BU496" s="123" t="str">
        <f t="shared" si="413"/>
        <v/>
      </c>
      <c r="BV496" s="123" t="str">
        <f t="shared" si="414"/>
        <v/>
      </c>
      <c r="BW496" s="123" t="str">
        <f t="shared" si="415"/>
        <v/>
      </c>
      <c r="BX496" s="123" t="str">
        <f t="shared" si="401"/>
        <v/>
      </c>
      <c r="BY496" s="123" t="str">
        <f t="shared" si="402"/>
        <v/>
      </c>
      <c r="BZ496" s="123" t="str">
        <f t="shared" si="403"/>
        <v/>
      </c>
      <c r="CA496" s="123" t="str">
        <f t="shared" si="404"/>
        <v/>
      </c>
      <c r="CB496" s="123" t="str">
        <f t="shared" si="405"/>
        <v/>
      </c>
      <c r="CC496" s="123" t="str">
        <f t="shared" si="406"/>
        <v/>
      </c>
      <c r="CD496" s="123" t="str">
        <f t="shared" si="407"/>
        <v/>
      </c>
      <c r="CE496" s="123" t="str">
        <f t="shared" si="408"/>
        <v/>
      </c>
      <c r="CF496" s="123" t="str">
        <f t="shared" si="416"/>
        <v/>
      </c>
      <c r="CG496" s="123" t="str">
        <f t="shared" si="417"/>
        <v/>
      </c>
      <c r="CH496" s="123" t="str">
        <f t="shared" si="418"/>
        <v/>
      </c>
      <c r="CI496" s="123" t="str">
        <f t="shared" si="419"/>
        <v/>
      </c>
      <c r="CJ496" s="131" t="str">
        <f t="shared" si="420"/>
        <v/>
      </c>
      <c r="CK496" s="123" t="str" cm="1">
        <f t="array" ref="CK496">IF(AND(AZ496="C_16",
        SUMPRODUCT(--ISNUMBER(SEARCH({"14","34","38","40","41","42","43","46","48","56","64","65"},BB496)))&gt;0),
    O496-IF(ISNUMBER(CL496),CL496,0),
    "")</f>
        <v/>
      </c>
      <c r="CL496" s="123" t="str" cm="1">
        <f t="array" ref="CL496">IF(AND(AZ496="C_16",
        SUMPRODUCT(--ISNUMBER(SEARCH({"01";"02";"03";"04";"05";"06";"07";"08";"09";"10";"11";"12";"13";"15";"16";"17";"19";"20";"21";"22";"23";"24";"25";"26";"27";"28";"29";"30";"31";"32";"33";"35";"36";"37";"39";"44";"45";"47";"49";"50";"51";"52";"53";"54";"55";"57";"58";"59";"60";"61";"62";"63";"66";"67";"68";"69";"70";"71";"72";"73";"74";"75"}, BB496)))&gt;0),
    O496,
    "")</f>
        <v/>
      </c>
      <c r="CM496" s="131" t="str" cm="1">
        <f t="array" ref="CM496">IF(SUMPRODUCT(--ISNUMBER(SEARCH({"32";"35";"36";"44";"45";"47";"50";"51";"52";"53";"54";"55";"57";"58";"59";"60"}, BB496)))&gt;0,
    B496,
    "")</f>
        <v/>
      </c>
      <c r="CN496" s="123" t="str" cm="1">
        <f t="array" ref="CN496">IF(SUMPRODUCT(--ISNUMBER(SEARCH({"61";"62"}, BB496)))&gt;0,
    B496,
    "")</f>
        <v/>
      </c>
      <c r="CO496" s="226" t="str" cm="1">
        <f t="array" ref="CO496">IF(SUMPRODUCT(--ISNUMBER(SEARCH({"68";"69";"70";"71"}, BB496)))&gt;0,
    B496,
    "")</f>
        <v/>
      </c>
      <c r="CP496" s="123" t="str" cm="1">
        <f t="array" ref="CP496">IF(SUMPRODUCT(--ISNUMBER(SEARCH({"72";"73";"74";"75"}, BB496)))&gt;0,
    B496,
    "")</f>
        <v/>
      </c>
      <c r="CQ496" s="123" t="str">
        <f t="shared" si="411"/>
        <v/>
      </c>
      <c r="CR496" s="226" t="str">
        <f t="shared" si="412"/>
        <v>NO</v>
      </c>
      <c r="CS496" s="122" t="str">
        <f t="shared" si="421"/>
        <v/>
      </c>
      <c r="CT496" s="123" t="str">
        <f t="shared" si="422"/>
        <v/>
      </c>
      <c r="CU496" s="123" t="str">
        <f t="shared" si="423"/>
        <v/>
      </c>
      <c r="CV496" s="123" t="str">
        <f t="shared" si="424"/>
        <v/>
      </c>
      <c r="CW496" s="123" t="str">
        <f t="shared" si="425"/>
        <v/>
      </c>
      <c r="CX496" s="123" t="str">
        <f t="shared" si="426"/>
        <v/>
      </c>
      <c r="CY496" s="123" t="str">
        <f t="shared" si="427"/>
        <v/>
      </c>
      <c r="CZ496" s="123" t="str">
        <f t="shared" si="428"/>
        <v/>
      </c>
      <c r="DA496" s="123" t="str">
        <f t="shared" si="429"/>
        <v/>
      </c>
      <c r="DB496" s="124" t="str">
        <f t="shared" si="430"/>
        <v/>
      </c>
      <c r="DC496" s="122" t="str">
        <f t="shared" si="431"/>
        <v/>
      </c>
      <c r="DD496" s="123" t="str">
        <f t="shared" si="432"/>
        <v/>
      </c>
      <c r="DE496" s="123" t="str">
        <f t="shared" si="433"/>
        <v/>
      </c>
      <c r="DF496" s="124" t="str">
        <f t="shared" si="434"/>
        <v/>
      </c>
      <c r="DG496" s="110"/>
    </row>
    <row r="497" spans="2:111" ht="16.2" outlineLevel="2" x14ac:dyDescent="0.4">
      <c r="B497" s="7">
        <v>492</v>
      </c>
      <c r="C497" s="12"/>
      <c r="D497" s="13"/>
      <c r="E497" s="14"/>
      <c r="F497" s="14"/>
      <c r="G497" s="14"/>
      <c r="H497" s="14"/>
      <c r="I497" s="14"/>
      <c r="J497" s="14"/>
      <c r="K497" s="14"/>
      <c r="L497" s="15"/>
      <c r="M497" s="12"/>
      <c r="N497" s="12"/>
      <c r="O497" s="12"/>
      <c r="P497" s="98" t="str">
        <f xml:space="preserve"> IF(ISBLANK(M497),"",VLOOKUP(M497,ComboValue!$D$2:$H$18,5,FALSE))</f>
        <v/>
      </c>
      <c r="Q497" s="12"/>
      <c r="R497" s="252" t="str" cm="1">
        <f t="array" ref="R497">IF(OR(ISNUMBER(SEARCH("SGH05",$D497:$L497)),ISNUMBER(SEARCH("SGH06",$D497:$L497)),ISNUMBER(SEARCH("SGH07",$D497:$L497)),ISNUMBER(SEARCH("SGH08",$D497:$L497)),ISNUMBER(SEARCH("pas de pictogramme",$D497:$L497)),ISNUMBER(SEARCH("SGH09",$D497:$L497)),ISNUMBER(SEARCH("SGH03",$D497:$L497))),"OUI","NON")</f>
        <v>NON</v>
      </c>
      <c r="S497" s="13"/>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212"/>
      <c r="AX497" s="123" t="str" cm="1">
        <f t="array" ref="AX497">_xlfn.TEXTJOIN(",", TRUE, IF(D497:L497="","",VLOOKUP(D497:L497, ComboValue!$A$2:$C$11, 3, FALSE)))</f>
        <v/>
      </c>
      <c r="AY497" s="123" t="str">
        <f t="shared" si="409"/>
        <v>Tous_Fr</v>
      </c>
      <c r="AZ497" s="123" t="str">
        <f>IF(ISBLANK(M497),"",VLOOKUP(M497,ComboValue!$D$2:$F$18,3,FALSE))</f>
        <v/>
      </c>
      <c r="BA497" s="123" t="str">
        <f>IF(ISBLANK(N497),"",VLOOKUP(N497,ComboValue!$J$2:$L$5,3,FALSE))</f>
        <v/>
      </c>
      <c r="BB497" s="130" t="str" cm="1">
        <f t="array" ref="BB497">_xlfn.TEXTJOIN(",", TRUE, IF(S497:AV497="","",VLOOKUP(S497:AV497, ComboValue!$M$2:$O$100, 3, FALSE)))</f>
        <v/>
      </c>
      <c r="BC497" s="124" t="str">
        <f t="shared" si="410"/>
        <v/>
      </c>
      <c r="BD497" s="110"/>
      <c r="BE497" s="122" t="str">
        <f t="shared" si="387"/>
        <v/>
      </c>
      <c r="BF497" s="123" t="str">
        <f t="shared" si="388"/>
        <v/>
      </c>
      <c r="BG497" s="123" t="str">
        <f t="shared" si="389"/>
        <v/>
      </c>
      <c r="BH497" s="123" t="str">
        <f t="shared" si="390"/>
        <v/>
      </c>
      <c r="BI497" s="123" t="str">
        <f t="shared" si="391"/>
        <v/>
      </c>
      <c r="BJ497" s="123" t="str">
        <f t="shared" si="392"/>
        <v/>
      </c>
      <c r="BK497" s="123" t="str">
        <f t="shared" si="393"/>
        <v/>
      </c>
      <c r="BL497" s="123" t="str">
        <f t="shared" si="394"/>
        <v/>
      </c>
      <c r="BM497" s="123" t="str">
        <f t="shared" si="395"/>
        <v/>
      </c>
      <c r="BN497" s="123" t="str">
        <f t="shared" si="396"/>
        <v/>
      </c>
      <c r="BO497" s="123">
        <f t="shared" si="435"/>
        <v>0</v>
      </c>
      <c r="BP497" s="123">
        <f t="shared" si="397"/>
        <v>0</v>
      </c>
      <c r="BQ497" s="123">
        <f t="shared" si="436"/>
        <v>0</v>
      </c>
      <c r="BR497" s="123">
        <f t="shared" si="398"/>
        <v>0</v>
      </c>
      <c r="BS497" s="123">
        <f t="shared" si="399"/>
        <v>0</v>
      </c>
      <c r="BT497" s="123">
        <f t="shared" si="400"/>
        <v>0</v>
      </c>
      <c r="BU497" s="123" t="str">
        <f t="shared" si="413"/>
        <v/>
      </c>
      <c r="BV497" s="123" t="str">
        <f t="shared" si="414"/>
        <v/>
      </c>
      <c r="BW497" s="123" t="str">
        <f t="shared" si="415"/>
        <v/>
      </c>
      <c r="BX497" s="123" t="str">
        <f t="shared" si="401"/>
        <v/>
      </c>
      <c r="BY497" s="123" t="str">
        <f t="shared" si="402"/>
        <v/>
      </c>
      <c r="BZ497" s="123" t="str">
        <f t="shared" si="403"/>
        <v/>
      </c>
      <c r="CA497" s="123" t="str">
        <f t="shared" si="404"/>
        <v/>
      </c>
      <c r="CB497" s="123" t="str">
        <f t="shared" si="405"/>
        <v/>
      </c>
      <c r="CC497" s="123" t="str">
        <f t="shared" si="406"/>
        <v/>
      </c>
      <c r="CD497" s="123" t="str">
        <f t="shared" si="407"/>
        <v/>
      </c>
      <c r="CE497" s="123" t="str">
        <f t="shared" si="408"/>
        <v/>
      </c>
      <c r="CF497" s="123" t="str">
        <f t="shared" si="416"/>
        <v/>
      </c>
      <c r="CG497" s="123" t="str">
        <f t="shared" si="417"/>
        <v/>
      </c>
      <c r="CH497" s="123" t="str">
        <f t="shared" si="418"/>
        <v/>
      </c>
      <c r="CI497" s="123" t="str">
        <f t="shared" si="419"/>
        <v/>
      </c>
      <c r="CJ497" s="131" t="str">
        <f t="shared" si="420"/>
        <v/>
      </c>
      <c r="CK497" s="123" t="str" cm="1">
        <f t="array" ref="CK497">IF(AND(AZ497="C_16",
        SUMPRODUCT(--ISNUMBER(SEARCH({"14","34","38","40","41","42","43","46","48","56","64","65"},BB497)))&gt;0),
    O497-IF(ISNUMBER(CL497),CL497,0),
    "")</f>
        <v/>
      </c>
      <c r="CL497" s="123" t="str" cm="1">
        <f t="array" ref="CL497">IF(AND(AZ497="C_16",
        SUMPRODUCT(--ISNUMBER(SEARCH({"01";"02";"03";"04";"05";"06";"07";"08";"09";"10";"11";"12";"13";"15";"16";"17";"19";"20";"21";"22";"23";"24";"25";"26";"27";"28";"29";"30";"31";"32";"33";"35";"36";"37";"39";"44";"45";"47";"49";"50";"51";"52";"53";"54";"55";"57";"58";"59";"60";"61";"62";"63";"66";"67";"68";"69";"70";"71";"72";"73";"74";"75"}, BB497)))&gt;0),
    O497,
    "")</f>
        <v/>
      </c>
      <c r="CM497" s="131" t="str" cm="1">
        <f t="array" ref="CM497">IF(SUMPRODUCT(--ISNUMBER(SEARCH({"32";"35";"36";"44";"45";"47";"50";"51";"52";"53";"54";"55";"57";"58";"59";"60"}, BB497)))&gt;0,
    B497,
    "")</f>
        <v/>
      </c>
      <c r="CN497" s="123" t="str" cm="1">
        <f t="array" ref="CN497">IF(SUMPRODUCT(--ISNUMBER(SEARCH({"61";"62"}, BB497)))&gt;0,
    B497,
    "")</f>
        <v/>
      </c>
      <c r="CO497" s="226" t="str" cm="1">
        <f t="array" ref="CO497">IF(SUMPRODUCT(--ISNUMBER(SEARCH({"68";"69";"70";"71"}, BB497)))&gt;0,
    B497,
    "")</f>
        <v/>
      </c>
      <c r="CP497" s="123" t="str" cm="1">
        <f t="array" ref="CP497">IF(SUMPRODUCT(--ISNUMBER(SEARCH({"72";"73";"74";"75"}, BB497)))&gt;0,
    B497,
    "")</f>
        <v/>
      </c>
      <c r="CQ497" s="123" t="str">
        <f t="shared" si="411"/>
        <v/>
      </c>
      <c r="CR497" s="226" t="str">
        <f t="shared" si="412"/>
        <v>NO</v>
      </c>
      <c r="CS497" s="122" t="str">
        <f t="shared" si="421"/>
        <v/>
      </c>
      <c r="CT497" s="123" t="str">
        <f t="shared" si="422"/>
        <v/>
      </c>
      <c r="CU497" s="123" t="str">
        <f t="shared" si="423"/>
        <v/>
      </c>
      <c r="CV497" s="123" t="str">
        <f t="shared" si="424"/>
        <v/>
      </c>
      <c r="CW497" s="123" t="str">
        <f t="shared" si="425"/>
        <v/>
      </c>
      <c r="CX497" s="123" t="str">
        <f t="shared" si="426"/>
        <v/>
      </c>
      <c r="CY497" s="123" t="str">
        <f t="shared" si="427"/>
        <v/>
      </c>
      <c r="CZ497" s="123" t="str">
        <f t="shared" si="428"/>
        <v/>
      </c>
      <c r="DA497" s="123" t="str">
        <f t="shared" si="429"/>
        <v/>
      </c>
      <c r="DB497" s="124" t="str">
        <f t="shared" si="430"/>
        <v/>
      </c>
      <c r="DC497" s="122" t="str">
        <f t="shared" si="431"/>
        <v/>
      </c>
      <c r="DD497" s="123" t="str">
        <f t="shared" si="432"/>
        <v/>
      </c>
      <c r="DE497" s="123" t="str">
        <f t="shared" si="433"/>
        <v/>
      </c>
      <c r="DF497" s="124" t="str">
        <f t="shared" si="434"/>
        <v/>
      </c>
      <c r="DG497" s="110"/>
    </row>
    <row r="498" spans="2:111" ht="16.2" outlineLevel="2" x14ac:dyDescent="0.4">
      <c r="B498" s="7">
        <v>493</v>
      </c>
      <c r="C498" s="12"/>
      <c r="D498" s="13"/>
      <c r="E498" s="14"/>
      <c r="F498" s="14"/>
      <c r="G498" s="14"/>
      <c r="H498" s="14"/>
      <c r="I498" s="14"/>
      <c r="J498" s="14"/>
      <c r="K498" s="14"/>
      <c r="L498" s="15"/>
      <c r="M498" s="12"/>
      <c r="N498" s="12"/>
      <c r="O498" s="12"/>
      <c r="P498" s="98" t="str">
        <f xml:space="preserve"> IF(ISBLANK(M498),"",VLOOKUP(M498,ComboValue!$D$2:$H$18,5,FALSE))</f>
        <v/>
      </c>
      <c r="Q498" s="12"/>
      <c r="R498" s="252" t="str" cm="1">
        <f t="array" ref="R498">IF(OR(ISNUMBER(SEARCH("SGH05",$D498:$L498)),ISNUMBER(SEARCH("SGH06",$D498:$L498)),ISNUMBER(SEARCH("SGH07",$D498:$L498)),ISNUMBER(SEARCH("SGH08",$D498:$L498)),ISNUMBER(SEARCH("pas de pictogramme",$D498:$L498)),ISNUMBER(SEARCH("SGH09",$D498:$L498)),ISNUMBER(SEARCH("SGH03",$D498:$L498))),"OUI","NON")</f>
        <v>NON</v>
      </c>
      <c r="S498" s="13"/>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212"/>
      <c r="AX498" s="123" t="str" cm="1">
        <f t="array" ref="AX498">_xlfn.TEXTJOIN(",", TRUE, IF(D498:L498="","",VLOOKUP(D498:L498, ComboValue!$A$2:$C$11, 3, FALSE)))</f>
        <v/>
      </c>
      <c r="AY498" s="123" t="str">
        <f t="shared" si="409"/>
        <v>Tous_Fr</v>
      </c>
      <c r="AZ498" s="123" t="str">
        <f>IF(ISBLANK(M498),"",VLOOKUP(M498,ComboValue!$D$2:$F$18,3,FALSE))</f>
        <v/>
      </c>
      <c r="BA498" s="123" t="str">
        <f>IF(ISBLANK(N498),"",VLOOKUP(N498,ComboValue!$J$2:$L$5,3,FALSE))</f>
        <v/>
      </c>
      <c r="BB498" s="130" t="str" cm="1">
        <f t="array" ref="BB498">_xlfn.TEXTJOIN(",", TRUE, IF(S498:AV498="","",VLOOKUP(S498:AV498, ComboValue!$M$2:$O$100, 3, FALSE)))</f>
        <v/>
      </c>
      <c r="BC498" s="124" t="str">
        <f t="shared" si="410"/>
        <v/>
      </c>
      <c r="BD498" s="110"/>
      <c r="BE498" s="122" t="str">
        <f t="shared" si="387"/>
        <v/>
      </c>
      <c r="BF498" s="123" t="str">
        <f t="shared" si="388"/>
        <v/>
      </c>
      <c r="BG498" s="123" t="str">
        <f t="shared" si="389"/>
        <v/>
      </c>
      <c r="BH498" s="123" t="str">
        <f t="shared" si="390"/>
        <v/>
      </c>
      <c r="BI498" s="123" t="str">
        <f t="shared" si="391"/>
        <v/>
      </c>
      <c r="BJ498" s="123" t="str">
        <f t="shared" si="392"/>
        <v/>
      </c>
      <c r="BK498" s="123" t="str">
        <f t="shared" si="393"/>
        <v/>
      </c>
      <c r="BL498" s="123" t="str">
        <f t="shared" si="394"/>
        <v/>
      </c>
      <c r="BM498" s="123" t="str">
        <f t="shared" si="395"/>
        <v/>
      </c>
      <c r="BN498" s="123" t="str">
        <f t="shared" si="396"/>
        <v/>
      </c>
      <c r="BO498" s="123">
        <f t="shared" si="435"/>
        <v>0</v>
      </c>
      <c r="BP498" s="123">
        <f t="shared" si="397"/>
        <v>0</v>
      </c>
      <c r="BQ498" s="123">
        <f t="shared" si="436"/>
        <v>0</v>
      </c>
      <c r="BR498" s="123">
        <f t="shared" si="398"/>
        <v>0</v>
      </c>
      <c r="BS498" s="123">
        <f t="shared" si="399"/>
        <v>0</v>
      </c>
      <c r="BT498" s="123">
        <f t="shared" si="400"/>
        <v>0</v>
      </c>
      <c r="BU498" s="123" t="str">
        <f t="shared" si="413"/>
        <v/>
      </c>
      <c r="BV498" s="123" t="str">
        <f t="shared" si="414"/>
        <v/>
      </c>
      <c r="BW498" s="123" t="str">
        <f t="shared" si="415"/>
        <v/>
      </c>
      <c r="BX498" s="123" t="str">
        <f t="shared" si="401"/>
        <v/>
      </c>
      <c r="BY498" s="123" t="str">
        <f t="shared" si="402"/>
        <v/>
      </c>
      <c r="BZ498" s="123" t="str">
        <f t="shared" si="403"/>
        <v/>
      </c>
      <c r="CA498" s="123" t="str">
        <f t="shared" si="404"/>
        <v/>
      </c>
      <c r="CB498" s="123" t="str">
        <f t="shared" si="405"/>
        <v/>
      </c>
      <c r="CC498" s="123" t="str">
        <f t="shared" si="406"/>
        <v/>
      </c>
      <c r="CD498" s="123" t="str">
        <f t="shared" si="407"/>
        <v/>
      </c>
      <c r="CE498" s="123" t="str">
        <f t="shared" si="408"/>
        <v/>
      </c>
      <c r="CF498" s="123" t="str">
        <f t="shared" si="416"/>
        <v/>
      </c>
      <c r="CG498" s="123" t="str">
        <f t="shared" si="417"/>
        <v/>
      </c>
      <c r="CH498" s="123" t="str">
        <f t="shared" si="418"/>
        <v/>
      </c>
      <c r="CI498" s="123" t="str">
        <f t="shared" si="419"/>
        <v/>
      </c>
      <c r="CJ498" s="131" t="str">
        <f t="shared" si="420"/>
        <v/>
      </c>
      <c r="CK498" s="123" t="str" cm="1">
        <f t="array" ref="CK498">IF(AND(AZ498="C_16",
        SUMPRODUCT(--ISNUMBER(SEARCH({"14","34","38","40","41","42","43","46","48","56","64","65"},BB498)))&gt;0),
    O498-IF(ISNUMBER(CL498),CL498,0),
    "")</f>
        <v/>
      </c>
      <c r="CL498" s="123" t="str" cm="1">
        <f t="array" ref="CL498">IF(AND(AZ498="C_16",
        SUMPRODUCT(--ISNUMBER(SEARCH({"01";"02";"03";"04";"05";"06";"07";"08";"09";"10";"11";"12";"13";"15";"16";"17";"19";"20";"21";"22";"23";"24";"25";"26";"27";"28";"29";"30";"31";"32";"33";"35";"36";"37";"39";"44";"45";"47";"49";"50";"51";"52";"53";"54";"55";"57";"58";"59";"60";"61";"62";"63";"66";"67";"68";"69";"70";"71";"72";"73";"74";"75"}, BB498)))&gt;0),
    O498,
    "")</f>
        <v/>
      </c>
      <c r="CM498" s="131" t="str" cm="1">
        <f t="array" ref="CM498">IF(SUMPRODUCT(--ISNUMBER(SEARCH({"32";"35";"36";"44";"45";"47";"50";"51";"52";"53";"54";"55";"57";"58";"59";"60"}, BB498)))&gt;0,
    B498,
    "")</f>
        <v/>
      </c>
      <c r="CN498" s="123" t="str" cm="1">
        <f t="array" ref="CN498">IF(SUMPRODUCT(--ISNUMBER(SEARCH({"61";"62"}, BB498)))&gt;0,
    B498,
    "")</f>
        <v/>
      </c>
      <c r="CO498" s="226" t="str" cm="1">
        <f t="array" ref="CO498">IF(SUMPRODUCT(--ISNUMBER(SEARCH({"68";"69";"70";"71"}, BB498)))&gt;0,
    B498,
    "")</f>
        <v/>
      </c>
      <c r="CP498" s="123" t="str" cm="1">
        <f t="array" ref="CP498">IF(SUMPRODUCT(--ISNUMBER(SEARCH({"72";"73";"74";"75"}, BB498)))&gt;0,
    B498,
    "")</f>
        <v/>
      </c>
      <c r="CQ498" s="123" t="str">
        <f t="shared" si="411"/>
        <v/>
      </c>
      <c r="CR498" s="226" t="str">
        <f t="shared" si="412"/>
        <v>NO</v>
      </c>
      <c r="CS498" s="122" t="str">
        <f t="shared" si="421"/>
        <v/>
      </c>
      <c r="CT498" s="123" t="str">
        <f t="shared" si="422"/>
        <v/>
      </c>
      <c r="CU498" s="123" t="str">
        <f t="shared" si="423"/>
        <v/>
      </c>
      <c r="CV498" s="123" t="str">
        <f t="shared" si="424"/>
        <v/>
      </c>
      <c r="CW498" s="123" t="str">
        <f t="shared" si="425"/>
        <v/>
      </c>
      <c r="CX498" s="123" t="str">
        <f t="shared" si="426"/>
        <v/>
      </c>
      <c r="CY498" s="123" t="str">
        <f t="shared" si="427"/>
        <v/>
      </c>
      <c r="CZ498" s="123" t="str">
        <f t="shared" si="428"/>
        <v/>
      </c>
      <c r="DA498" s="123" t="str">
        <f t="shared" si="429"/>
        <v/>
      </c>
      <c r="DB498" s="124" t="str">
        <f t="shared" si="430"/>
        <v/>
      </c>
      <c r="DC498" s="122" t="str">
        <f t="shared" si="431"/>
        <v/>
      </c>
      <c r="DD498" s="123" t="str">
        <f t="shared" si="432"/>
        <v/>
      </c>
      <c r="DE498" s="123" t="str">
        <f t="shared" si="433"/>
        <v/>
      </c>
      <c r="DF498" s="124" t="str">
        <f t="shared" si="434"/>
        <v/>
      </c>
      <c r="DG498" s="110"/>
    </row>
    <row r="499" spans="2:111" ht="16.2" outlineLevel="2" x14ac:dyDescent="0.4">
      <c r="B499" s="7">
        <v>494</v>
      </c>
      <c r="C499" s="12"/>
      <c r="D499" s="13"/>
      <c r="E499" s="14"/>
      <c r="F499" s="14"/>
      <c r="G499" s="14"/>
      <c r="H499" s="14"/>
      <c r="I499" s="14"/>
      <c r="J499" s="14"/>
      <c r="K499" s="14"/>
      <c r="L499" s="15"/>
      <c r="M499" s="12"/>
      <c r="N499" s="12"/>
      <c r="O499" s="12"/>
      <c r="P499" s="98" t="str">
        <f xml:space="preserve"> IF(ISBLANK(M499),"",VLOOKUP(M499,ComboValue!$D$2:$H$18,5,FALSE))</f>
        <v/>
      </c>
      <c r="Q499" s="12"/>
      <c r="R499" s="252" t="str" cm="1">
        <f t="array" ref="R499">IF(OR(ISNUMBER(SEARCH("SGH05",$D499:$L499)),ISNUMBER(SEARCH("SGH06",$D499:$L499)),ISNUMBER(SEARCH("SGH07",$D499:$L499)),ISNUMBER(SEARCH("SGH08",$D499:$L499)),ISNUMBER(SEARCH("pas de pictogramme",$D499:$L499)),ISNUMBER(SEARCH("SGH09",$D499:$L499)),ISNUMBER(SEARCH("SGH03",$D499:$L499))),"OUI","NON")</f>
        <v>NON</v>
      </c>
      <c r="S499" s="13"/>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212"/>
      <c r="AX499" s="123" t="str" cm="1">
        <f t="array" ref="AX499">_xlfn.TEXTJOIN(",", TRUE, IF(D499:L499="","",VLOOKUP(D499:L499, ComboValue!$A$2:$C$11, 3, FALSE)))</f>
        <v/>
      </c>
      <c r="AY499" s="123" t="str">
        <f t="shared" si="409"/>
        <v>Tous_Fr</v>
      </c>
      <c r="AZ499" s="123" t="str">
        <f>IF(ISBLANK(M499),"",VLOOKUP(M499,ComboValue!$D$2:$F$18,3,FALSE))</f>
        <v/>
      </c>
      <c r="BA499" s="123" t="str">
        <f>IF(ISBLANK(N499),"",VLOOKUP(N499,ComboValue!$J$2:$L$5,3,FALSE))</f>
        <v/>
      </c>
      <c r="BB499" s="130" t="str" cm="1">
        <f t="array" ref="BB499">_xlfn.TEXTJOIN(",", TRUE, IF(S499:AV499="","",VLOOKUP(S499:AV499, ComboValue!$M$2:$O$100, 3, FALSE)))</f>
        <v/>
      </c>
      <c r="BC499" s="124" t="str">
        <f t="shared" si="410"/>
        <v/>
      </c>
      <c r="BD499" s="110"/>
      <c r="BE499" s="122" t="str">
        <f t="shared" si="387"/>
        <v/>
      </c>
      <c r="BF499" s="123" t="str">
        <f t="shared" si="388"/>
        <v/>
      </c>
      <c r="BG499" s="123" t="str">
        <f t="shared" si="389"/>
        <v/>
      </c>
      <c r="BH499" s="123" t="str">
        <f t="shared" si="390"/>
        <v/>
      </c>
      <c r="BI499" s="123" t="str">
        <f t="shared" si="391"/>
        <v/>
      </c>
      <c r="BJ499" s="123" t="str">
        <f t="shared" si="392"/>
        <v/>
      </c>
      <c r="BK499" s="123" t="str">
        <f t="shared" si="393"/>
        <v/>
      </c>
      <c r="BL499" s="123" t="str">
        <f t="shared" si="394"/>
        <v/>
      </c>
      <c r="BM499" s="123" t="str">
        <f t="shared" si="395"/>
        <v/>
      </c>
      <c r="BN499" s="123" t="str">
        <f t="shared" si="396"/>
        <v/>
      </c>
      <c r="BO499" s="123">
        <f t="shared" si="435"/>
        <v>0</v>
      </c>
      <c r="BP499" s="123">
        <f t="shared" si="397"/>
        <v>0</v>
      </c>
      <c r="BQ499" s="123">
        <f t="shared" si="436"/>
        <v>0</v>
      </c>
      <c r="BR499" s="123">
        <f t="shared" si="398"/>
        <v>0</v>
      </c>
      <c r="BS499" s="123">
        <f t="shared" si="399"/>
        <v>0</v>
      </c>
      <c r="BT499" s="123">
        <f t="shared" si="400"/>
        <v>0</v>
      </c>
      <c r="BU499" s="123" t="str">
        <f t="shared" si="413"/>
        <v/>
      </c>
      <c r="BV499" s="123" t="str">
        <f t="shared" si="414"/>
        <v/>
      </c>
      <c r="BW499" s="123" t="str">
        <f t="shared" si="415"/>
        <v/>
      </c>
      <c r="BX499" s="123" t="str">
        <f t="shared" si="401"/>
        <v/>
      </c>
      <c r="BY499" s="123" t="str">
        <f t="shared" si="402"/>
        <v/>
      </c>
      <c r="BZ499" s="123" t="str">
        <f t="shared" si="403"/>
        <v/>
      </c>
      <c r="CA499" s="123" t="str">
        <f t="shared" si="404"/>
        <v/>
      </c>
      <c r="CB499" s="123" t="str">
        <f t="shared" si="405"/>
        <v/>
      </c>
      <c r="CC499" s="123" t="str">
        <f t="shared" si="406"/>
        <v/>
      </c>
      <c r="CD499" s="123" t="str">
        <f t="shared" si="407"/>
        <v/>
      </c>
      <c r="CE499" s="123" t="str">
        <f t="shared" si="408"/>
        <v/>
      </c>
      <c r="CF499" s="123" t="str">
        <f t="shared" si="416"/>
        <v/>
      </c>
      <c r="CG499" s="123" t="str">
        <f t="shared" si="417"/>
        <v/>
      </c>
      <c r="CH499" s="123" t="str">
        <f t="shared" si="418"/>
        <v/>
      </c>
      <c r="CI499" s="123" t="str">
        <f t="shared" si="419"/>
        <v/>
      </c>
      <c r="CJ499" s="131" t="str">
        <f t="shared" si="420"/>
        <v/>
      </c>
      <c r="CK499" s="123" t="str" cm="1">
        <f t="array" ref="CK499">IF(AND(AZ499="C_16",
        SUMPRODUCT(--ISNUMBER(SEARCH({"14","34","38","40","41","42","43","46","48","56","64","65"},BB499)))&gt;0),
    O499-IF(ISNUMBER(CL499),CL499,0),
    "")</f>
        <v/>
      </c>
      <c r="CL499" s="123" t="str" cm="1">
        <f t="array" ref="CL499">IF(AND(AZ499="C_16",
        SUMPRODUCT(--ISNUMBER(SEARCH({"01";"02";"03";"04";"05";"06";"07";"08";"09";"10";"11";"12";"13";"15";"16";"17";"19";"20";"21";"22";"23";"24";"25";"26";"27";"28";"29";"30";"31";"32";"33";"35";"36";"37";"39";"44";"45";"47";"49";"50";"51";"52";"53";"54";"55";"57";"58";"59";"60";"61";"62";"63";"66";"67";"68";"69";"70";"71";"72";"73";"74";"75"}, BB499)))&gt;0),
    O499,
    "")</f>
        <v/>
      </c>
      <c r="CM499" s="131" t="str" cm="1">
        <f t="array" ref="CM499">IF(SUMPRODUCT(--ISNUMBER(SEARCH({"32";"35";"36";"44";"45";"47";"50";"51";"52";"53";"54";"55";"57";"58";"59";"60"}, BB499)))&gt;0,
    B499,
    "")</f>
        <v/>
      </c>
      <c r="CN499" s="123" t="str" cm="1">
        <f t="array" ref="CN499">IF(SUMPRODUCT(--ISNUMBER(SEARCH({"61";"62"}, BB499)))&gt;0,
    B499,
    "")</f>
        <v/>
      </c>
      <c r="CO499" s="226" t="str" cm="1">
        <f t="array" ref="CO499">IF(SUMPRODUCT(--ISNUMBER(SEARCH({"68";"69";"70";"71"}, BB499)))&gt;0,
    B499,
    "")</f>
        <v/>
      </c>
      <c r="CP499" s="123" t="str" cm="1">
        <f t="array" ref="CP499">IF(SUMPRODUCT(--ISNUMBER(SEARCH({"72";"73";"74";"75"}, BB499)))&gt;0,
    B499,
    "")</f>
        <v/>
      </c>
      <c r="CQ499" s="123" t="str">
        <f t="shared" si="411"/>
        <v/>
      </c>
      <c r="CR499" s="226" t="str">
        <f t="shared" si="412"/>
        <v>NO</v>
      </c>
      <c r="CS499" s="122" t="str">
        <f t="shared" si="421"/>
        <v/>
      </c>
      <c r="CT499" s="123" t="str">
        <f t="shared" si="422"/>
        <v/>
      </c>
      <c r="CU499" s="123" t="str">
        <f t="shared" si="423"/>
        <v/>
      </c>
      <c r="CV499" s="123" t="str">
        <f t="shared" si="424"/>
        <v/>
      </c>
      <c r="CW499" s="123" t="str">
        <f t="shared" si="425"/>
        <v/>
      </c>
      <c r="CX499" s="123" t="str">
        <f t="shared" si="426"/>
        <v/>
      </c>
      <c r="CY499" s="123" t="str">
        <f t="shared" si="427"/>
        <v/>
      </c>
      <c r="CZ499" s="123" t="str">
        <f t="shared" si="428"/>
        <v/>
      </c>
      <c r="DA499" s="123" t="str">
        <f t="shared" si="429"/>
        <v/>
      </c>
      <c r="DB499" s="124" t="str">
        <f t="shared" si="430"/>
        <v/>
      </c>
      <c r="DC499" s="122" t="str">
        <f t="shared" si="431"/>
        <v/>
      </c>
      <c r="DD499" s="123" t="str">
        <f t="shared" si="432"/>
        <v/>
      </c>
      <c r="DE499" s="123" t="str">
        <f t="shared" si="433"/>
        <v/>
      </c>
      <c r="DF499" s="124" t="str">
        <f t="shared" si="434"/>
        <v/>
      </c>
      <c r="DG499" s="110"/>
    </row>
    <row r="500" spans="2:111" ht="16.2" outlineLevel="2" x14ac:dyDescent="0.4">
      <c r="B500" s="7">
        <v>495</v>
      </c>
      <c r="C500" s="12"/>
      <c r="D500" s="13"/>
      <c r="E500" s="14"/>
      <c r="F500" s="14"/>
      <c r="G500" s="14"/>
      <c r="H500" s="14"/>
      <c r="I500" s="14"/>
      <c r="J500" s="14"/>
      <c r="K500" s="14"/>
      <c r="L500" s="15"/>
      <c r="M500" s="12"/>
      <c r="N500" s="12"/>
      <c r="O500" s="12"/>
      <c r="P500" s="98" t="str">
        <f xml:space="preserve"> IF(ISBLANK(M500),"",VLOOKUP(M500,ComboValue!$D$2:$H$18,5,FALSE))</f>
        <v/>
      </c>
      <c r="Q500" s="12"/>
      <c r="R500" s="252" t="str" cm="1">
        <f t="array" ref="R500">IF(OR(ISNUMBER(SEARCH("SGH05",$D500:$L500)),ISNUMBER(SEARCH("SGH06",$D500:$L500)),ISNUMBER(SEARCH("SGH07",$D500:$L500)),ISNUMBER(SEARCH("SGH08",$D500:$L500)),ISNUMBER(SEARCH("pas de pictogramme",$D500:$L500)),ISNUMBER(SEARCH("SGH09",$D500:$L500)),ISNUMBER(SEARCH("SGH03",$D500:$L500))),"OUI","NON")</f>
        <v>NON</v>
      </c>
      <c r="S500" s="13"/>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212"/>
      <c r="AX500" s="123" t="str" cm="1">
        <f t="array" ref="AX500">_xlfn.TEXTJOIN(",", TRUE, IF(D500:L500="","",VLOOKUP(D500:L500, ComboValue!$A$2:$C$11, 3, FALSE)))</f>
        <v/>
      </c>
      <c r="AY500" s="123" t="str">
        <f t="shared" si="409"/>
        <v>Tous_Fr</v>
      </c>
      <c r="AZ500" s="123" t="str">
        <f>IF(ISBLANK(M500),"",VLOOKUP(M500,ComboValue!$D$2:$F$18,3,FALSE))</f>
        <v/>
      </c>
      <c r="BA500" s="123" t="str">
        <f>IF(ISBLANK(N500),"",VLOOKUP(N500,ComboValue!$J$2:$L$5,3,FALSE))</f>
        <v/>
      </c>
      <c r="BB500" s="130" t="str" cm="1">
        <f t="array" ref="BB500">_xlfn.TEXTJOIN(",", TRUE, IF(S500:AV500="","",VLOOKUP(S500:AV500, ComboValue!$M$2:$O$100, 3, FALSE)))</f>
        <v/>
      </c>
      <c r="BC500" s="124" t="str">
        <f t="shared" si="410"/>
        <v/>
      </c>
      <c r="BD500" s="110"/>
      <c r="BE500" s="122" t="str">
        <f t="shared" si="387"/>
        <v/>
      </c>
      <c r="BF500" s="123" t="str">
        <f t="shared" si="388"/>
        <v/>
      </c>
      <c r="BG500" s="123" t="str">
        <f t="shared" si="389"/>
        <v/>
      </c>
      <c r="BH500" s="123" t="str">
        <f t="shared" si="390"/>
        <v/>
      </c>
      <c r="BI500" s="123" t="str">
        <f t="shared" si="391"/>
        <v/>
      </c>
      <c r="BJ500" s="123" t="str">
        <f t="shared" si="392"/>
        <v/>
      </c>
      <c r="BK500" s="123" t="str">
        <f t="shared" si="393"/>
        <v/>
      </c>
      <c r="BL500" s="123" t="str">
        <f t="shared" si="394"/>
        <v/>
      </c>
      <c r="BM500" s="123" t="str">
        <f t="shared" si="395"/>
        <v/>
      </c>
      <c r="BN500" s="123" t="str">
        <f t="shared" si="396"/>
        <v/>
      </c>
      <c r="BO500" s="123">
        <f t="shared" si="435"/>
        <v>0</v>
      </c>
      <c r="BP500" s="123">
        <f t="shared" si="397"/>
        <v>0</v>
      </c>
      <c r="BQ500" s="123">
        <f t="shared" si="436"/>
        <v>0</v>
      </c>
      <c r="BR500" s="123">
        <f t="shared" si="398"/>
        <v>0</v>
      </c>
      <c r="BS500" s="123">
        <f t="shared" si="399"/>
        <v>0</v>
      </c>
      <c r="BT500" s="123">
        <f t="shared" si="400"/>
        <v>0</v>
      </c>
      <c r="BU500" s="123" t="str">
        <f t="shared" si="413"/>
        <v/>
      </c>
      <c r="BV500" s="123" t="str">
        <f t="shared" si="414"/>
        <v/>
      </c>
      <c r="BW500" s="123" t="str">
        <f t="shared" si="415"/>
        <v/>
      </c>
      <c r="BX500" s="123" t="str">
        <f t="shared" si="401"/>
        <v/>
      </c>
      <c r="BY500" s="123" t="str">
        <f t="shared" si="402"/>
        <v/>
      </c>
      <c r="BZ500" s="123" t="str">
        <f t="shared" si="403"/>
        <v/>
      </c>
      <c r="CA500" s="123" t="str">
        <f t="shared" si="404"/>
        <v/>
      </c>
      <c r="CB500" s="123" t="str">
        <f t="shared" si="405"/>
        <v/>
      </c>
      <c r="CC500" s="123" t="str">
        <f t="shared" si="406"/>
        <v/>
      </c>
      <c r="CD500" s="123" t="str">
        <f t="shared" si="407"/>
        <v/>
      </c>
      <c r="CE500" s="123" t="str">
        <f t="shared" si="408"/>
        <v/>
      </c>
      <c r="CF500" s="123" t="str">
        <f t="shared" si="416"/>
        <v/>
      </c>
      <c r="CG500" s="123" t="str">
        <f t="shared" si="417"/>
        <v/>
      </c>
      <c r="CH500" s="123" t="str">
        <f t="shared" si="418"/>
        <v/>
      </c>
      <c r="CI500" s="123" t="str">
        <f t="shared" si="419"/>
        <v/>
      </c>
      <c r="CJ500" s="131" t="str">
        <f t="shared" si="420"/>
        <v/>
      </c>
      <c r="CK500" s="123" t="str" cm="1">
        <f t="array" ref="CK500">IF(AND(AZ500="C_16",
        SUMPRODUCT(--ISNUMBER(SEARCH({"14","34","38","40","41","42","43","46","48","56","64","65"},BB500)))&gt;0),
    O500-IF(ISNUMBER(CL500),CL500,0),
    "")</f>
        <v/>
      </c>
      <c r="CL500" s="123" t="str" cm="1">
        <f t="array" ref="CL500">IF(AND(AZ500="C_16",
        SUMPRODUCT(--ISNUMBER(SEARCH({"01";"02";"03";"04";"05";"06";"07";"08";"09";"10";"11";"12";"13";"15";"16";"17";"19";"20";"21";"22";"23";"24";"25";"26";"27";"28";"29";"30";"31";"32";"33";"35";"36";"37";"39";"44";"45";"47";"49";"50";"51";"52";"53";"54";"55";"57";"58";"59";"60";"61";"62";"63";"66";"67";"68";"69";"70";"71";"72";"73";"74";"75"}, BB500)))&gt;0),
    O500,
    "")</f>
        <v/>
      </c>
      <c r="CM500" s="131" t="str" cm="1">
        <f t="array" ref="CM500">IF(SUMPRODUCT(--ISNUMBER(SEARCH({"32";"35";"36";"44";"45";"47";"50";"51";"52";"53";"54";"55";"57";"58";"59";"60"}, BB500)))&gt;0,
    B500,
    "")</f>
        <v/>
      </c>
      <c r="CN500" s="123" t="str" cm="1">
        <f t="array" ref="CN500">IF(SUMPRODUCT(--ISNUMBER(SEARCH({"61";"62"}, BB500)))&gt;0,
    B500,
    "")</f>
        <v/>
      </c>
      <c r="CO500" s="226" t="str" cm="1">
        <f t="array" ref="CO500">IF(SUMPRODUCT(--ISNUMBER(SEARCH({"68";"69";"70";"71"}, BB500)))&gt;0,
    B500,
    "")</f>
        <v/>
      </c>
      <c r="CP500" s="123" t="str" cm="1">
        <f t="array" ref="CP500">IF(SUMPRODUCT(--ISNUMBER(SEARCH({"72";"73";"74";"75"}, BB500)))&gt;0,
    B500,
    "")</f>
        <v/>
      </c>
      <c r="CQ500" s="123" t="str">
        <f t="shared" si="411"/>
        <v/>
      </c>
      <c r="CR500" s="226" t="str">
        <f t="shared" si="412"/>
        <v>NO</v>
      </c>
      <c r="CS500" s="122" t="str">
        <f t="shared" si="421"/>
        <v/>
      </c>
      <c r="CT500" s="123" t="str">
        <f t="shared" si="422"/>
        <v/>
      </c>
      <c r="CU500" s="123" t="str">
        <f t="shared" si="423"/>
        <v/>
      </c>
      <c r="CV500" s="123" t="str">
        <f t="shared" si="424"/>
        <v/>
      </c>
      <c r="CW500" s="123" t="str">
        <f t="shared" si="425"/>
        <v/>
      </c>
      <c r="CX500" s="123" t="str">
        <f t="shared" si="426"/>
        <v/>
      </c>
      <c r="CY500" s="123" t="str">
        <f t="shared" si="427"/>
        <v/>
      </c>
      <c r="CZ500" s="123" t="str">
        <f t="shared" si="428"/>
        <v/>
      </c>
      <c r="DA500" s="123" t="str">
        <f t="shared" si="429"/>
        <v/>
      </c>
      <c r="DB500" s="124" t="str">
        <f t="shared" si="430"/>
        <v/>
      </c>
      <c r="DC500" s="122" t="str">
        <f t="shared" si="431"/>
        <v/>
      </c>
      <c r="DD500" s="123" t="str">
        <f t="shared" si="432"/>
        <v/>
      </c>
      <c r="DE500" s="123" t="str">
        <f t="shared" si="433"/>
        <v/>
      </c>
      <c r="DF500" s="124" t="str">
        <f t="shared" si="434"/>
        <v/>
      </c>
      <c r="DG500" s="110"/>
    </row>
    <row r="501" spans="2:111" ht="16.2" outlineLevel="2" x14ac:dyDescent="0.4">
      <c r="B501" s="7">
        <v>496</v>
      </c>
      <c r="C501" s="12"/>
      <c r="D501" s="13"/>
      <c r="E501" s="14"/>
      <c r="F501" s="14"/>
      <c r="G501" s="14"/>
      <c r="H501" s="14"/>
      <c r="I501" s="14"/>
      <c r="J501" s="14"/>
      <c r="K501" s="14"/>
      <c r="L501" s="15"/>
      <c r="M501" s="12"/>
      <c r="N501" s="12"/>
      <c r="O501" s="12"/>
      <c r="P501" s="98" t="str">
        <f xml:space="preserve"> IF(ISBLANK(M501),"",VLOOKUP(M501,ComboValue!$D$2:$H$18,5,FALSE))</f>
        <v/>
      </c>
      <c r="Q501" s="12"/>
      <c r="R501" s="252" t="str" cm="1">
        <f t="array" ref="R501">IF(OR(ISNUMBER(SEARCH("SGH05",$D501:$L501)),ISNUMBER(SEARCH("SGH06",$D501:$L501)),ISNUMBER(SEARCH("SGH07",$D501:$L501)),ISNUMBER(SEARCH("SGH08",$D501:$L501)),ISNUMBER(SEARCH("pas de pictogramme",$D501:$L501)),ISNUMBER(SEARCH("SGH09",$D501:$L501)),ISNUMBER(SEARCH("SGH03",$D501:$L501))),"OUI","NON")</f>
        <v>NON</v>
      </c>
      <c r="S501" s="13"/>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212"/>
      <c r="AX501" s="123" t="str" cm="1">
        <f t="array" ref="AX501">_xlfn.TEXTJOIN(",", TRUE, IF(D501:L501="","",VLOOKUP(D501:L501, ComboValue!$A$2:$C$11, 3, FALSE)))</f>
        <v/>
      </c>
      <c r="AY501" s="123" t="str">
        <f t="shared" si="409"/>
        <v>Tous_Fr</v>
      </c>
      <c r="AZ501" s="123" t="str">
        <f>IF(ISBLANK(M501),"",VLOOKUP(M501,ComboValue!$D$2:$F$18,3,FALSE))</f>
        <v/>
      </c>
      <c r="BA501" s="123" t="str">
        <f>IF(ISBLANK(N501),"",VLOOKUP(N501,ComboValue!$J$2:$L$5,3,FALSE))</f>
        <v/>
      </c>
      <c r="BB501" s="130" t="str" cm="1">
        <f t="array" ref="BB501">_xlfn.TEXTJOIN(",", TRUE, IF(S501:AV501="","",VLOOKUP(S501:AV501, ComboValue!$M$2:$O$100, 3, FALSE)))</f>
        <v/>
      </c>
      <c r="BC501" s="124" t="str">
        <f t="shared" si="410"/>
        <v/>
      </c>
      <c r="BD501" s="110"/>
      <c r="BE501" s="122" t="str">
        <f t="shared" si="387"/>
        <v/>
      </c>
      <c r="BF501" s="123" t="str">
        <f t="shared" si="388"/>
        <v/>
      </c>
      <c r="BG501" s="123" t="str">
        <f t="shared" si="389"/>
        <v/>
      </c>
      <c r="BH501" s="123" t="str">
        <f t="shared" si="390"/>
        <v/>
      </c>
      <c r="BI501" s="123" t="str">
        <f t="shared" si="391"/>
        <v/>
      </c>
      <c r="BJ501" s="123" t="str">
        <f t="shared" si="392"/>
        <v/>
      </c>
      <c r="BK501" s="123" t="str">
        <f t="shared" si="393"/>
        <v/>
      </c>
      <c r="BL501" s="123" t="str">
        <f t="shared" si="394"/>
        <v/>
      </c>
      <c r="BM501" s="123" t="str">
        <f t="shared" si="395"/>
        <v/>
      </c>
      <c r="BN501" s="123" t="str">
        <f t="shared" si="396"/>
        <v/>
      </c>
      <c r="BO501" s="123">
        <f t="shared" si="435"/>
        <v>0</v>
      </c>
      <c r="BP501" s="123">
        <f t="shared" si="397"/>
        <v>0</v>
      </c>
      <c r="BQ501" s="123">
        <f t="shared" si="436"/>
        <v>0</v>
      </c>
      <c r="BR501" s="123">
        <f t="shared" si="398"/>
        <v>0</v>
      </c>
      <c r="BS501" s="123">
        <f t="shared" si="399"/>
        <v>0</v>
      </c>
      <c r="BT501" s="123">
        <f t="shared" si="400"/>
        <v>0</v>
      </c>
      <c r="BU501" s="123" t="str">
        <f t="shared" si="413"/>
        <v/>
      </c>
      <c r="BV501" s="123" t="str">
        <f t="shared" si="414"/>
        <v/>
      </c>
      <c r="BW501" s="123" t="str">
        <f t="shared" si="415"/>
        <v/>
      </c>
      <c r="BX501" s="123" t="str">
        <f t="shared" si="401"/>
        <v/>
      </c>
      <c r="BY501" s="123" t="str">
        <f t="shared" si="402"/>
        <v/>
      </c>
      <c r="BZ501" s="123" t="str">
        <f t="shared" si="403"/>
        <v/>
      </c>
      <c r="CA501" s="123" t="str">
        <f t="shared" si="404"/>
        <v/>
      </c>
      <c r="CB501" s="123" t="str">
        <f t="shared" si="405"/>
        <v/>
      </c>
      <c r="CC501" s="123" t="str">
        <f t="shared" si="406"/>
        <v/>
      </c>
      <c r="CD501" s="123" t="str">
        <f t="shared" si="407"/>
        <v/>
      </c>
      <c r="CE501" s="123" t="str">
        <f t="shared" si="408"/>
        <v/>
      </c>
      <c r="CF501" s="123" t="str">
        <f t="shared" si="416"/>
        <v/>
      </c>
      <c r="CG501" s="123" t="str">
        <f t="shared" si="417"/>
        <v/>
      </c>
      <c r="CH501" s="123" t="str">
        <f t="shared" si="418"/>
        <v/>
      </c>
      <c r="CI501" s="123" t="str">
        <f t="shared" si="419"/>
        <v/>
      </c>
      <c r="CJ501" s="131" t="str">
        <f t="shared" si="420"/>
        <v/>
      </c>
      <c r="CK501" s="123" t="str" cm="1">
        <f t="array" ref="CK501">IF(AND(AZ501="C_16",
        SUMPRODUCT(--ISNUMBER(SEARCH({"14","34","38","40","41","42","43","46","48","56","64","65"},BB501)))&gt;0),
    O501-IF(ISNUMBER(CL501),CL501,0),
    "")</f>
        <v/>
      </c>
      <c r="CL501" s="123" t="str" cm="1">
        <f t="array" ref="CL501">IF(AND(AZ501="C_16",
        SUMPRODUCT(--ISNUMBER(SEARCH({"01";"02";"03";"04";"05";"06";"07";"08";"09";"10";"11";"12";"13";"15";"16";"17";"19";"20";"21";"22";"23";"24";"25";"26";"27";"28";"29";"30";"31";"32";"33";"35";"36";"37";"39";"44";"45";"47";"49";"50";"51";"52";"53";"54";"55";"57";"58";"59";"60";"61";"62";"63";"66";"67";"68";"69";"70";"71";"72";"73";"74";"75"}, BB501)))&gt;0),
    O501,
    "")</f>
        <v/>
      </c>
      <c r="CM501" s="131" t="str" cm="1">
        <f t="array" ref="CM501">IF(SUMPRODUCT(--ISNUMBER(SEARCH({"32";"35";"36";"44";"45";"47";"50";"51";"52";"53";"54";"55";"57";"58";"59";"60"}, BB501)))&gt;0,
    B501,
    "")</f>
        <v/>
      </c>
      <c r="CN501" s="123" t="str" cm="1">
        <f t="array" ref="CN501">IF(SUMPRODUCT(--ISNUMBER(SEARCH({"61";"62"}, BB501)))&gt;0,
    B501,
    "")</f>
        <v/>
      </c>
      <c r="CO501" s="226" t="str" cm="1">
        <f t="array" ref="CO501">IF(SUMPRODUCT(--ISNUMBER(SEARCH({"68";"69";"70";"71"}, BB501)))&gt;0,
    B501,
    "")</f>
        <v/>
      </c>
      <c r="CP501" s="123" t="str" cm="1">
        <f t="array" ref="CP501">IF(SUMPRODUCT(--ISNUMBER(SEARCH({"72";"73";"74";"75"}, BB501)))&gt;0,
    B501,
    "")</f>
        <v/>
      </c>
      <c r="CQ501" s="123" t="str">
        <f t="shared" si="411"/>
        <v/>
      </c>
      <c r="CR501" s="226" t="str">
        <f t="shared" si="412"/>
        <v>NO</v>
      </c>
      <c r="CS501" s="122" t="str">
        <f t="shared" si="421"/>
        <v/>
      </c>
      <c r="CT501" s="123" t="str">
        <f t="shared" si="422"/>
        <v/>
      </c>
      <c r="CU501" s="123" t="str">
        <f t="shared" si="423"/>
        <v/>
      </c>
      <c r="CV501" s="123" t="str">
        <f t="shared" si="424"/>
        <v/>
      </c>
      <c r="CW501" s="123" t="str">
        <f t="shared" si="425"/>
        <v/>
      </c>
      <c r="CX501" s="123" t="str">
        <f t="shared" si="426"/>
        <v/>
      </c>
      <c r="CY501" s="123" t="str">
        <f t="shared" si="427"/>
        <v/>
      </c>
      <c r="CZ501" s="123" t="str">
        <f t="shared" si="428"/>
        <v/>
      </c>
      <c r="DA501" s="123" t="str">
        <f t="shared" si="429"/>
        <v/>
      </c>
      <c r="DB501" s="124" t="str">
        <f t="shared" si="430"/>
        <v/>
      </c>
      <c r="DC501" s="122" t="str">
        <f t="shared" si="431"/>
        <v/>
      </c>
      <c r="DD501" s="123" t="str">
        <f t="shared" si="432"/>
        <v/>
      </c>
      <c r="DE501" s="123" t="str">
        <f t="shared" si="433"/>
        <v/>
      </c>
      <c r="DF501" s="124" t="str">
        <f t="shared" si="434"/>
        <v/>
      </c>
      <c r="DG501" s="110"/>
    </row>
    <row r="502" spans="2:111" ht="16.2" outlineLevel="2" x14ac:dyDescent="0.4">
      <c r="B502" s="7">
        <v>497</v>
      </c>
      <c r="C502" s="12"/>
      <c r="D502" s="13"/>
      <c r="E502" s="14"/>
      <c r="F502" s="14"/>
      <c r="G502" s="14"/>
      <c r="H502" s="14"/>
      <c r="I502" s="14"/>
      <c r="J502" s="14"/>
      <c r="K502" s="14"/>
      <c r="L502" s="15"/>
      <c r="M502" s="12"/>
      <c r="N502" s="12"/>
      <c r="O502" s="12"/>
      <c r="P502" s="98" t="str">
        <f xml:space="preserve"> IF(ISBLANK(M502),"",VLOOKUP(M502,ComboValue!$D$2:$H$18,5,FALSE))</f>
        <v/>
      </c>
      <c r="Q502" s="12"/>
      <c r="R502" s="252" t="str" cm="1">
        <f t="array" ref="R502">IF(OR(ISNUMBER(SEARCH("SGH05",$D502:$L502)),ISNUMBER(SEARCH("SGH06",$D502:$L502)),ISNUMBER(SEARCH("SGH07",$D502:$L502)),ISNUMBER(SEARCH("SGH08",$D502:$L502)),ISNUMBER(SEARCH("pas de pictogramme",$D502:$L502)),ISNUMBER(SEARCH("SGH09",$D502:$L502)),ISNUMBER(SEARCH("SGH03",$D502:$L502))),"OUI","NON")</f>
        <v>NON</v>
      </c>
      <c r="S502" s="13"/>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212"/>
      <c r="AX502" s="123" t="str" cm="1">
        <f t="array" ref="AX502">_xlfn.TEXTJOIN(",", TRUE, IF(D502:L502="","",VLOOKUP(D502:L502, ComboValue!$A$2:$C$11, 3, FALSE)))</f>
        <v/>
      </c>
      <c r="AY502" s="123" t="str">
        <f t="shared" si="409"/>
        <v>Tous_Fr</v>
      </c>
      <c r="AZ502" s="123" t="str">
        <f>IF(ISBLANK(M502),"",VLOOKUP(M502,ComboValue!$D$2:$F$18,3,FALSE))</f>
        <v/>
      </c>
      <c r="BA502" s="123" t="str">
        <f>IF(ISBLANK(N502),"",VLOOKUP(N502,ComboValue!$J$2:$L$5,3,FALSE))</f>
        <v/>
      </c>
      <c r="BB502" s="130" t="str" cm="1">
        <f t="array" ref="BB502">_xlfn.TEXTJOIN(",", TRUE, IF(S502:AV502="","",VLOOKUP(S502:AV502, ComboValue!$M$2:$O$100, 3, FALSE)))</f>
        <v/>
      </c>
      <c r="BC502" s="124" t="str">
        <f t="shared" si="410"/>
        <v/>
      </c>
      <c r="BD502" s="110"/>
      <c r="BE502" s="122" t="str">
        <f t="shared" si="387"/>
        <v/>
      </c>
      <c r="BF502" s="123" t="str">
        <f t="shared" si="388"/>
        <v/>
      </c>
      <c r="BG502" s="123" t="str">
        <f t="shared" si="389"/>
        <v/>
      </c>
      <c r="BH502" s="123" t="str">
        <f t="shared" si="390"/>
        <v/>
      </c>
      <c r="BI502" s="123" t="str">
        <f t="shared" si="391"/>
        <v/>
      </c>
      <c r="BJ502" s="123" t="str">
        <f t="shared" si="392"/>
        <v/>
      </c>
      <c r="BK502" s="123" t="str">
        <f t="shared" si="393"/>
        <v/>
      </c>
      <c r="BL502" s="123" t="str">
        <f t="shared" si="394"/>
        <v/>
      </c>
      <c r="BM502" s="123" t="str">
        <f t="shared" si="395"/>
        <v/>
      </c>
      <c r="BN502" s="123" t="str">
        <f t="shared" si="396"/>
        <v/>
      </c>
      <c r="BO502" s="123">
        <f t="shared" si="435"/>
        <v>0</v>
      </c>
      <c r="BP502" s="123">
        <f t="shared" si="397"/>
        <v>0</v>
      </c>
      <c r="BQ502" s="123">
        <f t="shared" si="436"/>
        <v>0</v>
      </c>
      <c r="BR502" s="123">
        <f t="shared" si="398"/>
        <v>0</v>
      </c>
      <c r="BS502" s="123">
        <f t="shared" si="399"/>
        <v>0</v>
      </c>
      <c r="BT502" s="123">
        <f t="shared" si="400"/>
        <v>0</v>
      </c>
      <c r="BU502" s="123" t="str">
        <f t="shared" si="413"/>
        <v/>
      </c>
      <c r="BV502" s="123" t="str">
        <f t="shared" si="414"/>
        <v/>
      </c>
      <c r="BW502" s="123" t="str">
        <f t="shared" si="415"/>
        <v/>
      </c>
      <c r="BX502" s="123" t="str">
        <f t="shared" si="401"/>
        <v/>
      </c>
      <c r="BY502" s="123" t="str">
        <f t="shared" si="402"/>
        <v/>
      </c>
      <c r="BZ502" s="123" t="str">
        <f t="shared" si="403"/>
        <v/>
      </c>
      <c r="CA502" s="123" t="str">
        <f t="shared" si="404"/>
        <v/>
      </c>
      <c r="CB502" s="123" t="str">
        <f t="shared" si="405"/>
        <v/>
      </c>
      <c r="CC502" s="123" t="str">
        <f t="shared" si="406"/>
        <v/>
      </c>
      <c r="CD502" s="123" t="str">
        <f t="shared" si="407"/>
        <v/>
      </c>
      <c r="CE502" s="123" t="str">
        <f t="shared" si="408"/>
        <v/>
      </c>
      <c r="CF502" s="123" t="str">
        <f t="shared" si="416"/>
        <v/>
      </c>
      <c r="CG502" s="123" t="str">
        <f t="shared" si="417"/>
        <v/>
      </c>
      <c r="CH502" s="123" t="str">
        <f t="shared" si="418"/>
        <v/>
      </c>
      <c r="CI502" s="123" t="str">
        <f t="shared" si="419"/>
        <v/>
      </c>
      <c r="CJ502" s="131" t="str">
        <f t="shared" si="420"/>
        <v/>
      </c>
      <c r="CK502" s="123" t="str" cm="1">
        <f t="array" ref="CK502">IF(AND(AZ502="C_16",
        SUMPRODUCT(--ISNUMBER(SEARCH({"14","34","38","40","41","42","43","46","48","56","64","65"},BB502)))&gt;0),
    O502-IF(ISNUMBER(CL502),CL502,0),
    "")</f>
        <v/>
      </c>
      <c r="CL502" s="123" t="str" cm="1">
        <f t="array" ref="CL502">IF(AND(AZ502="C_16",
        SUMPRODUCT(--ISNUMBER(SEARCH({"01";"02";"03";"04";"05";"06";"07";"08";"09";"10";"11";"12";"13";"15";"16";"17";"19";"20";"21";"22";"23";"24";"25";"26";"27";"28";"29";"30";"31";"32";"33";"35";"36";"37";"39";"44";"45";"47";"49";"50";"51";"52";"53";"54";"55";"57";"58";"59";"60";"61";"62";"63";"66";"67";"68";"69";"70";"71";"72";"73";"74";"75"}, BB502)))&gt;0),
    O502,
    "")</f>
        <v/>
      </c>
      <c r="CM502" s="131" t="str" cm="1">
        <f t="array" ref="CM502">IF(SUMPRODUCT(--ISNUMBER(SEARCH({"32";"35";"36";"44";"45";"47";"50";"51";"52";"53";"54";"55";"57";"58";"59";"60"}, BB502)))&gt;0,
    B502,
    "")</f>
        <v/>
      </c>
      <c r="CN502" s="123" t="str" cm="1">
        <f t="array" ref="CN502">IF(SUMPRODUCT(--ISNUMBER(SEARCH({"61";"62"}, BB502)))&gt;0,
    B502,
    "")</f>
        <v/>
      </c>
      <c r="CO502" s="226" t="str" cm="1">
        <f t="array" ref="CO502">IF(SUMPRODUCT(--ISNUMBER(SEARCH({"68";"69";"70";"71"}, BB502)))&gt;0,
    B502,
    "")</f>
        <v/>
      </c>
      <c r="CP502" s="123" t="str" cm="1">
        <f t="array" ref="CP502">IF(SUMPRODUCT(--ISNUMBER(SEARCH({"72";"73";"74";"75"}, BB502)))&gt;0,
    B502,
    "")</f>
        <v/>
      </c>
      <c r="CQ502" s="123" t="str">
        <f t="shared" si="411"/>
        <v/>
      </c>
      <c r="CR502" s="226" t="str">
        <f t="shared" si="412"/>
        <v>NO</v>
      </c>
      <c r="CS502" s="122" t="str">
        <f t="shared" si="421"/>
        <v/>
      </c>
      <c r="CT502" s="123" t="str">
        <f t="shared" si="422"/>
        <v/>
      </c>
      <c r="CU502" s="123" t="str">
        <f t="shared" si="423"/>
        <v/>
      </c>
      <c r="CV502" s="123" t="str">
        <f t="shared" si="424"/>
        <v/>
      </c>
      <c r="CW502" s="123" t="str">
        <f t="shared" si="425"/>
        <v/>
      </c>
      <c r="CX502" s="123" t="str">
        <f t="shared" si="426"/>
        <v/>
      </c>
      <c r="CY502" s="123" t="str">
        <f t="shared" si="427"/>
        <v/>
      </c>
      <c r="CZ502" s="123" t="str">
        <f t="shared" si="428"/>
        <v/>
      </c>
      <c r="DA502" s="123" t="str">
        <f t="shared" si="429"/>
        <v/>
      </c>
      <c r="DB502" s="124" t="str">
        <f t="shared" si="430"/>
        <v/>
      </c>
      <c r="DC502" s="122" t="str">
        <f t="shared" si="431"/>
        <v/>
      </c>
      <c r="DD502" s="123" t="str">
        <f t="shared" si="432"/>
        <v/>
      </c>
      <c r="DE502" s="123" t="str">
        <f t="shared" si="433"/>
        <v/>
      </c>
      <c r="DF502" s="124" t="str">
        <f t="shared" si="434"/>
        <v/>
      </c>
      <c r="DG502" s="110"/>
    </row>
    <row r="503" spans="2:111" ht="16.2" outlineLevel="2" x14ac:dyDescent="0.4">
      <c r="B503" s="7">
        <v>498</v>
      </c>
      <c r="C503" s="12"/>
      <c r="D503" s="13"/>
      <c r="E503" s="14"/>
      <c r="F503" s="14"/>
      <c r="G503" s="14"/>
      <c r="H503" s="14"/>
      <c r="I503" s="14"/>
      <c r="J503" s="14"/>
      <c r="K503" s="14"/>
      <c r="L503" s="15"/>
      <c r="M503" s="12"/>
      <c r="N503" s="12"/>
      <c r="O503" s="12"/>
      <c r="P503" s="98" t="str">
        <f xml:space="preserve"> IF(ISBLANK(M503),"",VLOOKUP(M503,ComboValue!$D$2:$H$18,5,FALSE))</f>
        <v/>
      </c>
      <c r="Q503" s="12"/>
      <c r="R503" s="252" t="str" cm="1">
        <f t="array" ref="R503">IF(OR(ISNUMBER(SEARCH("SGH05",$D503:$L503)),ISNUMBER(SEARCH("SGH06",$D503:$L503)),ISNUMBER(SEARCH("SGH07",$D503:$L503)),ISNUMBER(SEARCH("SGH08",$D503:$L503)),ISNUMBER(SEARCH("pas de pictogramme",$D503:$L503)),ISNUMBER(SEARCH("SGH09",$D503:$L503)),ISNUMBER(SEARCH("SGH03",$D503:$L503))),"OUI","NON")</f>
        <v>NON</v>
      </c>
      <c r="S503" s="13"/>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212"/>
      <c r="AX503" s="123" t="str" cm="1">
        <f t="array" ref="AX503">_xlfn.TEXTJOIN(",", TRUE, IF(D503:L503="","",VLOOKUP(D503:L503, ComboValue!$A$2:$C$11, 3, FALSE)))</f>
        <v/>
      </c>
      <c r="AY503" s="123" t="str">
        <f t="shared" si="409"/>
        <v>Tous_Fr</v>
      </c>
      <c r="AZ503" s="123" t="str">
        <f>IF(ISBLANK(M503),"",VLOOKUP(M503,ComboValue!$D$2:$F$18,3,FALSE))</f>
        <v/>
      </c>
      <c r="BA503" s="123" t="str">
        <f>IF(ISBLANK(N503),"",VLOOKUP(N503,ComboValue!$J$2:$L$5,3,FALSE))</f>
        <v/>
      </c>
      <c r="BB503" s="130" t="str" cm="1">
        <f t="array" ref="BB503">_xlfn.TEXTJOIN(",", TRUE, IF(S503:AV503="","",VLOOKUP(S503:AV503, ComboValue!$M$2:$O$100, 3, FALSE)))</f>
        <v/>
      </c>
      <c r="BC503" s="124" t="str">
        <f t="shared" si="410"/>
        <v/>
      </c>
      <c r="BD503" s="110"/>
      <c r="BE503" s="122" t="str">
        <f t="shared" si="387"/>
        <v/>
      </c>
      <c r="BF503" s="123" t="str">
        <f t="shared" si="388"/>
        <v/>
      </c>
      <c r="BG503" s="123" t="str">
        <f t="shared" si="389"/>
        <v/>
      </c>
      <c r="BH503" s="123" t="str">
        <f t="shared" si="390"/>
        <v/>
      </c>
      <c r="BI503" s="123" t="str">
        <f t="shared" si="391"/>
        <v/>
      </c>
      <c r="BJ503" s="123" t="str">
        <f t="shared" si="392"/>
        <v/>
      </c>
      <c r="BK503" s="123" t="str">
        <f t="shared" si="393"/>
        <v/>
      </c>
      <c r="BL503" s="123" t="str">
        <f t="shared" si="394"/>
        <v/>
      </c>
      <c r="BM503" s="123" t="str">
        <f t="shared" si="395"/>
        <v/>
      </c>
      <c r="BN503" s="123" t="str">
        <f t="shared" si="396"/>
        <v/>
      </c>
      <c r="BO503" s="123">
        <f t="shared" si="435"/>
        <v>0</v>
      </c>
      <c r="BP503" s="123">
        <f t="shared" si="397"/>
        <v>0</v>
      </c>
      <c r="BQ503" s="123">
        <f t="shared" si="436"/>
        <v>0</v>
      </c>
      <c r="BR503" s="123">
        <f t="shared" si="398"/>
        <v>0</v>
      </c>
      <c r="BS503" s="123">
        <f t="shared" si="399"/>
        <v>0</v>
      </c>
      <c r="BT503" s="123">
        <f t="shared" si="400"/>
        <v>0</v>
      </c>
      <c r="BU503" s="123" t="str">
        <f t="shared" si="413"/>
        <v/>
      </c>
      <c r="BV503" s="123" t="str">
        <f t="shared" si="414"/>
        <v/>
      </c>
      <c r="BW503" s="123" t="str">
        <f t="shared" si="415"/>
        <v/>
      </c>
      <c r="BX503" s="123" t="str">
        <f t="shared" si="401"/>
        <v/>
      </c>
      <c r="BY503" s="123" t="str">
        <f t="shared" si="402"/>
        <v/>
      </c>
      <c r="BZ503" s="123" t="str">
        <f t="shared" si="403"/>
        <v/>
      </c>
      <c r="CA503" s="123" t="str">
        <f t="shared" si="404"/>
        <v/>
      </c>
      <c r="CB503" s="123" t="str">
        <f t="shared" si="405"/>
        <v/>
      </c>
      <c r="CC503" s="123" t="str">
        <f t="shared" si="406"/>
        <v/>
      </c>
      <c r="CD503" s="123" t="str">
        <f t="shared" si="407"/>
        <v/>
      </c>
      <c r="CE503" s="123" t="str">
        <f t="shared" si="408"/>
        <v/>
      </c>
      <c r="CF503" s="123" t="str">
        <f t="shared" si="416"/>
        <v/>
      </c>
      <c r="CG503" s="123" t="str">
        <f t="shared" si="417"/>
        <v/>
      </c>
      <c r="CH503" s="123" t="str">
        <f t="shared" si="418"/>
        <v/>
      </c>
      <c r="CI503" s="123" t="str">
        <f t="shared" si="419"/>
        <v/>
      </c>
      <c r="CJ503" s="131" t="str">
        <f t="shared" si="420"/>
        <v/>
      </c>
      <c r="CK503" s="123" t="str" cm="1">
        <f t="array" ref="CK503">IF(AND(AZ503="C_16",
        SUMPRODUCT(--ISNUMBER(SEARCH({"14","34","38","40","41","42","43","46","48","56","64","65"},BB503)))&gt;0),
    O503-IF(ISNUMBER(CL503),CL503,0),
    "")</f>
        <v/>
      </c>
      <c r="CL503" s="123" t="str" cm="1">
        <f t="array" ref="CL503">IF(AND(AZ503="C_16",
        SUMPRODUCT(--ISNUMBER(SEARCH({"01";"02";"03";"04";"05";"06";"07";"08";"09";"10";"11";"12";"13";"15";"16";"17";"19";"20";"21";"22";"23";"24";"25";"26";"27";"28";"29";"30";"31";"32";"33";"35";"36";"37";"39";"44";"45";"47";"49";"50";"51";"52";"53";"54";"55";"57";"58";"59";"60";"61";"62";"63";"66";"67";"68";"69";"70";"71";"72";"73";"74";"75"}, BB503)))&gt;0),
    O503,
    "")</f>
        <v/>
      </c>
      <c r="CM503" s="131" t="str" cm="1">
        <f t="array" ref="CM503">IF(SUMPRODUCT(--ISNUMBER(SEARCH({"32";"35";"36";"44";"45";"47";"50";"51";"52";"53";"54";"55";"57";"58";"59";"60"}, BB503)))&gt;0,
    B503,
    "")</f>
        <v/>
      </c>
      <c r="CN503" s="123" t="str" cm="1">
        <f t="array" ref="CN503">IF(SUMPRODUCT(--ISNUMBER(SEARCH({"61";"62"}, BB503)))&gt;0,
    B503,
    "")</f>
        <v/>
      </c>
      <c r="CO503" s="226" t="str" cm="1">
        <f t="array" ref="CO503">IF(SUMPRODUCT(--ISNUMBER(SEARCH({"68";"69";"70";"71"}, BB503)))&gt;0,
    B503,
    "")</f>
        <v/>
      </c>
      <c r="CP503" s="123" t="str" cm="1">
        <f t="array" ref="CP503">IF(SUMPRODUCT(--ISNUMBER(SEARCH({"72";"73";"74";"75"}, BB503)))&gt;0,
    B503,
    "")</f>
        <v/>
      </c>
      <c r="CQ503" s="123" t="str">
        <f t="shared" si="411"/>
        <v/>
      </c>
      <c r="CR503" s="226" t="str">
        <f t="shared" si="412"/>
        <v>NO</v>
      </c>
      <c r="CS503" s="122" t="str">
        <f t="shared" si="421"/>
        <v/>
      </c>
      <c r="CT503" s="123" t="str">
        <f t="shared" si="422"/>
        <v/>
      </c>
      <c r="CU503" s="123" t="str">
        <f t="shared" si="423"/>
        <v/>
      </c>
      <c r="CV503" s="123" t="str">
        <f t="shared" si="424"/>
        <v/>
      </c>
      <c r="CW503" s="123" t="str">
        <f t="shared" si="425"/>
        <v/>
      </c>
      <c r="CX503" s="123" t="str">
        <f t="shared" si="426"/>
        <v/>
      </c>
      <c r="CY503" s="123" t="str">
        <f t="shared" si="427"/>
        <v/>
      </c>
      <c r="CZ503" s="123" t="str">
        <f t="shared" si="428"/>
        <v/>
      </c>
      <c r="DA503" s="123" t="str">
        <f t="shared" si="429"/>
        <v/>
      </c>
      <c r="DB503" s="124" t="str">
        <f t="shared" si="430"/>
        <v/>
      </c>
      <c r="DC503" s="122" t="str">
        <f t="shared" si="431"/>
        <v/>
      </c>
      <c r="DD503" s="123" t="str">
        <f t="shared" si="432"/>
        <v/>
      </c>
      <c r="DE503" s="123" t="str">
        <f t="shared" si="433"/>
        <v/>
      </c>
      <c r="DF503" s="124" t="str">
        <f t="shared" si="434"/>
        <v/>
      </c>
      <c r="DG503" s="110"/>
    </row>
    <row r="504" spans="2:111" ht="16.2" outlineLevel="2" x14ac:dyDescent="0.4">
      <c r="B504" s="7">
        <v>499</v>
      </c>
      <c r="C504" s="12"/>
      <c r="D504" s="13"/>
      <c r="E504" s="14"/>
      <c r="F504" s="14"/>
      <c r="G504" s="14"/>
      <c r="H504" s="14"/>
      <c r="I504" s="14"/>
      <c r="J504" s="14"/>
      <c r="K504" s="14"/>
      <c r="L504" s="15"/>
      <c r="M504" s="12"/>
      <c r="N504" s="12"/>
      <c r="O504" s="12"/>
      <c r="P504" s="98" t="str">
        <f xml:space="preserve"> IF(ISBLANK(M504),"",VLOOKUP(M504,ComboValue!$D$2:$H$18,5,FALSE))</f>
        <v/>
      </c>
      <c r="Q504" s="12"/>
      <c r="R504" s="252" t="str" cm="1">
        <f t="array" ref="R504">IF(OR(ISNUMBER(SEARCH("SGH05",$D504:$L504)),ISNUMBER(SEARCH("SGH06",$D504:$L504)),ISNUMBER(SEARCH("SGH07",$D504:$L504)),ISNUMBER(SEARCH("SGH08",$D504:$L504)),ISNUMBER(SEARCH("pas de pictogramme",$D504:$L504)),ISNUMBER(SEARCH("SGH09",$D504:$L504)),ISNUMBER(SEARCH("SGH03",$D504:$L504))),"OUI","NON")</f>
        <v>NON</v>
      </c>
      <c r="S504" s="13"/>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212"/>
      <c r="AX504" s="123" t="str" cm="1">
        <f t="array" ref="AX504">_xlfn.TEXTJOIN(",", TRUE, IF(D504:L504="","",VLOOKUP(D504:L504, ComboValue!$A$2:$C$11, 3, FALSE)))</f>
        <v/>
      </c>
      <c r="AY504" s="123" t="str">
        <f t="shared" si="409"/>
        <v>Tous_Fr</v>
      </c>
      <c r="AZ504" s="123" t="str">
        <f>IF(ISBLANK(M504),"",VLOOKUP(M504,ComboValue!$D$2:$F$18,3,FALSE))</f>
        <v/>
      </c>
      <c r="BA504" s="123" t="str">
        <f>IF(ISBLANK(N504),"",VLOOKUP(N504,ComboValue!$J$2:$L$5,3,FALSE))</f>
        <v/>
      </c>
      <c r="BB504" s="130" t="str" cm="1">
        <f t="array" ref="BB504">_xlfn.TEXTJOIN(",", TRUE, IF(S504:AV504="","",VLOOKUP(S504:AV504, ComboValue!$M$2:$O$100, 3, FALSE)))</f>
        <v/>
      </c>
      <c r="BC504" s="124" t="str">
        <f t="shared" si="410"/>
        <v/>
      </c>
      <c r="BD504" s="110"/>
      <c r="BE504" s="122" t="str">
        <f t="shared" si="387"/>
        <v/>
      </c>
      <c r="BF504" s="123" t="str">
        <f t="shared" si="388"/>
        <v/>
      </c>
      <c r="BG504" s="123" t="str">
        <f t="shared" si="389"/>
        <v/>
      </c>
      <c r="BH504" s="123" t="str">
        <f t="shared" si="390"/>
        <v/>
      </c>
      <c r="BI504" s="123" t="str">
        <f t="shared" si="391"/>
        <v/>
      </c>
      <c r="BJ504" s="123" t="str">
        <f t="shared" si="392"/>
        <v/>
      </c>
      <c r="BK504" s="123" t="str">
        <f t="shared" si="393"/>
        <v/>
      </c>
      <c r="BL504" s="123" t="str">
        <f t="shared" si="394"/>
        <v/>
      </c>
      <c r="BM504" s="123" t="str">
        <f t="shared" si="395"/>
        <v/>
      </c>
      <c r="BN504" s="123" t="str">
        <f t="shared" si="396"/>
        <v/>
      </c>
      <c r="BO504" s="123">
        <f t="shared" si="435"/>
        <v>0</v>
      </c>
      <c r="BP504" s="123">
        <f t="shared" si="397"/>
        <v>0</v>
      </c>
      <c r="BQ504" s="123">
        <f t="shared" si="436"/>
        <v>0</v>
      </c>
      <c r="BR504" s="123">
        <f t="shared" si="398"/>
        <v>0</v>
      </c>
      <c r="BS504" s="123">
        <f t="shared" si="399"/>
        <v>0</v>
      </c>
      <c r="BT504" s="123">
        <f t="shared" si="400"/>
        <v>0</v>
      </c>
      <c r="BU504" s="123" t="str">
        <f t="shared" si="413"/>
        <v/>
      </c>
      <c r="BV504" s="123" t="str">
        <f t="shared" si="414"/>
        <v/>
      </c>
      <c r="BW504" s="123" t="str">
        <f t="shared" si="415"/>
        <v/>
      </c>
      <c r="BX504" s="123" t="str">
        <f t="shared" si="401"/>
        <v/>
      </c>
      <c r="BY504" s="123" t="str">
        <f t="shared" si="402"/>
        <v/>
      </c>
      <c r="BZ504" s="123" t="str">
        <f t="shared" si="403"/>
        <v/>
      </c>
      <c r="CA504" s="123" t="str">
        <f t="shared" si="404"/>
        <v/>
      </c>
      <c r="CB504" s="123" t="str">
        <f t="shared" si="405"/>
        <v/>
      </c>
      <c r="CC504" s="123" t="str">
        <f t="shared" si="406"/>
        <v/>
      </c>
      <c r="CD504" s="123" t="str">
        <f t="shared" si="407"/>
        <v/>
      </c>
      <c r="CE504" s="123" t="str">
        <f t="shared" si="408"/>
        <v/>
      </c>
      <c r="CF504" s="123" t="str">
        <f t="shared" si="416"/>
        <v/>
      </c>
      <c r="CG504" s="123" t="str">
        <f t="shared" si="417"/>
        <v/>
      </c>
      <c r="CH504" s="123" t="str">
        <f t="shared" si="418"/>
        <v/>
      </c>
      <c r="CI504" s="123" t="str">
        <f t="shared" si="419"/>
        <v/>
      </c>
      <c r="CJ504" s="131" t="str">
        <f t="shared" si="420"/>
        <v/>
      </c>
      <c r="CK504" s="123" t="str" cm="1">
        <f t="array" ref="CK504">IF(AND(AZ504="C_16",
        SUMPRODUCT(--ISNUMBER(SEARCH({"14","34","38","40","41","42","43","46","48","56","64","65"},BB504)))&gt;0),
    O504-IF(ISNUMBER(CL504),CL504,0),
    "")</f>
        <v/>
      </c>
      <c r="CL504" s="123" t="str" cm="1">
        <f t="array" ref="CL504">IF(AND(AZ504="C_16",
        SUMPRODUCT(--ISNUMBER(SEARCH({"01";"02";"03";"04";"05";"06";"07";"08";"09";"10";"11";"12";"13";"15";"16";"17";"19";"20";"21";"22";"23";"24";"25";"26";"27";"28";"29";"30";"31";"32";"33";"35";"36";"37";"39";"44";"45";"47";"49";"50";"51";"52";"53";"54";"55";"57";"58";"59";"60";"61";"62";"63";"66";"67";"68";"69";"70";"71";"72";"73";"74";"75"}, BB504)))&gt;0),
    O504,
    "")</f>
        <v/>
      </c>
      <c r="CM504" s="131" t="str" cm="1">
        <f t="array" ref="CM504">IF(SUMPRODUCT(--ISNUMBER(SEARCH({"32";"35";"36";"44";"45";"47";"50";"51";"52";"53";"54";"55";"57";"58";"59";"60"}, BB504)))&gt;0,
    B504,
    "")</f>
        <v/>
      </c>
      <c r="CN504" s="123" t="str" cm="1">
        <f t="array" ref="CN504">IF(SUMPRODUCT(--ISNUMBER(SEARCH({"61";"62"}, BB504)))&gt;0,
    B504,
    "")</f>
        <v/>
      </c>
      <c r="CO504" s="226" t="str" cm="1">
        <f t="array" ref="CO504">IF(SUMPRODUCT(--ISNUMBER(SEARCH({"68";"69";"70";"71"}, BB504)))&gt;0,
    B504,
    "")</f>
        <v/>
      </c>
      <c r="CP504" s="123" t="str" cm="1">
        <f t="array" ref="CP504">IF(SUMPRODUCT(--ISNUMBER(SEARCH({"72";"73";"74";"75"}, BB504)))&gt;0,
    B504,
    "")</f>
        <v/>
      </c>
      <c r="CQ504" s="123" t="str">
        <f t="shared" si="411"/>
        <v/>
      </c>
      <c r="CR504" s="226" t="str">
        <f t="shared" si="412"/>
        <v>NO</v>
      </c>
      <c r="CS504" s="122" t="str">
        <f t="shared" si="421"/>
        <v/>
      </c>
      <c r="CT504" s="123" t="str">
        <f t="shared" si="422"/>
        <v/>
      </c>
      <c r="CU504" s="123" t="str">
        <f t="shared" si="423"/>
        <v/>
      </c>
      <c r="CV504" s="123" t="str">
        <f t="shared" si="424"/>
        <v/>
      </c>
      <c r="CW504" s="123" t="str">
        <f t="shared" si="425"/>
        <v/>
      </c>
      <c r="CX504" s="123" t="str">
        <f t="shared" si="426"/>
        <v/>
      </c>
      <c r="CY504" s="123" t="str">
        <f t="shared" si="427"/>
        <v/>
      </c>
      <c r="CZ504" s="123" t="str">
        <f t="shared" si="428"/>
        <v/>
      </c>
      <c r="DA504" s="123" t="str">
        <f t="shared" si="429"/>
        <v/>
      </c>
      <c r="DB504" s="124" t="str">
        <f t="shared" si="430"/>
        <v/>
      </c>
      <c r="DC504" s="122" t="str">
        <f t="shared" si="431"/>
        <v/>
      </c>
      <c r="DD504" s="123" t="str">
        <f t="shared" si="432"/>
        <v/>
      </c>
      <c r="DE504" s="123" t="str">
        <f t="shared" si="433"/>
        <v/>
      </c>
      <c r="DF504" s="124" t="str">
        <f t="shared" si="434"/>
        <v/>
      </c>
      <c r="DG504" s="110"/>
    </row>
    <row r="505" spans="2:111" ht="16.2" outlineLevel="2" x14ac:dyDescent="0.4">
      <c r="B505" s="7">
        <v>500</v>
      </c>
      <c r="C505" s="12"/>
      <c r="D505" s="13"/>
      <c r="E505" s="14"/>
      <c r="F505" s="14"/>
      <c r="G505" s="14"/>
      <c r="H505" s="14"/>
      <c r="I505" s="14"/>
      <c r="J505" s="14"/>
      <c r="K505" s="14"/>
      <c r="L505" s="15"/>
      <c r="M505" s="12"/>
      <c r="N505" s="12"/>
      <c r="O505" s="12"/>
      <c r="P505" s="98" t="str">
        <f xml:space="preserve"> IF(ISBLANK(M505),"",VLOOKUP(M505,ComboValue!$D$2:$H$18,5,FALSE))</f>
        <v/>
      </c>
      <c r="Q505" s="12"/>
      <c r="R505" s="252" t="str" cm="1">
        <f t="array" ref="R505">IF(OR(ISNUMBER(SEARCH("SGH05",$D505:$L505)),ISNUMBER(SEARCH("SGH06",$D505:$L505)),ISNUMBER(SEARCH("SGH07",$D505:$L505)),ISNUMBER(SEARCH("SGH08",$D505:$L505)),ISNUMBER(SEARCH("pas de pictogramme",$D505:$L505)),ISNUMBER(SEARCH("SGH09",$D505:$L505)),ISNUMBER(SEARCH("SGH03",$D505:$L505))),"OUI","NON")</f>
        <v>NON</v>
      </c>
      <c r="S505" s="13"/>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212"/>
      <c r="AX505" s="123" t="str" cm="1">
        <f t="array" ref="AX505">_xlfn.TEXTJOIN(",", TRUE, IF(D505:L505="","",VLOOKUP(D505:L505, ComboValue!$A$2:$C$11, 3, FALSE)))</f>
        <v/>
      </c>
      <c r="AY505" s="123" t="str">
        <f t="shared" si="409"/>
        <v>Tous_Fr</v>
      </c>
      <c r="AZ505" s="123" t="str">
        <f>IF(ISBLANK(M505),"",VLOOKUP(M505,ComboValue!$D$2:$F$18,3,FALSE))</f>
        <v/>
      </c>
      <c r="BA505" s="123" t="str">
        <f>IF(ISBLANK(N505),"",VLOOKUP(N505,ComboValue!$J$2:$L$5,3,FALSE))</f>
        <v/>
      </c>
      <c r="BB505" s="130" t="str" cm="1">
        <f t="array" ref="BB505">_xlfn.TEXTJOIN(",", TRUE, IF(S505:AV505="","",VLOOKUP(S505:AV505, ComboValue!$M$2:$O$100, 3, FALSE)))</f>
        <v/>
      </c>
      <c r="BC505" s="124" t="str">
        <f t="shared" si="410"/>
        <v/>
      </c>
      <c r="BD505" s="110"/>
      <c r="BE505" s="122" t="str">
        <f t="shared" si="387"/>
        <v/>
      </c>
      <c r="BF505" s="123" t="str">
        <f t="shared" si="388"/>
        <v/>
      </c>
      <c r="BG505" s="123" t="str">
        <f t="shared" si="389"/>
        <v/>
      </c>
      <c r="BH505" s="123" t="str">
        <f t="shared" si="390"/>
        <v/>
      </c>
      <c r="BI505" s="123" t="str">
        <f t="shared" si="391"/>
        <v/>
      </c>
      <c r="BJ505" s="123" t="str">
        <f t="shared" si="392"/>
        <v/>
      </c>
      <c r="BK505" s="123" t="str">
        <f t="shared" si="393"/>
        <v/>
      </c>
      <c r="BL505" s="123" t="str">
        <f t="shared" si="394"/>
        <v/>
      </c>
      <c r="BM505" s="123" t="str">
        <f t="shared" si="395"/>
        <v/>
      </c>
      <c r="BN505" s="123" t="str">
        <f t="shared" si="396"/>
        <v/>
      </c>
      <c r="BO505" s="123">
        <f t="shared" si="435"/>
        <v>0</v>
      </c>
      <c r="BP505" s="123">
        <f t="shared" si="397"/>
        <v>0</v>
      </c>
      <c r="BQ505" s="123">
        <f t="shared" si="436"/>
        <v>0</v>
      </c>
      <c r="BR505" s="123">
        <f t="shared" si="398"/>
        <v>0</v>
      </c>
      <c r="BS505" s="123">
        <f t="shared" si="399"/>
        <v>0</v>
      </c>
      <c r="BT505" s="123">
        <f t="shared" si="400"/>
        <v>0</v>
      </c>
      <c r="BU505" s="123" t="str">
        <f t="shared" si="413"/>
        <v/>
      </c>
      <c r="BV505" s="123" t="str">
        <f t="shared" si="414"/>
        <v/>
      </c>
      <c r="BW505" s="123" t="str">
        <f t="shared" si="415"/>
        <v/>
      </c>
      <c r="BX505" s="123" t="str">
        <f t="shared" si="401"/>
        <v/>
      </c>
      <c r="BY505" s="123" t="str">
        <f t="shared" si="402"/>
        <v/>
      </c>
      <c r="BZ505" s="123" t="str">
        <f t="shared" si="403"/>
        <v/>
      </c>
      <c r="CA505" s="123" t="str">
        <f t="shared" si="404"/>
        <v/>
      </c>
      <c r="CB505" s="123" t="str">
        <f t="shared" si="405"/>
        <v/>
      </c>
      <c r="CC505" s="123" t="str">
        <f t="shared" si="406"/>
        <v/>
      </c>
      <c r="CD505" s="123" t="str">
        <f t="shared" si="407"/>
        <v/>
      </c>
      <c r="CE505" s="123" t="str">
        <f t="shared" si="408"/>
        <v/>
      </c>
      <c r="CF505" s="123" t="str">
        <f t="shared" si="416"/>
        <v/>
      </c>
      <c r="CG505" s="123" t="str">
        <f t="shared" si="417"/>
        <v/>
      </c>
      <c r="CH505" s="123" t="str">
        <f t="shared" si="418"/>
        <v/>
      </c>
      <c r="CI505" s="123" t="str">
        <f t="shared" si="419"/>
        <v/>
      </c>
      <c r="CJ505" s="131" t="str">
        <f t="shared" si="420"/>
        <v/>
      </c>
      <c r="CK505" s="123" t="str" cm="1">
        <f t="array" ref="CK505">IF(AND(AZ505="C_16",
        SUMPRODUCT(--ISNUMBER(SEARCH({"14","34","38","40","41","42","43","46","48","56","64","65"},BB505)))&gt;0),
    O505-IF(ISNUMBER(CL505),CL505,0),
    "")</f>
        <v/>
      </c>
      <c r="CL505" s="123" t="str" cm="1">
        <f t="array" ref="CL505">IF(AND(AZ505="C_16",
        SUMPRODUCT(--ISNUMBER(SEARCH({"01";"02";"03";"04";"05";"06";"07";"08";"09";"10";"11";"12";"13";"15";"16";"17";"19";"20";"21";"22";"23";"24";"25";"26";"27";"28";"29";"30";"31";"32";"33";"35";"36";"37";"39";"44";"45";"47";"49";"50";"51";"52";"53";"54";"55";"57";"58";"59";"60";"61";"62";"63";"66";"67";"68";"69";"70";"71";"72";"73";"74";"75"}, BB505)))&gt;0),
    O505,
    "")</f>
        <v/>
      </c>
      <c r="CM505" s="131" t="str" cm="1">
        <f t="array" ref="CM505">IF(SUMPRODUCT(--ISNUMBER(SEARCH({"32";"35";"36";"44";"45";"47";"50";"51";"52";"53";"54";"55";"57";"58";"59";"60"}, BB505)))&gt;0,
    B505,
    "")</f>
        <v/>
      </c>
      <c r="CN505" s="123" t="str" cm="1">
        <f t="array" ref="CN505">IF(SUMPRODUCT(--ISNUMBER(SEARCH({"61";"62"}, BB505)))&gt;0,
    B505,
    "")</f>
        <v/>
      </c>
      <c r="CO505" s="226" t="str" cm="1">
        <f t="array" ref="CO505">IF(SUMPRODUCT(--ISNUMBER(SEARCH({"68";"69";"70";"71"}, BB505)))&gt;0,
    B505,
    "")</f>
        <v/>
      </c>
      <c r="CP505" s="123" t="str" cm="1">
        <f t="array" ref="CP505">IF(SUMPRODUCT(--ISNUMBER(SEARCH({"72";"73";"74";"75"}, BB505)))&gt;0,
    B505,
    "")</f>
        <v/>
      </c>
      <c r="CQ505" s="123" t="str">
        <f t="shared" si="411"/>
        <v/>
      </c>
      <c r="CR505" s="226" t="str">
        <f t="shared" si="412"/>
        <v>NO</v>
      </c>
      <c r="CS505" s="122" t="str">
        <f t="shared" si="421"/>
        <v/>
      </c>
      <c r="CT505" s="123" t="str">
        <f t="shared" si="422"/>
        <v/>
      </c>
      <c r="CU505" s="123" t="str">
        <f t="shared" si="423"/>
        <v/>
      </c>
      <c r="CV505" s="123" t="str">
        <f t="shared" si="424"/>
        <v/>
      </c>
      <c r="CW505" s="123" t="str">
        <f t="shared" si="425"/>
        <v/>
      </c>
      <c r="CX505" s="123" t="str">
        <f t="shared" si="426"/>
        <v/>
      </c>
      <c r="CY505" s="123" t="str">
        <f t="shared" si="427"/>
        <v/>
      </c>
      <c r="CZ505" s="123" t="str">
        <f t="shared" si="428"/>
        <v/>
      </c>
      <c r="DA505" s="123" t="str">
        <f t="shared" si="429"/>
        <v/>
      </c>
      <c r="DB505" s="124" t="str">
        <f t="shared" si="430"/>
        <v/>
      </c>
      <c r="DC505" s="122" t="str">
        <f t="shared" si="431"/>
        <v/>
      </c>
      <c r="DD505" s="123" t="str">
        <f t="shared" si="432"/>
        <v/>
      </c>
      <c r="DE505" s="123" t="str">
        <f t="shared" si="433"/>
        <v/>
      </c>
      <c r="DF505" s="124" t="str">
        <f t="shared" si="434"/>
        <v/>
      </c>
      <c r="DG505" s="110"/>
    </row>
    <row r="506" spans="2:111" outlineLevel="1" x14ac:dyDescent="0.3"/>
    <row r="507" spans="2:111" x14ac:dyDescent="0.3">
      <c r="S507" s="263"/>
      <c r="T507" s="263"/>
      <c r="U507" s="263"/>
      <c r="V507" s="263"/>
      <c r="W507" s="263"/>
      <c r="X507" s="263"/>
      <c r="Y507" s="263"/>
      <c r="Z507" s="263"/>
      <c r="AA507" s="263"/>
      <c r="AB507" s="263"/>
      <c r="AC507" s="263"/>
      <c r="AD507" s="263"/>
      <c r="AE507" s="263"/>
      <c r="AF507" s="263"/>
      <c r="AG507" s="263"/>
      <c r="AH507" s="263"/>
      <c r="AI507" s="263"/>
      <c r="AJ507" s="263"/>
      <c r="AK507" s="263"/>
      <c r="AL507" s="263"/>
      <c r="AM507" s="263"/>
      <c r="AN507" s="263"/>
      <c r="AO507" s="263"/>
      <c r="AP507" s="263"/>
      <c r="AQ507" s="263"/>
      <c r="AR507" s="263"/>
      <c r="AS507" s="263"/>
      <c r="AT507" s="263"/>
      <c r="AU507" s="263"/>
      <c r="AV507" s="263"/>
      <c r="AZ507" s="110"/>
      <c r="BU507" s="110"/>
      <c r="BV507" s="110"/>
      <c r="BW507" s="110"/>
      <c r="CF507" s="110"/>
      <c r="CG507" s="110"/>
      <c r="CH507" s="110"/>
      <c r="CI507" s="110"/>
      <c r="CJ507" s="110"/>
      <c r="CK507" s="110"/>
      <c r="CL507" s="110"/>
    </row>
    <row r="508" spans="2:111" x14ac:dyDescent="0.3">
      <c r="B508" s="231" t="s">
        <v>145</v>
      </c>
    </row>
  </sheetData>
  <sheetProtection algorithmName="SHA-512" hashValue="wsOLzAbRbhZBc+7vlXQfMhwCPEjpf9aq/r4e5m0VUuM8PCu+l20tr8mAnEnFBCTO8t59mfewPNMtJ+jQl+K5gw==" saltValue="/OivKVOdjbCNqovxogElTw==" spinCount="100000" sheet="1" formatColumns="0" formatRows="0" selectLockedCells="1"/>
  <dataConsolidate function="stdDev">
    <dataRefs count="1">
      <dataRef ref="A2:A11" sheet="ComboValue" r:id="rId1"/>
    </dataRefs>
  </dataConsolidate>
  <mergeCells count="54">
    <mergeCell ref="BT3:BT5"/>
    <mergeCell ref="BQ3:BQ5"/>
    <mergeCell ref="BP3:BP5"/>
    <mergeCell ref="BS3:BS5"/>
    <mergeCell ref="BR3:BR5"/>
    <mergeCell ref="CC3:CC5"/>
    <mergeCell ref="DB3:DB5"/>
    <mergeCell ref="CT3:CT5"/>
    <mergeCell ref="CU3:CU5"/>
    <mergeCell ref="CV3:CV5"/>
    <mergeCell ref="CW3:CW5"/>
    <mergeCell ref="CX3:CX5"/>
    <mergeCell ref="CN3:CN5"/>
    <mergeCell ref="CO3:CO5"/>
    <mergeCell ref="CP3:CP5"/>
    <mergeCell ref="CQ3:CQ5"/>
    <mergeCell ref="CJ3:CJ5"/>
    <mergeCell ref="DD3:DD5"/>
    <mergeCell ref="DC3:DC5"/>
    <mergeCell ref="DE3:DE5"/>
    <mergeCell ref="DF3:DF5"/>
    <mergeCell ref="CL3:CL5"/>
    <mergeCell ref="BE3:BE5"/>
    <mergeCell ref="BK3:BK5"/>
    <mergeCell ref="BL3:BL5"/>
    <mergeCell ref="BM3:BM5"/>
    <mergeCell ref="BN3:BN5"/>
    <mergeCell ref="BF3:BF5"/>
    <mergeCell ref="BG3:BG5"/>
    <mergeCell ref="BH3:BH5"/>
    <mergeCell ref="BI3:BI5"/>
    <mergeCell ref="BJ3:BJ5"/>
    <mergeCell ref="BU3:BU5"/>
    <mergeCell ref="BW3:BW5"/>
    <mergeCell ref="BY3:BY5"/>
    <mergeCell ref="BX3:BX5"/>
    <mergeCell ref="BZ3:BZ5"/>
    <mergeCell ref="BV3:BV5"/>
    <mergeCell ref="BO3:BO5"/>
    <mergeCell ref="CY3:CY5"/>
    <mergeCell ref="CZ3:CZ5"/>
    <mergeCell ref="DA3:DA5"/>
    <mergeCell ref="CG3:CG5"/>
    <mergeCell ref="CI3:CI5"/>
    <mergeCell ref="CK3:CK5"/>
    <mergeCell ref="CM3:CM5"/>
    <mergeCell ref="CS3:CS5"/>
    <mergeCell ref="CA3:CA5"/>
    <mergeCell ref="CB3:CB5"/>
    <mergeCell ref="CD3:CD5"/>
    <mergeCell ref="CE3:CE5"/>
    <mergeCell ref="CF3:CF5"/>
    <mergeCell ref="CR3:CR5"/>
    <mergeCell ref="CH3:CH5"/>
  </mergeCells>
  <phoneticPr fontId="22" type="noConversion"/>
  <conditionalFormatting sqref="R6:R505">
    <cfRule type="cellIs" dxfId="15" priority="1" operator="equal">
      <formula>"OUI"</formula>
    </cfRule>
    <cfRule type="cellIs" dxfId="14" priority="2" operator="equal">
      <formula>"NON"</formula>
    </cfRule>
  </conditionalFormatting>
  <dataValidations count="4">
    <dataValidation type="decimal" allowBlank="1" showInputMessage="1" showErrorMessage="1" errorTitle="Champ numérique" error="Encodez un chiffre" sqref="O5" xr:uid="{A01F546C-C4CC-4911-B14A-FC6DFEA3E01C}">
      <formula1>0</formula1>
      <formula2>999999999999999</formula2>
    </dataValidation>
    <dataValidation type="decimal" operator="greaterThanOrEqual" allowBlank="1" showErrorMessage="1" errorTitle="Valeur pas valide" error="Remplissez un chiffre" sqref="O6:O505" xr:uid="{99BA6BB3-3BFC-4877-8851-AF9A7B5D1824}">
      <formula1>0</formula1>
    </dataValidation>
    <dataValidation type="list" allowBlank="1" showInputMessage="1" showErrorMessage="1" sqref="M19:N505 N6:N18 M7:M16 M6" xr:uid="{CD669905-B7B2-4790-BE6E-BA62707B1EF7}">
      <formula1>INDIRECT(AY6)</formula1>
    </dataValidation>
    <dataValidation type="list" allowBlank="1" showInputMessage="1" showErrorMessage="1" sqref="M17:M18" xr:uid="{CC625A27-D993-43C9-A810-8BA66CEBB7FC}">
      <formula1>INDIRECT(AY16)</formula1>
    </dataValidation>
  </dataValidations>
  <hyperlinks>
    <hyperlink ref="B2:M2" r:id="rId2" display="Pour vous aider à remplir cet inventaire, un guide est disponible via le lien suivant. Il comporte notamment des spécificités importantes pour les magasins de vente de produits de bricolage, d’entretien ou de nettoyage - les supermarchés et les hypermarch" xr:uid="{00000000-0004-0000-0200-000000000000}"/>
  </hyperlinks>
  <pageMargins left="0.25" right="0.25" top="0.75" bottom="0.75" header="0.3" footer="0.3"/>
  <pageSetup paperSize="9" scale="10" orientation="landscape" r:id="rId3"/>
  <extLst>
    <ext xmlns:x14="http://schemas.microsoft.com/office/spreadsheetml/2009/9/main" uri="{CCE6A557-97BC-4b89-ADB6-D9C93CAAB3DF}">
      <x14:dataValidations xmlns:xm="http://schemas.microsoft.com/office/excel/2006/main" count="2">
        <x14:dataValidation type="list" allowBlank="1" showInputMessage="1" showErrorMessage="1" xr:uid="{C89A61C8-2DE8-454E-B656-F95702A598BE}">
          <x14:formula1>
            <xm:f>ComboValue!$A$2:$A$11</xm:f>
          </x14:formula1>
          <xm:sqref>D6:L505</xm:sqref>
        </x14:dataValidation>
        <x14:dataValidation type="list" allowBlank="1" showInputMessage="1" showErrorMessage="1" xr:uid="{50BBBD45-0D51-4728-9500-80B3C02FEC6E}">
          <x14:formula1>
            <xm:f>ComboValue!$M$2:$M$75</xm:f>
          </x14:formula1>
          <xm:sqref>S6:AW505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044E7-D7CB-4667-A126-A4A091E852A5}">
  <sheetPr codeName="Sheet2">
    <tabColor rgb="FFC00000"/>
  </sheetPr>
  <dimension ref="B1:L105"/>
  <sheetViews>
    <sheetView showGridLines="0" zoomScaleNormal="100" workbookViewId="0">
      <pane xSplit="3" ySplit="4" topLeftCell="D5" activePane="bottomRight" state="frozen"/>
      <selection pane="topRight" activeCell="C1" sqref="C1"/>
      <selection pane="bottomLeft" activeCell="A5" sqref="A5"/>
      <selection pane="bottomRight" activeCell="G5" sqref="G5"/>
    </sheetView>
  </sheetViews>
  <sheetFormatPr defaultColWidth="11.5546875" defaultRowHeight="14.4" x14ac:dyDescent="0.3"/>
  <cols>
    <col min="1" max="1" width="5.44140625" customWidth="1"/>
    <col min="2" max="2" width="20.33203125" customWidth="1"/>
    <col min="3" max="3" width="48.44140625" bestFit="1" customWidth="1"/>
    <col min="5" max="6" width="19.6640625" customWidth="1"/>
    <col min="7" max="7" width="76" customWidth="1"/>
    <col min="8" max="8" width="15.6640625" customWidth="1"/>
    <col min="9" max="11" width="16.5546875" customWidth="1"/>
    <col min="12" max="12" width="84.6640625" customWidth="1"/>
  </cols>
  <sheetData>
    <row r="1" spans="2:12" ht="46.8" thickTop="1" thickBot="1" x14ac:dyDescent="0.35">
      <c r="C1" s="253" t="s">
        <v>4</v>
      </c>
      <c r="E1" s="254"/>
      <c r="F1" s="254"/>
      <c r="G1" s="255" t="s">
        <v>146</v>
      </c>
    </row>
    <row r="2" spans="2:12" ht="15.6" thickTop="1" thickBot="1" x14ac:dyDescent="0.35">
      <c r="B2" s="283" t="s">
        <v>672</v>
      </c>
      <c r="C2" s="282"/>
      <c r="D2" s="282"/>
      <c r="G2" s="280" t="s">
        <v>147</v>
      </c>
    </row>
    <row r="3" spans="2:12" ht="56.7" customHeight="1" thickTop="1" x14ac:dyDescent="0.3">
      <c r="B3" s="256" t="s">
        <v>38</v>
      </c>
      <c r="C3" s="256" t="s">
        <v>148</v>
      </c>
      <c r="D3" s="256" t="s">
        <v>149</v>
      </c>
      <c r="E3" s="256" t="s">
        <v>637</v>
      </c>
      <c r="F3" s="256" t="s">
        <v>638</v>
      </c>
      <c r="G3" s="256" t="s">
        <v>150</v>
      </c>
      <c r="H3" s="256" t="s">
        <v>151</v>
      </c>
      <c r="I3" s="256" t="s">
        <v>152</v>
      </c>
      <c r="J3" s="256" t="s">
        <v>153</v>
      </c>
      <c r="K3" s="256" t="s">
        <v>154</v>
      </c>
      <c r="L3" s="257" t="s">
        <v>53</v>
      </c>
    </row>
    <row r="4" spans="2:12" ht="24" customHeight="1" thickBot="1" x14ac:dyDescent="0.35">
      <c r="B4" s="258" t="s">
        <v>135</v>
      </c>
      <c r="C4" s="258" t="s">
        <v>135</v>
      </c>
      <c r="D4" s="258" t="s">
        <v>135</v>
      </c>
      <c r="E4" s="259" t="s">
        <v>135</v>
      </c>
      <c r="F4" s="259" t="s">
        <v>135</v>
      </c>
      <c r="G4" s="258" t="s">
        <v>156</v>
      </c>
      <c r="H4" s="258" t="s">
        <v>156</v>
      </c>
      <c r="I4" s="258" t="s">
        <v>155</v>
      </c>
      <c r="J4" s="258" t="s">
        <v>155</v>
      </c>
      <c r="K4" s="258" t="s">
        <v>155</v>
      </c>
      <c r="L4" s="259" t="s">
        <v>157</v>
      </c>
    </row>
    <row r="5" spans="2:12" x14ac:dyDescent="0.3">
      <c r="B5" s="260" t="str" cm="1">
        <f t="array" ref="B5">IFERROR(INDEX('2. Inventaire'!$B$6:$CR$505,SMALL(IF('2. Inventaire'!$CR$6:$CR$505="YES",ROW('2. Inventaire'!$B$6:$CR$505)-5),ROW(1:1)),1),"")</f>
        <v/>
      </c>
      <c r="C5" s="261" t="str">
        <f>IFERROR(VLOOKUP($B5,'2. Inventaire'!$B$6:$Q$505,2),"")</f>
        <v/>
      </c>
      <c r="D5" s="278" t="str">
        <f>IFERROR(VLOOKUP($B5,'2. Inventaire'!B6:Q505,14),"")</f>
        <v/>
      </c>
      <c r="E5" s="261" t="str">
        <f>IFERROR(VLOOKUP($B5,'2. Inventaire'!B6:Q505,15),"")</f>
        <v/>
      </c>
      <c r="F5" s="261" t="e">
        <f>IF(VLOOKUP(B5,'2. Inventaire'!$B$6:$M$500,12,FALSE)="","",IF(VLOOKUP(B5,'2. Inventaire'!$B$6:$M$500,12,FALSE)="Substances annexe XIV de REACH","Oui","Non"))</f>
        <v>#N/A</v>
      </c>
      <c r="G5" s="223"/>
      <c r="H5" s="223"/>
      <c r="I5" s="223"/>
      <c r="J5" s="223"/>
      <c r="K5" s="223"/>
      <c r="L5" s="224"/>
    </row>
    <row r="6" spans="2:12" x14ac:dyDescent="0.3">
      <c r="B6" s="260" t="str" cm="1">
        <f t="array" ref="B6">IFERROR(INDEX('2. Inventaire'!$B$6:$CR$505,SMALL(IF('2. Inventaire'!$CR$6:$CR$505="YES",ROW('2. Inventaire'!$B$6:$CR$505)-5),ROW(2:2)),1),"")</f>
        <v/>
      </c>
      <c r="C6" s="261" t="str">
        <f>IFERROR(VLOOKUP($B6,'2. Inventaire'!$B$6:$Q$505,2),"")</f>
        <v/>
      </c>
      <c r="D6" s="261" t="str">
        <f>IFERROR(VLOOKUP($B6,'2. Inventaire'!B7:Q506,14),"")</f>
        <v/>
      </c>
      <c r="E6" s="261" t="str">
        <f>IFERROR(VLOOKUP($B6,'2. Inventaire'!B7:Q506,15),"")</f>
        <v/>
      </c>
      <c r="F6" s="261" t="e">
        <f>IF(VLOOKUP(B6,'2. Inventaire'!$B$6:$M$500,12,FALSE)="","",IF(VLOOKUP(B6,'2. Inventaire'!$B$6:$M$500,12,FALSE)="Substances annexe XIV de REACH","Oui","Non"))</f>
        <v>#N/A</v>
      </c>
      <c r="G6" s="223"/>
      <c r="H6" s="223"/>
      <c r="I6" s="223"/>
      <c r="J6" s="223"/>
      <c r="K6" s="223"/>
      <c r="L6" s="224"/>
    </row>
    <row r="7" spans="2:12" x14ac:dyDescent="0.3">
      <c r="B7" s="260" t="str" cm="1">
        <f t="array" ref="B7">IFERROR(INDEX('2. Inventaire'!$B$6:$CR$505,SMALL(IF('2. Inventaire'!$CR$6:$CR$505="YES",ROW('2. Inventaire'!$B$6:$CR$505)-5),ROW(3:3)),1),"")</f>
        <v/>
      </c>
      <c r="C7" s="261" t="str">
        <f>IFERROR(VLOOKUP($B7,'2. Inventaire'!$B$6:$Q$505,2),"")</f>
        <v/>
      </c>
      <c r="D7" s="261" t="str">
        <f>IFERROR(VLOOKUP($B7,'2. Inventaire'!B8:Q507,14),"")</f>
        <v/>
      </c>
      <c r="E7" s="261" t="str">
        <f>IFERROR(VLOOKUP($B7,'2. Inventaire'!B8:Q507,15),"")</f>
        <v/>
      </c>
      <c r="F7" s="261" t="e">
        <f>IF(VLOOKUP(B7,'2. Inventaire'!$B$6:$M$500,12,FALSE)="","",IF(VLOOKUP(B7,'2. Inventaire'!$B$6:$M$500,12,FALSE)="Substances annexe XIV de REACH","Oui","Non"))</f>
        <v>#N/A</v>
      </c>
      <c r="G7" s="223"/>
      <c r="H7" s="223"/>
      <c r="I7" s="223"/>
      <c r="J7" s="223"/>
      <c r="K7" s="223"/>
      <c r="L7" s="224"/>
    </row>
    <row r="8" spans="2:12" x14ac:dyDescent="0.3">
      <c r="B8" s="260" t="str" cm="1">
        <f t="array" ref="B8">IFERROR(INDEX('2. Inventaire'!$B$6:$CR$505,SMALL(IF('2. Inventaire'!$CR$6:$CR$505="YES",ROW('2. Inventaire'!$B$6:$CR$505)-5),ROW(4:4)),1),"")</f>
        <v/>
      </c>
      <c r="C8" s="261" t="str">
        <f>IFERROR(VLOOKUP($B8,'2. Inventaire'!$B$6:$Q$505,2),"")</f>
        <v/>
      </c>
      <c r="D8" s="261" t="str">
        <f>IFERROR(VLOOKUP($B8,'2. Inventaire'!B9:Q508,14),"")</f>
        <v/>
      </c>
      <c r="E8" s="261" t="str">
        <f>IFERROR(VLOOKUP($B8,'2. Inventaire'!B9:Q508,15),"")</f>
        <v/>
      </c>
      <c r="F8" s="261" t="e">
        <f>IF(VLOOKUP(B8,'2. Inventaire'!$B$6:$M$500,12,FALSE)="","",IF(VLOOKUP(B8,'2. Inventaire'!$B$6:$M$500,12,FALSE)="Substances annexe XIV de REACH","Oui","Non"))</f>
        <v>#N/A</v>
      </c>
      <c r="G8" s="223"/>
      <c r="H8" s="223"/>
      <c r="I8" s="223"/>
      <c r="J8" s="223"/>
      <c r="K8" s="223"/>
      <c r="L8" s="224"/>
    </row>
    <row r="9" spans="2:12" x14ac:dyDescent="0.3">
      <c r="B9" s="260" t="str" cm="1">
        <f t="array" ref="B9">IFERROR(INDEX('2. Inventaire'!$B$6:$CR$505,SMALL(IF('2. Inventaire'!$CR$6:$CR$505="YES",ROW('2. Inventaire'!$B$6:$CR$505)-5),ROW(5:5)),1),"")</f>
        <v/>
      </c>
      <c r="C9" s="261" t="str">
        <f>IFERROR(VLOOKUP($B9,'2. Inventaire'!$B$6:$Q$505,2),"")</f>
        <v/>
      </c>
      <c r="D9" s="261" t="str">
        <f>IFERROR(VLOOKUP($B9,'2. Inventaire'!B10:Q509,14),"")</f>
        <v/>
      </c>
      <c r="E9" s="261" t="str">
        <f>IFERROR(VLOOKUP($B9,'2. Inventaire'!B10:Q509,15),"")</f>
        <v/>
      </c>
      <c r="F9" s="261" t="e">
        <f>IF(VLOOKUP(B9,'2. Inventaire'!$B$6:$M$500,12,FALSE)="","",IF(VLOOKUP(B9,'2. Inventaire'!$B$6:$M$500,12,FALSE)="Substances annexe XIV de REACH","Oui","Non"))</f>
        <v>#N/A</v>
      </c>
      <c r="G9" s="223"/>
      <c r="H9" s="223"/>
      <c r="I9" s="223"/>
      <c r="J9" s="223"/>
      <c r="K9" s="223"/>
      <c r="L9" s="224"/>
    </row>
    <row r="10" spans="2:12" x14ac:dyDescent="0.3">
      <c r="B10" s="260" t="str" cm="1">
        <f t="array" ref="B10">IFERROR(INDEX('2. Inventaire'!$B$6:$CR$505,SMALL(IF('2. Inventaire'!$CR$6:$CR$505="YES",ROW('2. Inventaire'!$B$6:$CR$505)-5),ROW(6:6)),1),"")</f>
        <v/>
      </c>
      <c r="C10" s="261" t="str">
        <f>IFERROR(VLOOKUP($B10,'2. Inventaire'!$B$6:$Q$505,2),"")</f>
        <v/>
      </c>
      <c r="D10" s="261" t="str">
        <f>IFERROR(VLOOKUP($B10,'2. Inventaire'!B11:Q510,14),"")</f>
        <v/>
      </c>
      <c r="E10" s="261" t="str">
        <f>IFERROR(VLOOKUP($B10,'2. Inventaire'!B11:Q510,15),"")</f>
        <v/>
      </c>
      <c r="F10" s="261" t="e">
        <f>IF(VLOOKUP(B10,'2. Inventaire'!$B$6:$M$500,12,FALSE)="","",IF(VLOOKUP(B10,'2. Inventaire'!$B$6:$M$500,12,FALSE)="Substances annexe XIV de REACH","Oui","Non"))</f>
        <v>#N/A</v>
      </c>
      <c r="G10" s="223"/>
      <c r="H10" s="223"/>
      <c r="I10" s="223"/>
      <c r="J10" s="223"/>
      <c r="K10" s="223"/>
      <c r="L10" s="224"/>
    </row>
    <row r="11" spans="2:12" x14ac:dyDescent="0.3">
      <c r="B11" s="260" t="str" cm="1">
        <f t="array" ref="B11">IFERROR(INDEX('2. Inventaire'!$B$6:$CR$505,SMALL(IF('2. Inventaire'!$CR$6:$CR$505="YES",ROW('2. Inventaire'!$B$6:$CR$505)-5),ROW(7:7)),1),"")</f>
        <v/>
      </c>
      <c r="C11" s="261" t="str">
        <f>IFERROR(VLOOKUP($B11,'2. Inventaire'!$B$6:$Q$505,2),"")</f>
        <v/>
      </c>
      <c r="D11" s="261" t="str">
        <f>IFERROR(VLOOKUP($B11,'2. Inventaire'!B12:Q511,14),"")</f>
        <v/>
      </c>
      <c r="E11" s="261" t="str">
        <f>IFERROR(VLOOKUP($B11,'2. Inventaire'!B12:Q511,15),"")</f>
        <v/>
      </c>
      <c r="F11" s="261" t="e">
        <f>IF(VLOOKUP(B11,'2. Inventaire'!$B$6:$M$500,12,FALSE)="","",IF(VLOOKUP(B11,'2. Inventaire'!$B$6:$M$500,12,FALSE)="Substances annexe XIV de REACH","Oui","Non"))</f>
        <v>#N/A</v>
      </c>
      <c r="G11" s="223"/>
      <c r="H11" s="223"/>
      <c r="I11" s="223"/>
      <c r="J11" s="223"/>
      <c r="K11" s="223"/>
      <c r="L11" s="224"/>
    </row>
    <row r="12" spans="2:12" x14ac:dyDescent="0.3">
      <c r="B12" s="260" t="str" cm="1">
        <f t="array" ref="B12">IFERROR(INDEX('2. Inventaire'!$B$6:$CR$505,SMALL(IF('2. Inventaire'!$CR$6:$CR$505="YES",ROW('2. Inventaire'!$B$6:$CR$505)-5),ROW(8:8)),1),"")</f>
        <v/>
      </c>
      <c r="C12" s="261" t="str">
        <f>IFERROR(VLOOKUP($B12,'2. Inventaire'!$B$6:$Q$505,2),"")</f>
        <v/>
      </c>
      <c r="D12" s="261" t="str">
        <f>IFERROR(VLOOKUP($B12,'2. Inventaire'!B13:Q512,14),"")</f>
        <v/>
      </c>
      <c r="E12" s="261" t="str">
        <f>IFERROR(VLOOKUP($B12,'2. Inventaire'!B13:Q512,15),"")</f>
        <v/>
      </c>
      <c r="F12" s="261" t="e">
        <f>IF(VLOOKUP(B12,'2. Inventaire'!$B$6:$M$500,12,FALSE)="","",IF(VLOOKUP(B12,'2. Inventaire'!$B$6:$M$500,12,FALSE)="Substances annexe XIV de REACH","Oui","Non"))</f>
        <v>#N/A</v>
      </c>
      <c r="G12" s="223"/>
      <c r="H12" s="223"/>
      <c r="I12" s="223"/>
      <c r="J12" s="223"/>
      <c r="K12" s="223"/>
      <c r="L12" s="224"/>
    </row>
    <row r="13" spans="2:12" x14ac:dyDescent="0.3">
      <c r="B13" s="260" t="str" cm="1">
        <f t="array" ref="B13">IFERROR(INDEX('2. Inventaire'!$B$6:$CR$505,SMALL(IF('2. Inventaire'!$CR$6:$CR$505="YES",ROW('2. Inventaire'!$B$6:$CR$505)-5),ROW(9:9)),1),"")</f>
        <v/>
      </c>
      <c r="C13" s="261" t="str">
        <f>IFERROR(VLOOKUP($B13,'2. Inventaire'!$B$6:$Q$505,2),"")</f>
        <v/>
      </c>
      <c r="D13" s="261" t="str">
        <f>IFERROR(VLOOKUP($B13,'2. Inventaire'!B14:Q513,14),"")</f>
        <v/>
      </c>
      <c r="E13" s="261" t="str">
        <f>IFERROR(VLOOKUP($B13,'2. Inventaire'!B14:Q513,15),"")</f>
        <v/>
      </c>
      <c r="F13" s="261" t="e">
        <f>IF(VLOOKUP(B13,'2. Inventaire'!$B$6:$M$500,12,FALSE)="","",IF(VLOOKUP(B13,'2. Inventaire'!$B$6:$M$500,12,FALSE)="Substances annexe XIV de REACH","Oui","Non"))</f>
        <v>#N/A</v>
      </c>
      <c r="G13" s="223"/>
      <c r="H13" s="223"/>
      <c r="I13" s="223"/>
      <c r="J13" s="223"/>
      <c r="K13" s="223"/>
      <c r="L13" s="224"/>
    </row>
    <row r="14" spans="2:12" x14ac:dyDescent="0.3">
      <c r="B14" s="260" t="str" cm="1">
        <f t="array" ref="B14">IFERROR(INDEX('2. Inventaire'!$B$6:$CR$505,SMALL(IF('2. Inventaire'!$CR$6:$CR$505="YES",ROW('2. Inventaire'!$B$6:$CR$505)-5),ROW(10:10)),1),"")</f>
        <v/>
      </c>
      <c r="C14" s="261" t="str">
        <f>IFERROR(VLOOKUP($B14,'2. Inventaire'!$B$6:$Q$505,2),"")</f>
        <v/>
      </c>
      <c r="D14" s="261" t="str">
        <f>IFERROR(VLOOKUP($B14,'2. Inventaire'!B15:Q514,14),"")</f>
        <v/>
      </c>
      <c r="E14" s="261" t="str">
        <f>IFERROR(VLOOKUP($B14,'2. Inventaire'!B15:Q514,15),"")</f>
        <v/>
      </c>
      <c r="F14" s="261" t="e">
        <f>IF(VLOOKUP(B14,'2. Inventaire'!$B$6:$M$500,12,FALSE)="","",IF(VLOOKUP(B14,'2. Inventaire'!$B$6:$M$500,12,FALSE)="Substances annexe XIV de REACH","Oui","Non"))</f>
        <v>#N/A</v>
      </c>
      <c r="G14" s="223"/>
      <c r="H14" s="223"/>
      <c r="I14" s="223"/>
      <c r="J14" s="223"/>
      <c r="K14" s="223"/>
      <c r="L14" s="224"/>
    </row>
    <row r="15" spans="2:12" x14ac:dyDescent="0.3">
      <c r="B15" s="260" t="str" cm="1">
        <f t="array" ref="B15">IFERROR(INDEX('2. Inventaire'!$B$6:$CR$505,SMALL(IF('2. Inventaire'!$CR$6:$CR$505="YES",ROW('2. Inventaire'!$B$6:$CR$505)-5),ROW(11:11)),1),"")</f>
        <v/>
      </c>
      <c r="C15" s="261" t="str">
        <f>IFERROR(VLOOKUP($B15,'2. Inventaire'!$B$6:$Q$505,2),"")</f>
        <v/>
      </c>
      <c r="D15" s="261" t="str">
        <f>IFERROR(VLOOKUP($B15,'2. Inventaire'!B16:Q515,14),"")</f>
        <v/>
      </c>
      <c r="E15" s="261" t="str">
        <f>IFERROR(VLOOKUP($B15,'2. Inventaire'!B16:Q515,15),"")</f>
        <v/>
      </c>
      <c r="F15" s="261" t="e">
        <f>IF(VLOOKUP(B15,'2. Inventaire'!$B$6:$M$500,12,FALSE)="","",IF(VLOOKUP(B15,'2. Inventaire'!$B$6:$M$500,12,FALSE)="Substances annexe XIV de REACH","Oui","Non"))</f>
        <v>#N/A</v>
      </c>
      <c r="G15" s="223"/>
      <c r="H15" s="223"/>
      <c r="I15" s="223"/>
      <c r="J15" s="223"/>
      <c r="K15" s="223"/>
      <c r="L15" s="224"/>
    </row>
    <row r="16" spans="2:12" x14ac:dyDescent="0.3">
      <c r="B16" s="260" t="str" cm="1">
        <f t="array" ref="B16">IFERROR(INDEX('2. Inventaire'!$B$6:$CR$505,SMALL(IF('2. Inventaire'!$CR$6:$CR$505="YES",ROW('2. Inventaire'!$B$6:$CR$505)-5),ROW(12:12)),1),"")</f>
        <v/>
      </c>
      <c r="C16" s="261" t="str">
        <f>IFERROR(VLOOKUP($B16,'2. Inventaire'!$B$6:$Q$505,2),"")</f>
        <v/>
      </c>
      <c r="D16" s="261" t="str">
        <f>IFERROR(VLOOKUP($B16,'2. Inventaire'!B17:Q516,14),"")</f>
        <v/>
      </c>
      <c r="E16" s="261" t="str">
        <f>IFERROR(VLOOKUP($B16,'2. Inventaire'!B17:Q516,15),"")</f>
        <v/>
      </c>
      <c r="F16" s="261" t="e">
        <f>IF(VLOOKUP(B16,'2. Inventaire'!$B$6:$M$500,12,FALSE)="","",IF(VLOOKUP(B16,'2. Inventaire'!$B$6:$M$500,12,FALSE)="Substances annexe XIV de REACH","Oui","Non"))</f>
        <v>#N/A</v>
      </c>
      <c r="G16" s="223"/>
      <c r="H16" s="223"/>
      <c r="I16" s="223"/>
      <c r="J16" s="223"/>
      <c r="K16" s="223"/>
      <c r="L16" s="224"/>
    </row>
    <row r="17" spans="2:12" x14ac:dyDescent="0.3">
      <c r="B17" s="260" t="str" cm="1">
        <f t="array" ref="B17">IFERROR(INDEX('2. Inventaire'!$B$6:$CR$505,SMALL(IF('2. Inventaire'!$CR$6:$CR$505="YES",ROW('2. Inventaire'!$B$6:$CR$505)-5),ROW(13:13)),1),"")</f>
        <v/>
      </c>
      <c r="C17" s="261" t="str">
        <f>IFERROR(VLOOKUP($B17,'2. Inventaire'!$B$6:$Q$505,2),"")</f>
        <v/>
      </c>
      <c r="D17" s="261" t="str">
        <f>IFERROR(VLOOKUP($B17,'2. Inventaire'!B18:Q517,14),"")</f>
        <v/>
      </c>
      <c r="E17" s="261" t="str">
        <f>IFERROR(VLOOKUP($B17,'2. Inventaire'!B18:Q517,15),"")</f>
        <v/>
      </c>
      <c r="F17" s="261" t="e">
        <f>IF(VLOOKUP(B17,'2. Inventaire'!$B$6:$M$500,12,FALSE)="","",IF(VLOOKUP(B17,'2. Inventaire'!$B$6:$M$500,12,FALSE)="Substances annexe XIV de REACH","Oui","Non"))</f>
        <v>#N/A</v>
      </c>
      <c r="G17" s="223"/>
      <c r="H17" s="223"/>
      <c r="I17" s="223"/>
      <c r="J17" s="223"/>
      <c r="K17" s="223"/>
      <c r="L17" s="224"/>
    </row>
    <row r="18" spans="2:12" x14ac:dyDescent="0.3">
      <c r="B18" s="260" t="str" cm="1">
        <f t="array" ref="B18">IFERROR(INDEX('2. Inventaire'!$B$6:$CR$505,SMALL(IF('2. Inventaire'!$CR$6:$CR$505="YES",ROW('2. Inventaire'!$B$6:$CR$505)-5),ROW(14:14)),1),"")</f>
        <v/>
      </c>
      <c r="C18" s="261" t="str">
        <f>IFERROR(VLOOKUP($B18,'2. Inventaire'!$B$6:$Q$505,2),"")</f>
        <v/>
      </c>
      <c r="D18" s="261" t="str">
        <f>IFERROR(VLOOKUP($B18,'2. Inventaire'!B19:Q518,14),"")</f>
        <v/>
      </c>
      <c r="E18" s="261" t="str">
        <f>IFERROR(VLOOKUP($B18,'2. Inventaire'!B19:Q518,15),"")</f>
        <v/>
      </c>
      <c r="F18" s="261" t="e">
        <f>IF(VLOOKUP(B18,'2. Inventaire'!$B$6:$M$500,12,FALSE)="","",IF(VLOOKUP(B18,'2. Inventaire'!$B$6:$M$500,12,FALSE)="Substances annexe XIV de REACH","Oui","Non"))</f>
        <v>#N/A</v>
      </c>
      <c r="G18" s="223"/>
      <c r="H18" s="223"/>
      <c r="I18" s="223"/>
      <c r="J18" s="223"/>
      <c r="K18" s="223"/>
      <c r="L18" s="224"/>
    </row>
    <row r="19" spans="2:12" x14ac:dyDescent="0.3">
      <c r="B19" s="260" t="str" cm="1">
        <f t="array" ref="B19">IFERROR(INDEX('2. Inventaire'!$B$6:$CR$505,SMALL(IF('2. Inventaire'!$CR$6:$CR$505="YES",ROW('2. Inventaire'!$B$6:$CR$505)-5),ROW(15:15)),1),"")</f>
        <v/>
      </c>
      <c r="C19" s="261" t="str">
        <f>IFERROR(VLOOKUP($B19,'2. Inventaire'!$B$6:$Q$505,2),"")</f>
        <v/>
      </c>
      <c r="D19" s="261" t="str">
        <f>IFERROR(VLOOKUP($B19,'2. Inventaire'!B20:Q519,14),"")</f>
        <v/>
      </c>
      <c r="E19" s="261" t="str">
        <f>IFERROR(VLOOKUP($B19,'2. Inventaire'!B20:Q519,15),"")</f>
        <v/>
      </c>
      <c r="F19" s="261" t="e">
        <f>IF(VLOOKUP(B19,'2. Inventaire'!$B$6:$M$500,12,FALSE)="","",IF(VLOOKUP(B19,'2. Inventaire'!$B$6:$M$500,12,FALSE)="Substances annexe XIV de REACH","Oui","Non"))</f>
        <v>#N/A</v>
      </c>
      <c r="G19" s="223"/>
      <c r="H19" s="223"/>
      <c r="I19" s="223"/>
      <c r="J19" s="223"/>
      <c r="K19" s="223"/>
      <c r="L19" s="224"/>
    </row>
    <row r="20" spans="2:12" x14ac:dyDescent="0.3">
      <c r="B20" s="260" t="str" cm="1">
        <f t="array" ref="B20">IFERROR(INDEX('2. Inventaire'!$B$6:$CR$505,SMALL(IF('2. Inventaire'!$CR$6:$CR$505="YES",ROW('2. Inventaire'!$B$6:$CR$505)-5),ROW(16:16)),1),"")</f>
        <v/>
      </c>
      <c r="C20" s="261" t="str">
        <f>IFERROR(VLOOKUP($B20,'2. Inventaire'!$B$6:$Q$505,2),"")</f>
        <v/>
      </c>
      <c r="D20" s="261" t="str">
        <f>IFERROR(VLOOKUP($B20,'2. Inventaire'!B21:Q520,14),"")</f>
        <v/>
      </c>
      <c r="E20" s="261" t="str">
        <f>IFERROR(VLOOKUP($B20,'2. Inventaire'!B21:Q520,15),"")</f>
        <v/>
      </c>
      <c r="F20" s="261" t="e">
        <f>IF(VLOOKUP(B20,'2. Inventaire'!$B$6:$M$500,12,FALSE)="","",IF(VLOOKUP(B20,'2. Inventaire'!$B$6:$M$500,12,FALSE)="Substances annexe XIV de REACH","Oui","Non"))</f>
        <v>#N/A</v>
      </c>
      <c r="G20" s="223"/>
      <c r="H20" s="223"/>
      <c r="I20" s="223"/>
      <c r="J20" s="223"/>
      <c r="K20" s="223"/>
      <c r="L20" s="224"/>
    </row>
    <row r="21" spans="2:12" x14ac:dyDescent="0.3">
      <c r="B21" s="260" t="str" cm="1">
        <f t="array" ref="B21">IFERROR(INDEX('2. Inventaire'!$B$6:$CR$505,SMALL(IF('2. Inventaire'!$CR$6:$CR$505="YES",ROW('2. Inventaire'!$B$6:$CR$505)-5),ROW(17:17)),1),"")</f>
        <v/>
      </c>
      <c r="C21" s="261" t="str">
        <f>IFERROR(VLOOKUP($B21,'2. Inventaire'!$B$6:$Q$505,2),"")</f>
        <v/>
      </c>
      <c r="D21" s="261" t="str">
        <f>IFERROR(VLOOKUP($B21,'2. Inventaire'!B22:Q521,14),"")</f>
        <v/>
      </c>
      <c r="E21" s="261" t="str">
        <f>IFERROR(VLOOKUP($B21,'2. Inventaire'!B22:Q521,15),"")</f>
        <v/>
      </c>
      <c r="F21" s="261" t="e">
        <f>IF(VLOOKUP(B21,'2. Inventaire'!$B$6:$M$500,12,FALSE)="","",IF(VLOOKUP(B21,'2. Inventaire'!$B$6:$M$500,12,FALSE)="Substances annexe XIV de REACH","Oui","Non"))</f>
        <v>#N/A</v>
      </c>
      <c r="G21" s="223"/>
      <c r="H21" s="223"/>
      <c r="I21" s="223"/>
      <c r="J21" s="223"/>
      <c r="K21" s="223"/>
      <c r="L21" s="224"/>
    </row>
    <row r="22" spans="2:12" x14ac:dyDescent="0.3">
      <c r="B22" s="260" t="str" cm="1">
        <f t="array" ref="B22">IFERROR(INDEX('2. Inventaire'!$B$6:$CR$505,SMALL(IF('2. Inventaire'!$CR$6:$CR$505="YES",ROW('2. Inventaire'!$B$6:$CR$505)-5),ROW(18:18)),1),"")</f>
        <v/>
      </c>
      <c r="C22" s="261" t="str">
        <f>IFERROR(VLOOKUP($B22,'2. Inventaire'!$B$6:$Q$505,2),"")</f>
        <v/>
      </c>
      <c r="D22" s="261" t="str">
        <f>IFERROR(VLOOKUP($B22,'2. Inventaire'!B23:Q522,14),"")</f>
        <v/>
      </c>
      <c r="E22" s="261" t="str">
        <f>IFERROR(VLOOKUP($B22,'2. Inventaire'!B23:Q522,15),"")</f>
        <v/>
      </c>
      <c r="F22" s="261" t="e">
        <f>IF(VLOOKUP(B22,'2. Inventaire'!$B$6:$M$500,12,FALSE)="","",IF(VLOOKUP(B22,'2. Inventaire'!$B$6:$M$500,12,FALSE)="Substances annexe XIV de REACH","Oui","Non"))</f>
        <v>#N/A</v>
      </c>
      <c r="G22" s="223"/>
      <c r="H22" s="223"/>
      <c r="I22" s="223"/>
      <c r="J22" s="223"/>
      <c r="K22" s="223"/>
      <c r="L22" s="224"/>
    </row>
    <row r="23" spans="2:12" x14ac:dyDescent="0.3">
      <c r="B23" s="260" t="str" cm="1">
        <f t="array" ref="B23">IFERROR(INDEX('2. Inventaire'!$B$6:$CR$505,SMALL(IF('2. Inventaire'!$CR$6:$CR$505="YES",ROW('2. Inventaire'!$B$6:$CR$505)-5),ROW(19:19)),1),"")</f>
        <v/>
      </c>
      <c r="C23" s="261" t="str">
        <f>IFERROR(VLOOKUP($B23,'2. Inventaire'!$B$6:$Q$505,2),"")</f>
        <v/>
      </c>
      <c r="D23" s="261" t="str">
        <f>IFERROR(VLOOKUP($B23,'2. Inventaire'!B24:Q523,14),"")</f>
        <v/>
      </c>
      <c r="E23" s="261" t="str">
        <f>IFERROR(VLOOKUP($B23,'2. Inventaire'!B24:Q523,15),"")</f>
        <v/>
      </c>
      <c r="F23" s="261" t="e">
        <f>IF(VLOOKUP(B23,'2. Inventaire'!$B$6:$M$500,12,FALSE)="","",IF(VLOOKUP(B23,'2. Inventaire'!$B$6:$M$500,12,FALSE)="Substances annexe XIV de REACH","Oui","Non"))</f>
        <v>#N/A</v>
      </c>
      <c r="G23" s="223"/>
      <c r="H23" s="223"/>
      <c r="I23" s="223"/>
      <c r="J23" s="223"/>
      <c r="K23" s="223"/>
      <c r="L23" s="224"/>
    </row>
    <row r="24" spans="2:12" x14ac:dyDescent="0.3">
      <c r="B24" s="260" t="str" cm="1">
        <f t="array" ref="B24">IFERROR(INDEX('2. Inventaire'!$B$6:$CR$505,SMALL(IF('2. Inventaire'!$CR$6:$CR$505="YES",ROW('2. Inventaire'!$B$6:$CR$505)-5),ROW(20:20)),1),"")</f>
        <v/>
      </c>
      <c r="C24" s="261" t="str">
        <f>IFERROR(VLOOKUP($B24,'2. Inventaire'!$B$6:$Q$505,2),"")</f>
        <v/>
      </c>
      <c r="D24" s="261" t="str">
        <f>IFERROR(VLOOKUP($B24,'2. Inventaire'!B25:Q524,14),"")</f>
        <v/>
      </c>
      <c r="E24" s="261" t="str">
        <f>IFERROR(VLOOKUP($B24,'2. Inventaire'!B25:Q524,15),"")</f>
        <v/>
      </c>
      <c r="F24" s="261" t="e">
        <f>IF(VLOOKUP(B24,'2. Inventaire'!$B$6:$M$500,12,FALSE)="","",IF(VLOOKUP(B24,'2. Inventaire'!$B$6:$M$500,12,FALSE)="Substances annexe XIV de REACH","Oui","Non"))</f>
        <v>#N/A</v>
      </c>
      <c r="G24" s="223"/>
      <c r="H24" s="223"/>
      <c r="I24" s="223"/>
      <c r="J24" s="223"/>
      <c r="K24" s="223"/>
      <c r="L24" s="224"/>
    </row>
    <row r="25" spans="2:12" x14ac:dyDescent="0.3">
      <c r="B25" s="260" t="str" cm="1">
        <f t="array" ref="B25">IFERROR(INDEX('2. Inventaire'!$B$6:$CR$505,SMALL(IF('2. Inventaire'!$CR$6:$CR$505="YES",ROW('2. Inventaire'!$B$6:$CR$505)-5),ROW(21:21)),1),"")</f>
        <v/>
      </c>
      <c r="C25" s="261" t="str">
        <f>IFERROR(VLOOKUP($B25,'2. Inventaire'!$B$6:$Q$505,2),"")</f>
        <v/>
      </c>
      <c r="D25" s="261" t="str">
        <f>IFERROR(VLOOKUP($B25,'2. Inventaire'!B26:Q525,14),"")</f>
        <v/>
      </c>
      <c r="E25" s="261" t="str">
        <f>IFERROR(VLOOKUP($B25,'2. Inventaire'!B26:Q525,15),"")</f>
        <v/>
      </c>
      <c r="F25" s="261" t="e">
        <f>IF(VLOOKUP(B25,'2. Inventaire'!$B$6:$M$500,12,FALSE)="","",IF(VLOOKUP(B25,'2. Inventaire'!$B$6:$M$500,12,FALSE)="Substances annexe XIV de REACH","Oui","Non"))</f>
        <v>#N/A</v>
      </c>
      <c r="G25" s="223"/>
      <c r="H25" s="223"/>
      <c r="I25" s="223"/>
      <c r="J25" s="223"/>
      <c r="K25" s="223"/>
      <c r="L25" s="224"/>
    </row>
    <row r="26" spans="2:12" x14ac:dyDescent="0.3">
      <c r="B26" s="260" t="str" cm="1">
        <f t="array" ref="B26">IFERROR(INDEX('2. Inventaire'!$B$6:$CR$505,SMALL(IF('2. Inventaire'!$CR$6:$CR$505="YES",ROW('2. Inventaire'!$B$6:$CR$505)-5),ROW(22:22)),1),"")</f>
        <v/>
      </c>
      <c r="C26" s="261" t="str">
        <f>IFERROR(VLOOKUP($B26,'2. Inventaire'!$B$6:$Q$505,2),"")</f>
        <v/>
      </c>
      <c r="D26" s="261" t="str">
        <f>IFERROR(VLOOKUP($B26,'2. Inventaire'!B27:Q526,14),"")</f>
        <v/>
      </c>
      <c r="E26" s="261" t="str">
        <f>IFERROR(VLOOKUP($B26,'2. Inventaire'!B27:Q526,15),"")</f>
        <v/>
      </c>
      <c r="F26" s="261" t="e">
        <f>IF(VLOOKUP(B26,'2. Inventaire'!$B$6:$M$500,12,FALSE)="","",IF(VLOOKUP(B26,'2. Inventaire'!$B$6:$M$500,12,FALSE)="Substances annexe XIV de REACH","Oui","Non"))</f>
        <v>#N/A</v>
      </c>
      <c r="G26" s="223"/>
      <c r="H26" s="223"/>
      <c r="I26" s="223"/>
      <c r="J26" s="223"/>
      <c r="K26" s="223"/>
      <c r="L26" s="224"/>
    </row>
    <row r="27" spans="2:12" x14ac:dyDescent="0.3">
      <c r="B27" s="260" t="str" cm="1">
        <f t="array" ref="B27">IFERROR(INDEX('2. Inventaire'!$B$6:$CR$505,SMALL(IF('2. Inventaire'!$CR$6:$CR$505="YES",ROW('2. Inventaire'!$B$6:$CR$505)-5),ROW(23:23)),1),"")</f>
        <v/>
      </c>
      <c r="C27" s="261" t="str">
        <f>IFERROR(VLOOKUP($B27,'2. Inventaire'!$B$6:$Q$505,2),"")</f>
        <v/>
      </c>
      <c r="D27" s="261" t="str">
        <f>IFERROR(VLOOKUP($B27,'2. Inventaire'!B28:Q527,14),"")</f>
        <v/>
      </c>
      <c r="E27" s="261" t="str">
        <f>IFERROR(VLOOKUP($B27,'2. Inventaire'!B28:Q527,15),"")</f>
        <v/>
      </c>
      <c r="F27" s="261" t="e">
        <f>IF(VLOOKUP(B27,'2. Inventaire'!$B$6:$M$500,12,FALSE)="","",IF(VLOOKUP(B27,'2. Inventaire'!$B$6:$M$500,12,FALSE)="Substances annexe XIV de REACH","Oui","Non"))</f>
        <v>#N/A</v>
      </c>
      <c r="G27" s="223"/>
      <c r="H27" s="223"/>
      <c r="I27" s="223"/>
      <c r="J27" s="223"/>
      <c r="K27" s="223"/>
      <c r="L27" s="224"/>
    </row>
    <row r="28" spans="2:12" x14ac:dyDescent="0.3">
      <c r="B28" s="260" t="str" cm="1">
        <f t="array" ref="B28">IFERROR(INDEX('2. Inventaire'!$B$6:$CR$505,SMALL(IF('2. Inventaire'!$CR$6:$CR$505="YES",ROW('2. Inventaire'!$B$6:$CR$505)-5),ROW(24:24)),1),"")</f>
        <v/>
      </c>
      <c r="C28" s="261" t="str">
        <f>IFERROR(VLOOKUP($B28,'2. Inventaire'!$B$6:$Q$505,2),"")</f>
        <v/>
      </c>
      <c r="D28" s="261" t="str">
        <f>IFERROR(VLOOKUP($B28,'2. Inventaire'!B29:Q528,14),"")</f>
        <v/>
      </c>
      <c r="E28" s="261" t="str">
        <f>IFERROR(VLOOKUP($B28,'2. Inventaire'!B29:Q528,15),"")</f>
        <v/>
      </c>
      <c r="F28" s="261" t="e">
        <f>IF(VLOOKUP(B28,'2. Inventaire'!$B$6:$M$500,12,FALSE)="","",IF(VLOOKUP(B28,'2. Inventaire'!$B$6:$M$500,12,FALSE)="Substances annexe XIV de REACH","Oui","Non"))</f>
        <v>#N/A</v>
      </c>
      <c r="G28" s="223"/>
      <c r="H28" s="223"/>
      <c r="I28" s="223"/>
      <c r="J28" s="223"/>
      <c r="K28" s="223"/>
      <c r="L28" s="224"/>
    </row>
    <row r="29" spans="2:12" x14ac:dyDescent="0.3">
      <c r="B29" s="260" t="str" cm="1">
        <f t="array" ref="B29">IFERROR(INDEX('2. Inventaire'!$B$6:$CR$505,SMALL(IF('2. Inventaire'!$CR$6:$CR$505="YES",ROW('2. Inventaire'!$B$6:$CR$505)-5),ROW(25:25)),1),"")</f>
        <v/>
      </c>
      <c r="C29" s="261" t="str">
        <f>IFERROR(VLOOKUP($B29,'2. Inventaire'!$B$6:$Q$505,2),"")</f>
        <v/>
      </c>
      <c r="D29" s="261" t="str">
        <f>IFERROR(VLOOKUP($B29,'2. Inventaire'!B30:Q529,14),"")</f>
        <v/>
      </c>
      <c r="E29" s="261" t="str">
        <f>IFERROR(VLOOKUP($B29,'2. Inventaire'!B30:Q529,15),"")</f>
        <v/>
      </c>
      <c r="F29" s="261" t="e">
        <f>IF(VLOOKUP(B29,'2. Inventaire'!$B$6:$M$500,12,FALSE)="","",IF(VLOOKUP(B29,'2. Inventaire'!$B$6:$M$500,12,FALSE)="Substances annexe XIV de REACH","Oui","Non"))</f>
        <v>#N/A</v>
      </c>
      <c r="G29" s="223"/>
      <c r="H29" s="223"/>
      <c r="I29" s="223"/>
      <c r="J29" s="223"/>
      <c r="K29" s="223"/>
      <c r="L29" s="224"/>
    </row>
    <row r="30" spans="2:12" x14ac:dyDescent="0.3">
      <c r="B30" s="260" t="str" cm="1">
        <f t="array" ref="B30">IFERROR(INDEX('2. Inventaire'!$B$6:$CR$505,SMALL(IF('2. Inventaire'!$CR$6:$CR$505="YES",ROW('2. Inventaire'!$B$6:$CR$505)-5),ROW(26:26)),1),"")</f>
        <v/>
      </c>
      <c r="C30" s="261" t="str">
        <f>IFERROR(VLOOKUP($B30,'2. Inventaire'!$B$6:$Q$505,2),"")</f>
        <v/>
      </c>
      <c r="D30" s="261" t="str">
        <f>IFERROR(VLOOKUP($B30,'2. Inventaire'!B31:Q530,14),"")</f>
        <v/>
      </c>
      <c r="E30" s="261" t="str">
        <f>IFERROR(VLOOKUP($B30,'2. Inventaire'!B31:Q530,15),"")</f>
        <v/>
      </c>
      <c r="F30" s="261" t="e">
        <f>IF(VLOOKUP(B30,'2. Inventaire'!$B$6:$M$500,12,FALSE)="","",IF(VLOOKUP(B30,'2. Inventaire'!$B$6:$M$500,12,FALSE)="Substances annexe XIV de REACH","Oui","Non"))</f>
        <v>#N/A</v>
      </c>
      <c r="G30" s="223"/>
      <c r="H30" s="223"/>
      <c r="I30" s="223"/>
      <c r="J30" s="223"/>
      <c r="K30" s="223"/>
      <c r="L30" s="224"/>
    </row>
    <row r="31" spans="2:12" x14ac:dyDescent="0.3">
      <c r="B31" s="260" t="str" cm="1">
        <f t="array" ref="B31">IFERROR(INDEX('2. Inventaire'!$B$6:$CR$505,SMALL(IF('2. Inventaire'!$CR$6:$CR$505="YES",ROW('2. Inventaire'!$B$6:$CR$505)-5),ROW(27:27)),1),"")</f>
        <v/>
      </c>
      <c r="C31" s="261" t="str">
        <f>IFERROR(VLOOKUP($B31,'2. Inventaire'!$B$6:$Q$505,2),"")</f>
        <v/>
      </c>
      <c r="D31" s="261" t="str">
        <f>IFERROR(VLOOKUP($B31,'2. Inventaire'!B32:Q531,14),"")</f>
        <v/>
      </c>
      <c r="E31" s="261" t="str">
        <f>IFERROR(VLOOKUP($B31,'2. Inventaire'!B32:Q531,15),"")</f>
        <v/>
      </c>
      <c r="F31" s="261" t="e">
        <f>IF(VLOOKUP(B31,'2. Inventaire'!$B$6:$M$500,12,FALSE)="","",IF(VLOOKUP(B31,'2. Inventaire'!$B$6:$M$500,12,FALSE)="Substances annexe XIV de REACH","Oui","Non"))</f>
        <v>#N/A</v>
      </c>
      <c r="G31" s="223"/>
      <c r="H31" s="223"/>
      <c r="I31" s="223"/>
      <c r="J31" s="223"/>
      <c r="K31" s="223"/>
      <c r="L31" s="224"/>
    </row>
    <row r="32" spans="2:12" x14ac:dyDescent="0.3">
      <c r="B32" s="260" t="str" cm="1">
        <f t="array" ref="B32">IFERROR(INDEX('2. Inventaire'!$B$6:$CR$505,SMALL(IF('2. Inventaire'!$CR$6:$CR$505="YES",ROW('2. Inventaire'!$B$6:$CR$505)-5),ROW(28:28)),1),"")</f>
        <v/>
      </c>
      <c r="C32" s="261" t="str">
        <f>IFERROR(VLOOKUP($B32,'2. Inventaire'!$B$6:$Q$505,2),"")</f>
        <v/>
      </c>
      <c r="D32" s="261" t="str">
        <f>IFERROR(VLOOKUP($B32,'2. Inventaire'!B33:Q532,14),"")</f>
        <v/>
      </c>
      <c r="E32" s="261" t="str">
        <f>IFERROR(VLOOKUP($B32,'2. Inventaire'!B33:Q532,15),"")</f>
        <v/>
      </c>
      <c r="F32" s="261" t="e">
        <f>IF(VLOOKUP(B32,'2. Inventaire'!$B$6:$M$500,12,FALSE)="","",IF(VLOOKUP(B32,'2. Inventaire'!$B$6:$M$500,12,FALSE)="Substances annexe XIV de REACH","Oui","Non"))</f>
        <v>#N/A</v>
      </c>
      <c r="G32" s="223"/>
      <c r="H32" s="223"/>
      <c r="I32" s="223"/>
      <c r="J32" s="223"/>
      <c r="K32" s="223"/>
      <c r="L32" s="224"/>
    </row>
    <row r="33" spans="2:12" x14ac:dyDescent="0.3">
      <c r="B33" s="260" t="str" cm="1">
        <f t="array" ref="B33">IFERROR(INDEX('2. Inventaire'!$B$6:$CR$505,SMALL(IF('2. Inventaire'!$CR$6:$CR$505="YES",ROW('2. Inventaire'!$B$6:$CR$505)-5),ROW(29:29)),1),"")</f>
        <v/>
      </c>
      <c r="C33" s="261" t="str">
        <f>IFERROR(VLOOKUP($B33,'2. Inventaire'!$B$6:$Q$505,2),"")</f>
        <v/>
      </c>
      <c r="D33" s="261" t="str">
        <f>IFERROR(VLOOKUP($B33,'2. Inventaire'!B34:Q533,14),"")</f>
        <v/>
      </c>
      <c r="E33" s="261" t="str">
        <f>IFERROR(VLOOKUP($B33,'2. Inventaire'!B34:Q533,15),"")</f>
        <v/>
      </c>
      <c r="F33" s="261" t="e">
        <f>IF(VLOOKUP(B33,'2. Inventaire'!$B$6:$M$500,12,FALSE)="","",IF(VLOOKUP(B33,'2. Inventaire'!$B$6:$M$500,12,FALSE)="Substances annexe XIV de REACH","Oui","Non"))</f>
        <v>#N/A</v>
      </c>
      <c r="G33" s="223"/>
      <c r="H33" s="223"/>
      <c r="I33" s="223"/>
      <c r="J33" s="223"/>
      <c r="K33" s="223"/>
      <c r="L33" s="224"/>
    </row>
    <row r="34" spans="2:12" x14ac:dyDescent="0.3">
      <c r="B34" s="260" t="str" cm="1">
        <f t="array" ref="B34">IFERROR(INDEX('2. Inventaire'!$B$6:$CR$505,SMALL(IF('2. Inventaire'!$CR$6:$CR$505="YES",ROW('2. Inventaire'!$B$6:$CR$505)-5),ROW(30:30)),1),"")</f>
        <v/>
      </c>
      <c r="C34" s="261" t="str">
        <f>IFERROR(VLOOKUP($B34,'2. Inventaire'!$B$6:$Q$505,2),"")</f>
        <v/>
      </c>
      <c r="D34" s="261" t="str">
        <f>IFERROR(VLOOKUP($B34,'2. Inventaire'!B35:Q534,14),"")</f>
        <v/>
      </c>
      <c r="E34" s="261" t="str">
        <f>IFERROR(VLOOKUP($B34,'2. Inventaire'!B35:Q534,15),"")</f>
        <v/>
      </c>
      <c r="F34" s="261" t="e">
        <f>IF(VLOOKUP(B34,'2. Inventaire'!$B$6:$M$500,12,FALSE)="","",IF(VLOOKUP(B34,'2. Inventaire'!$B$6:$M$500,12,FALSE)="Substances annexe XIV de REACH","Oui","Non"))</f>
        <v>#N/A</v>
      </c>
      <c r="G34" s="223"/>
      <c r="H34" s="223"/>
      <c r="I34" s="223"/>
      <c r="J34" s="223"/>
      <c r="K34" s="223"/>
      <c r="L34" s="224"/>
    </row>
    <row r="35" spans="2:12" x14ac:dyDescent="0.3">
      <c r="B35" s="260" t="str" cm="1">
        <f t="array" ref="B35">IFERROR(INDEX('2. Inventaire'!$B$6:$CR$505,SMALL(IF('2. Inventaire'!$CR$6:$CR$505="YES",ROW('2. Inventaire'!$B$6:$CR$505)-5),ROW(31:31)),1),"")</f>
        <v/>
      </c>
      <c r="C35" s="261" t="str">
        <f>IFERROR(VLOOKUP($B35,'2. Inventaire'!$B$6:$Q$505,2),"")</f>
        <v/>
      </c>
      <c r="D35" s="261" t="str">
        <f>IFERROR(VLOOKUP($B35,'2. Inventaire'!B36:Q535,14),"")</f>
        <v/>
      </c>
      <c r="E35" s="261" t="str">
        <f>IFERROR(VLOOKUP($B35,'2. Inventaire'!B36:Q535,15),"")</f>
        <v/>
      </c>
      <c r="F35" s="261" t="e">
        <f>IF(VLOOKUP(B35,'2. Inventaire'!$B$6:$M$500,12,FALSE)="","",IF(VLOOKUP(B35,'2. Inventaire'!$B$6:$M$500,12,FALSE)="Substances annexe XIV de REACH","Oui","Non"))</f>
        <v>#N/A</v>
      </c>
      <c r="G35" s="223"/>
      <c r="H35" s="223"/>
      <c r="I35" s="223"/>
      <c r="J35" s="223"/>
      <c r="K35" s="223"/>
      <c r="L35" s="224"/>
    </row>
    <row r="36" spans="2:12" x14ac:dyDescent="0.3">
      <c r="B36" s="260" t="str" cm="1">
        <f t="array" ref="B36">IFERROR(INDEX('2. Inventaire'!$B$6:$CR$505,SMALL(IF('2. Inventaire'!$CR$6:$CR$505="YES",ROW('2. Inventaire'!$B$6:$CR$505)-5),ROW(32:32)),1),"")</f>
        <v/>
      </c>
      <c r="C36" s="261" t="str">
        <f>IFERROR(VLOOKUP($B36,'2. Inventaire'!$B$6:$Q$505,2),"")</f>
        <v/>
      </c>
      <c r="D36" s="261" t="str">
        <f>IFERROR(VLOOKUP($B36,'2. Inventaire'!B37:Q536,14),"")</f>
        <v/>
      </c>
      <c r="E36" s="261" t="str">
        <f>IFERROR(VLOOKUP($B36,'2. Inventaire'!B37:Q536,15),"")</f>
        <v/>
      </c>
      <c r="F36" s="261" t="e">
        <f>IF(VLOOKUP(B36,'2. Inventaire'!$B$6:$M$500,12,FALSE)="","",IF(VLOOKUP(B36,'2. Inventaire'!$B$6:$M$500,12,FALSE)="Substances annexe XIV de REACH","Oui","Non"))</f>
        <v>#N/A</v>
      </c>
      <c r="G36" s="223"/>
      <c r="H36" s="223"/>
      <c r="I36" s="223"/>
      <c r="J36" s="223"/>
      <c r="K36" s="223"/>
      <c r="L36" s="224"/>
    </row>
    <row r="37" spans="2:12" x14ac:dyDescent="0.3">
      <c r="B37" s="260" t="str" cm="1">
        <f t="array" ref="B37">IFERROR(INDEX('2. Inventaire'!$B$6:$CR$505,SMALL(IF('2. Inventaire'!$CR$6:$CR$505="YES",ROW('2. Inventaire'!$B$6:$CR$505)-5),ROW(33:33)),1),"")</f>
        <v/>
      </c>
      <c r="C37" s="261" t="str">
        <f>IFERROR(VLOOKUP($B37,'2. Inventaire'!$B$6:$Q$505,2),"")</f>
        <v/>
      </c>
      <c r="D37" s="261" t="str">
        <f>IFERROR(VLOOKUP($B37,'2. Inventaire'!B38:Q537,14),"")</f>
        <v/>
      </c>
      <c r="E37" s="261" t="str">
        <f>IFERROR(VLOOKUP($B37,'2. Inventaire'!B38:Q537,15),"")</f>
        <v/>
      </c>
      <c r="F37" s="261" t="e">
        <f>IF(VLOOKUP(B37,'2. Inventaire'!$B$6:$M$500,12,FALSE)="","",IF(VLOOKUP(B37,'2. Inventaire'!$B$6:$M$500,12,FALSE)="Substances annexe XIV de REACH","Oui","Non"))</f>
        <v>#N/A</v>
      </c>
      <c r="G37" s="223"/>
      <c r="H37" s="223"/>
      <c r="I37" s="223"/>
      <c r="J37" s="223"/>
      <c r="K37" s="223"/>
      <c r="L37" s="224"/>
    </row>
    <row r="38" spans="2:12" x14ac:dyDescent="0.3">
      <c r="B38" s="260" t="str" cm="1">
        <f t="array" ref="B38">IFERROR(INDEX('2. Inventaire'!$B$6:$CR$505,SMALL(IF('2. Inventaire'!$CR$6:$CR$505="YES",ROW('2. Inventaire'!$B$6:$CR$505)-5),ROW(34:34)),1),"")</f>
        <v/>
      </c>
      <c r="C38" s="261" t="str">
        <f>IFERROR(VLOOKUP($B38,'2. Inventaire'!$B$6:$Q$505,2),"")</f>
        <v/>
      </c>
      <c r="D38" s="261" t="str">
        <f>IFERROR(VLOOKUP($B38,'2. Inventaire'!B39:Q538,14),"")</f>
        <v/>
      </c>
      <c r="E38" s="261" t="str">
        <f>IFERROR(VLOOKUP($B38,'2. Inventaire'!B39:Q538,15),"")</f>
        <v/>
      </c>
      <c r="F38" s="261" t="e">
        <f>IF(VLOOKUP(B38,'2. Inventaire'!$B$6:$M$500,12,FALSE)="","",IF(VLOOKUP(B38,'2. Inventaire'!$B$6:$M$500,12,FALSE)="Substances annexe XIV de REACH","Oui","Non"))</f>
        <v>#N/A</v>
      </c>
      <c r="G38" s="223"/>
      <c r="H38" s="223"/>
      <c r="I38" s="223"/>
      <c r="J38" s="223"/>
      <c r="K38" s="223"/>
      <c r="L38" s="224"/>
    </row>
    <row r="39" spans="2:12" x14ac:dyDescent="0.3">
      <c r="B39" s="260" t="str" cm="1">
        <f t="array" ref="B39">IFERROR(INDEX('2. Inventaire'!$B$6:$CR$505,SMALL(IF('2. Inventaire'!$CR$6:$CR$505="YES",ROW('2. Inventaire'!$B$6:$CR$505)-5),ROW(35:35)),1),"")</f>
        <v/>
      </c>
      <c r="C39" s="261" t="str">
        <f>IFERROR(VLOOKUP($B39,'2. Inventaire'!$B$6:$Q$505,2),"")</f>
        <v/>
      </c>
      <c r="D39" s="261" t="str">
        <f>IFERROR(VLOOKUP($B39,'2. Inventaire'!B40:Q539,14),"")</f>
        <v/>
      </c>
      <c r="E39" s="261" t="str">
        <f>IFERROR(VLOOKUP($B39,'2. Inventaire'!B40:Q539,15),"")</f>
        <v/>
      </c>
      <c r="F39" s="261" t="e">
        <f>IF(VLOOKUP(B39,'2. Inventaire'!$B$6:$M$500,12,FALSE)="","",IF(VLOOKUP(B39,'2. Inventaire'!$B$6:$M$500,12,FALSE)="Substances annexe XIV de REACH","Oui","Non"))</f>
        <v>#N/A</v>
      </c>
      <c r="G39" s="223"/>
      <c r="H39" s="223"/>
      <c r="I39" s="223"/>
      <c r="J39" s="223"/>
      <c r="K39" s="223"/>
      <c r="L39" s="224"/>
    </row>
    <row r="40" spans="2:12" x14ac:dyDescent="0.3">
      <c r="B40" s="260" t="str" cm="1">
        <f t="array" ref="B40">IFERROR(INDEX('2. Inventaire'!$B$6:$CR$505,SMALL(IF('2. Inventaire'!$CR$6:$CR$505="YES",ROW('2. Inventaire'!$B$6:$CR$505)-5),ROW(36:36)),1),"")</f>
        <v/>
      </c>
      <c r="C40" s="261" t="str">
        <f>IFERROR(VLOOKUP($B40,'2. Inventaire'!$B$6:$Q$505,2),"")</f>
        <v/>
      </c>
      <c r="D40" s="261" t="str">
        <f>IFERROR(VLOOKUP($B40,'2. Inventaire'!B41:Q540,14),"")</f>
        <v/>
      </c>
      <c r="E40" s="261" t="str">
        <f>IFERROR(VLOOKUP($B40,'2. Inventaire'!B41:Q540,15),"")</f>
        <v/>
      </c>
      <c r="F40" s="261" t="e">
        <f>IF(VLOOKUP(B40,'2. Inventaire'!$B$6:$M$500,12,FALSE)="","",IF(VLOOKUP(B40,'2. Inventaire'!$B$6:$M$500,12,FALSE)="Substances annexe XIV de REACH","Oui","Non"))</f>
        <v>#N/A</v>
      </c>
      <c r="G40" s="223"/>
      <c r="H40" s="223"/>
      <c r="I40" s="223"/>
      <c r="J40" s="223"/>
      <c r="K40" s="223"/>
      <c r="L40" s="224"/>
    </row>
    <row r="41" spans="2:12" x14ac:dyDescent="0.3">
      <c r="B41" s="260" t="str" cm="1">
        <f t="array" ref="B41">IFERROR(INDEX('2. Inventaire'!$B$6:$CR$505,SMALL(IF('2. Inventaire'!$CR$6:$CR$505="YES",ROW('2. Inventaire'!$B$6:$CR$505)-5),ROW(37:37)),1),"")</f>
        <v/>
      </c>
      <c r="C41" s="261" t="str">
        <f>IFERROR(VLOOKUP($B41,'2. Inventaire'!$B$6:$Q$505,2),"")</f>
        <v/>
      </c>
      <c r="D41" s="261" t="str">
        <f>IFERROR(VLOOKUP($B41,'2. Inventaire'!B42:Q541,14),"")</f>
        <v/>
      </c>
      <c r="E41" s="261" t="str">
        <f>IFERROR(VLOOKUP($B41,'2. Inventaire'!B42:Q541,15),"")</f>
        <v/>
      </c>
      <c r="F41" s="261" t="e">
        <f>IF(VLOOKUP(B41,'2. Inventaire'!$B$6:$M$500,12,FALSE)="","",IF(VLOOKUP(B41,'2. Inventaire'!$B$6:$M$500,12,FALSE)="Substances annexe XIV de REACH","Oui","Non"))</f>
        <v>#N/A</v>
      </c>
      <c r="G41" s="223"/>
      <c r="H41" s="223"/>
      <c r="I41" s="223"/>
      <c r="J41" s="223"/>
      <c r="K41" s="223"/>
      <c r="L41" s="224"/>
    </row>
    <row r="42" spans="2:12" x14ac:dyDescent="0.3">
      <c r="B42" s="260" t="str" cm="1">
        <f t="array" ref="B42">IFERROR(INDEX('2. Inventaire'!$B$6:$CR$505,SMALL(IF('2. Inventaire'!$CR$6:$CR$505="YES",ROW('2. Inventaire'!$B$6:$CR$505)-5),ROW(38:38)),1),"")</f>
        <v/>
      </c>
      <c r="C42" s="261" t="str">
        <f>IFERROR(VLOOKUP($B42,'2. Inventaire'!$B$6:$Q$505,2),"")</f>
        <v/>
      </c>
      <c r="D42" s="261" t="str">
        <f>IFERROR(VLOOKUP($B42,'2. Inventaire'!B43:Q542,14),"")</f>
        <v/>
      </c>
      <c r="E42" s="261" t="str">
        <f>IFERROR(VLOOKUP($B42,'2. Inventaire'!B43:Q542,15),"")</f>
        <v/>
      </c>
      <c r="F42" s="261" t="e">
        <f>IF(VLOOKUP(B42,'2. Inventaire'!$B$6:$M$500,12,FALSE)="","",IF(VLOOKUP(B42,'2. Inventaire'!$B$6:$M$500,12,FALSE)="Substances annexe XIV de REACH","Oui","Non"))</f>
        <v>#N/A</v>
      </c>
      <c r="G42" s="223"/>
      <c r="H42" s="223"/>
      <c r="I42" s="223"/>
      <c r="J42" s="223"/>
      <c r="K42" s="223"/>
      <c r="L42" s="224"/>
    </row>
    <row r="43" spans="2:12" x14ac:dyDescent="0.3">
      <c r="B43" s="260" t="str" cm="1">
        <f t="array" ref="B43">IFERROR(INDEX('2. Inventaire'!$B$6:$CR$505,SMALL(IF('2. Inventaire'!$CR$6:$CR$505="YES",ROW('2. Inventaire'!$B$6:$CR$505)-5),ROW(39:39)),1),"")</f>
        <v/>
      </c>
      <c r="C43" s="261" t="str">
        <f>IFERROR(VLOOKUP($B43,'2. Inventaire'!$B$6:$Q$505,2),"")</f>
        <v/>
      </c>
      <c r="D43" s="261" t="str">
        <f>IFERROR(VLOOKUP($B43,'2. Inventaire'!B44:Q543,14),"")</f>
        <v/>
      </c>
      <c r="E43" s="261" t="str">
        <f>IFERROR(VLOOKUP($B43,'2. Inventaire'!B44:Q543,15),"")</f>
        <v/>
      </c>
      <c r="F43" s="261" t="e">
        <f>IF(VLOOKUP(B43,'2. Inventaire'!$B$6:$M$500,12,FALSE)="","",IF(VLOOKUP(B43,'2. Inventaire'!$B$6:$M$500,12,FALSE)="Substances annexe XIV de REACH","Oui","Non"))</f>
        <v>#N/A</v>
      </c>
      <c r="G43" s="223"/>
      <c r="H43" s="223"/>
      <c r="I43" s="223"/>
      <c r="J43" s="223"/>
      <c r="K43" s="223"/>
      <c r="L43" s="224"/>
    </row>
    <row r="44" spans="2:12" x14ac:dyDescent="0.3">
      <c r="B44" s="260" t="str" cm="1">
        <f t="array" ref="B44">IFERROR(INDEX('2. Inventaire'!$B$6:$CR$505,SMALL(IF('2. Inventaire'!$CR$6:$CR$505="YES",ROW('2. Inventaire'!$B$6:$CR$505)-5),ROW(40:40)),1),"")</f>
        <v/>
      </c>
      <c r="C44" s="261" t="str">
        <f>IFERROR(VLOOKUP($B44,'2. Inventaire'!$B$6:$Q$505,2),"")</f>
        <v/>
      </c>
      <c r="D44" s="261" t="str">
        <f>IFERROR(VLOOKUP($B44,'2. Inventaire'!B45:Q544,14),"")</f>
        <v/>
      </c>
      <c r="E44" s="261" t="str">
        <f>IFERROR(VLOOKUP($B44,'2. Inventaire'!B45:Q544,15),"")</f>
        <v/>
      </c>
      <c r="F44" s="261" t="e">
        <f>IF(VLOOKUP(B44,'2. Inventaire'!$B$6:$M$500,12,FALSE)="","",IF(VLOOKUP(B44,'2. Inventaire'!$B$6:$M$500,12,FALSE)="Substances annexe XIV de REACH","Oui","Non"))</f>
        <v>#N/A</v>
      </c>
      <c r="G44" s="223"/>
      <c r="H44" s="223"/>
      <c r="I44" s="223"/>
      <c r="J44" s="223"/>
      <c r="K44" s="223"/>
      <c r="L44" s="224"/>
    </row>
    <row r="45" spans="2:12" x14ac:dyDescent="0.3">
      <c r="B45" s="260" t="str" cm="1">
        <f t="array" ref="B45">IFERROR(INDEX('2. Inventaire'!$B$6:$CR$505,SMALL(IF('2. Inventaire'!$CR$6:$CR$505="YES",ROW('2. Inventaire'!$B$6:$CR$505)-5),ROW(41:41)),1),"")</f>
        <v/>
      </c>
      <c r="C45" s="261" t="str">
        <f>IFERROR(VLOOKUP($B45,'2. Inventaire'!$B$6:$Q$505,2),"")</f>
        <v/>
      </c>
      <c r="D45" s="261" t="str">
        <f>IFERROR(VLOOKUP($B45,'2. Inventaire'!B46:Q545,14),"")</f>
        <v/>
      </c>
      <c r="E45" s="261" t="str">
        <f>IFERROR(VLOOKUP($B45,'2. Inventaire'!B46:Q545,15),"")</f>
        <v/>
      </c>
      <c r="F45" s="261" t="e">
        <f>IF(VLOOKUP(B45,'2. Inventaire'!$B$6:$M$500,12,FALSE)="","",IF(VLOOKUP(B45,'2. Inventaire'!$B$6:$M$500,12,FALSE)="Substances annexe XIV de REACH","Oui","Non"))</f>
        <v>#N/A</v>
      </c>
      <c r="G45" s="223"/>
      <c r="H45" s="223"/>
      <c r="I45" s="223"/>
      <c r="J45" s="223"/>
      <c r="K45" s="223"/>
      <c r="L45" s="224"/>
    </row>
    <row r="46" spans="2:12" x14ac:dyDescent="0.3">
      <c r="B46" s="260" t="str" cm="1">
        <f t="array" ref="B46">IFERROR(INDEX('2. Inventaire'!$B$6:$CR$505,SMALL(IF('2. Inventaire'!$CR$6:$CR$505="YES",ROW('2. Inventaire'!$B$6:$CR$505)-5),ROW(42:42)),1),"")</f>
        <v/>
      </c>
      <c r="C46" s="261" t="str">
        <f>IFERROR(VLOOKUP($B46,'2. Inventaire'!$B$6:$Q$505,2),"")</f>
        <v/>
      </c>
      <c r="D46" s="261" t="str">
        <f>IFERROR(VLOOKUP($B46,'2. Inventaire'!B47:Q546,14),"")</f>
        <v/>
      </c>
      <c r="E46" s="261" t="str">
        <f>IFERROR(VLOOKUP($B46,'2. Inventaire'!B47:Q546,15),"")</f>
        <v/>
      </c>
      <c r="F46" s="261" t="e">
        <f>IF(VLOOKUP(B46,'2. Inventaire'!$B$6:$M$500,12,FALSE)="","",IF(VLOOKUP(B46,'2. Inventaire'!$B$6:$M$500,12,FALSE)="Substances annexe XIV de REACH","Oui","Non"))</f>
        <v>#N/A</v>
      </c>
      <c r="G46" s="223"/>
      <c r="H46" s="223"/>
      <c r="I46" s="223"/>
      <c r="J46" s="223"/>
      <c r="K46" s="223"/>
      <c r="L46" s="224"/>
    </row>
    <row r="47" spans="2:12" x14ac:dyDescent="0.3">
      <c r="B47" s="260" t="str" cm="1">
        <f t="array" ref="B47">IFERROR(INDEX('2. Inventaire'!$B$6:$CR$505,SMALL(IF('2. Inventaire'!$CR$6:$CR$505="YES",ROW('2. Inventaire'!$B$6:$CR$505)-5),ROW(43:43)),1),"")</f>
        <v/>
      </c>
      <c r="C47" s="261" t="str">
        <f>IFERROR(VLOOKUP($B47,'2. Inventaire'!$B$6:$Q$505,2),"")</f>
        <v/>
      </c>
      <c r="D47" s="261" t="str">
        <f>IFERROR(VLOOKUP($B47,'2. Inventaire'!B48:Q547,14),"")</f>
        <v/>
      </c>
      <c r="E47" s="261" t="str">
        <f>IFERROR(VLOOKUP($B47,'2. Inventaire'!B48:Q547,15),"")</f>
        <v/>
      </c>
      <c r="F47" s="261" t="e">
        <f>IF(VLOOKUP(B47,'2. Inventaire'!$B$6:$M$500,12,FALSE)="","",IF(VLOOKUP(B47,'2. Inventaire'!$B$6:$M$500,12,FALSE)="Substances annexe XIV de REACH","Oui","Non"))</f>
        <v>#N/A</v>
      </c>
      <c r="G47" s="223"/>
      <c r="H47" s="223"/>
      <c r="I47" s="223"/>
      <c r="J47" s="223"/>
      <c r="K47" s="223"/>
      <c r="L47" s="224"/>
    </row>
    <row r="48" spans="2:12" x14ac:dyDescent="0.3">
      <c r="B48" s="260" t="str" cm="1">
        <f t="array" ref="B48">IFERROR(INDEX('2. Inventaire'!$B$6:$CR$505,SMALL(IF('2. Inventaire'!$CR$6:$CR$505="YES",ROW('2. Inventaire'!$B$6:$CR$505)-5),ROW(44:44)),1),"")</f>
        <v/>
      </c>
      <c r="C48" s="261" t="str">
        <f>IFERROR(VLOOKUP($B48,'2. Inventaire'!$B$6:$Q$505,2),"")</f>
        <v/>
      </c>
      <c r="D48" s="261" t="str">
        <f>IFERROR(VLOOKUP($B48,'2. Inventaire'!B49:Q548,14),"")</f>
        <v/>
      </c>
      <c r="E48" s="261" t="str">
        <f>IFERROR(VLOOKUP($B48,'2. Inventaire'!B49:Q548,15),"")</f>
        <v/>
      </c>
      <c r="F48" s="261" t="e">
        <f>IF(VLOOKUP(B48,'2. Inventaire'!$B$6:$M$500,12,FALSE)="","",IF(VLOOKUP(B48,'2. Inventaire'!$B$6:$M$500,12,FALSE)="Substances annexe XIV de REACH","Oui","Non"))</f>
        <v>#N/A</v>
      </c>
      <c r="G48" s="223"/>
      <c r="H48" s="223"/>
      <c r="I48" s="223"/>
      <c r="J48" s="223"/>
      <c r="K48" s="223"/>
      <c r="L48" s="224"/>
    </row>
    <row r="49" spans="2:12" x14ac:dyDescent="0.3">
      <c r="B49" s="260" t="str" cm="1">
        <f t="array" ref="B49">IFERROR(INDEX('2. Inventaire'!$B$6:$CR$505,SMALL(IF('2. Inventaire'!$CR$6:$CR$505="YES",ROW('2. Inventaire'!$B$6:$CR$505)-5),ROW(45:45)),1),"")</f>
        <v/>
      </c>
      <c r="C49" s="261" t="str">
        <f>IFERROR(VLOOKUP($B49,'2. Inventaire'!$B$6:$Q$505,2),"")</f>
        <v/>
      </c>
      <c r="D49" s="261" t="str">
        <f>IFERROR(VLOOKUP($B49,'2. Inventaire'!B50:Q549,14),"")</f>
        <v/>
      </c>
      <c r="E49" s="261" t="str">
        <f>IFERROR(VLOOKUP($B49,'2. Inventaire'!B50:Q549,15),"")</f>
        <v/>
      </c>
      <c r="F49" s="261" t="e">
        <f>IF(VLOOKUP(B49,'2. Inventaire'!$B$6:$M$500,12,FALSE)="","",IF(VLOOKUP(B49,'2. Inventaire'!$B$6:$M$500,12,FALSE)="Substances annexe XIV de REACH","Oui","Non"))</f>
        <v>#N/A</v>
      </c>
      <c r="G49" s="223"/>
      <c r="H49" s="223"/>
      <c r="I49" s="223"/>
      <c r="J49" s="223"/>
      <c r="K49" s="223"/>
      <c r="L49" s="224"/>
    </row>
    <row r="50" spans="2:12" x14ac:dyDescent="0.3">
      <c r="B50" s="260" t="str" cm="1">
        <f t="array" ref="B50">IFERROR(INDEX('2. Inventaire'!$B$6:$CR$505,SMALL(IF('2. Inventaire'!$CR$6:$CR$505="YES",ROW('2. Inventaire'!$B$6:$CR$505)-5),ROW(46:46)),1),"")</f>
        <v/>
      </c>
      <c r="C50" s="261" t="str">
        <f>IFERROR(VLOOKUP($B50,'2. Inventaire'!$B$6:$Q$505,2),"")</f>
        <v/>
      </c>
      <c r="D50" s="261" t="str">
        <f>IFERROR(VLOOKUP($B50,'2. Inventaire'!B51:Q550,14),"")</f>
        <v/>
      </c>
      <c r="E50" s="261" t="str">
        <f>IFERROR(VLOOKUP($B50,'2. Inventaire'!B51:Q550,15),"")</f>
        <v/>
      </c>
      <c r="F50" s="261" t="e">
        <f>IF(VLOOKUP(B50,'2. Inventaire'!$B$6:$M$500,12,FALSE)="","",IF(VLOOKUP(B50,'2. Inventaire'!$B$6:$M$500,12,FALSE)="Substances annexe XIV de REACH","Oui","Non"))</f>
        <v>#N/A</v>
      </c>
      <c r="G50" s="223"/>
      <c r="H50" s="223"/>
      <c r="I50" s="223"/>
      <c r="J50" s="223"/>
      <c r="K50" s="223"/>
      <c r="L50" s="224"/>
    </row>
    <row r="51" spans="2:12" x14ac:dyDescent="0.3">
      <c r="B51" s="260" t="str" cm="1">
        <f t="array" ref="B51">IFERROR(INDEX('2. Inventaire'!$B$6:$CR$505,SMALL(IF('2. Inventaire'!$CR$6:$CR$505="YES",ROW('2. Inventaire'!$B$6:$CR$505)-5),ROW(47:47)),1),"")</f>
        <v/>
      </c>
      <c r="C51" s="261" t="str">
        <f>IFERROR(VLOOKUP($B51,'2. Inventaire'!$B$6:$Q$505,2),"")</f>
        <v/>
      </c>
      <c r="D51" s="261" t="str">
        <f>IFERROR(VLOOKUP($B51,'2. Inventaire'!B52:Q551,14),"")</f>
        <v/>
      </c>
      <c r="E51" s="261" t="str">
        <f>IFERROR(VLOOKUP($B51,'2. Inventaire'!B52:Q551,15),"")</f>
        <v/>
      </c>
      <c r="F51" s="261" t="e">
        <f>IF(VLOOKUP(B51,'2. Inventaire'!$B$6:$M$500,12,FALSE)="","",IF(VLOOKUP(B51,'2. Inventaire'!$B$6:$M$500,12,FALSE)="Substances annexe XIV de REACH","Oui","Non"))</f>
        <v>#N/A</v>
      </c>
      <c r="G51" s="223"/>
      <c r="H51" s="223"/>
      <c r="I51" s="223"/>
      <c r="J51" s="223"/>
      <c r="K51" s="223"/>
      <c r="L51" s="224"/>
    </row>
    <row r="52" spans="2:12" x14ac:dyDescent="0.3">
      <c r="B52" s="260" t="str" cm="1">
        <f t="array" ref="B52">IFERROR(INDEX('2. Inventaire'!$B$6:$CR$505,SMALL(IF('2. Inventaire'!$CR$6:$CR$505="YES",ROW('2. Inventaire'!$B$6:$CR$505)-5),ROW(48:48)),1),"")</f>
        <v/>
      </c>
      <c r="C52" s="261" t="str">
        <f>IFERROR(VLOOKUP($B52,'2. Inventaire'!$B$6:$Q$505,2),"")</f>
        <v/>
      </c>
      <c r="D52" s="261" t="str">
        <f>IFERROR(VLOOKUP($B52,'2. Inventaire'!B53:Q552,14),"")</f>
        <v/>
      </c>
      <c r="E52" s="261" t="str">
        <f>IFERROR(VLOOKUP($B52,'2. Inventaire'!B53:Q552,15),"")</f>
        <v/>
      </c>
      <c r="F52" s="261" t="e">
        <f>IF(VLOOKUP(B52,'2. Inventaire'!$B$6:$M$500,12,FALSE)="","",IF(VLOOKUP(B52,'2. Inventaire'!$B$6:$M$500,12,FALSE)="Substances annexe XIV de REACH","Oui","Non"))</f>
        <v>#N/A</v>
      </c>
      <c r="G52" s="223"/>
      <c r="H52" s="223"/>
      <c r="I52" s="223"/>
      <c r="J52" s="223"/>
      <c r="K52" s="223"/>
      <c r="L52" s="224"/>
    </row>
    <row r="53" spans="2:12" x14ac:dyDescent="0.3">
      <c r="B53" s="260" t="str" cm="1">
        <f t="array" ref="B53">IFERROR(INDEX('2. Inventaire'!$B$6:$CR$505,SMALL(IF('2. Inventaire'!$CR$6:$CR$505="YES",ROW('2. Inventaire'!$B$6:$CR$505)-5),ROW(49:49)),1),"")</f>
        <v/>
      </c>
      <c r="C53" s="261" t="str">
        <f>IFERROR(VLOOKUP($B53,'2. Inventaire'!$B$6:$Q$505,2),"")</f>
        <v/>
      </c>
      <c r="D53" s="261" t="str">
        <f>IFERROR(VLOOKUP($B53,'2. Inventaire'!B54:Q553,14),"")</f>
        <v/>
      </c>
      <c r="E53" s="261" t="str">
        <f>IFERROR(VLOOKUP($B53,'2. Inventaire'!B54:Q553,15),"")</f>
        <v/>
      </c>
      <c r="F53" s="261" t="e">
        <f>IF(VLOOKUP(B53,'2. Inventaire'!$B$6:$M$500,12,FALSE)="","",IF(VLOOKUP(B53,'2. Inventaire'!$B$6:$M$500,12,FALSE)="Substances annexe XIV de REACH","Oui","Non"))</f>
        <v>#N/A</v>
      </c>
      <c r="G53" s="223"/>
      <c r="H53" s="223"/>
      <c r="I53" s="223"/>
      <c r="J53" s="223"/>
      <c r="K53" s="223"/>
      <c r="L53" s="224"/>
    </row>
    <row r="54" spans="2:12" x14ac:dyDescent="0.3">
      <c r="B54" s="260" t="str" cm="1">
        <f t="array" ref="B54">IFERROR(INDEX('2. Inventaire'!$B$6:$CR$505,SMALL(IF('2. Inventaire'!$CR$6:$CR$505="YES",ROW('2. Inventaire'!$B$6:$CR$505)-5),ROW(50:50)),1),"")</f>
        <v/>
      </c>
      <c r="C54" s="261" t="str">
        <f>IFERROR(VLOOKUP($B54,'2. Inventaire'!$B$6:$Q$505,2),"")</f>
        <v/>
      </c>
      <c r="D54" s="261" t="str">
        <f>IFERROR(VLOOKUP($B54,'2. Inventaire'!B55:Q554,14),"")</f>
        <v/>
      </c>
      <c r="E54" s="261" t="str">
        <f>IFERROR(VLOOKUP($B54,'2. Inventaire'!B55:Q554,15),"")</f>
        <v/>
      </c>
      <c r="F54" s="261" t="e">
        <f>IF(VLOOKUP(B54,'2. Inventaire'!$B$6:$M$500,12,FALSE)="","",IF(VLOOKUP(B54,'2. Inventaire'!$B$6:$M$500,12,FALSE)="Substances annexe XIV de REACH","Oui","Non"))</f>
        <v>#N/A</v>
      </c>
      <c r="G54" s="223"/>
      <c r="H54" s="223"/>
      <c r="I54" s="223"/>
      <c r="J54" s="223"/>
      <c r="K54" s="223"/>
      <c r="L54" s="224"/>
    </row>
    <row r="55" spans="2:12" x14ac:dyDescent="0.3">
      <c r="B55" s="260" t="str" cm="1">
        <f t="array" ref="B55">IFERROR(INDEX('2. Inventaire'!$B$6:$CR$505,SMALL(IF('2. Inventaire'!$CR$6:$CR$505="YES",ROW('2. Inventaire'!$B$6:$CR$505)-5),ROW(51:51)),1),"")</f>
        <v/>
      </c>
      <c r="C55" s="261" t="str">
        <f>IFERROR(VLOOKUP($B55,'2. Inventaire'!$B$6:$Q$505,2),"")</f>
        <v/>
      </c>
      <c r="D55" s="261" t="str">
        <f>IFERROR(VLOOKUP($B55,'2. Inventaire'!B56:Q555,14),"")</f>
        <v/>
      </c>
      <c r="E55" s="261" t="str">
        <f>IFERROR(VLOOKUP($B55,'2. Inventaire'!B56:Q555,15),"")</f>
        <v/>
      </c>
      <c r="F55" s="261" t="e">
        <f>IF(VLOOKUP(B55,'2. Inventaire'!$B$6:$M$500,12,FALSE)="","",IF(VLOOKUP(B55,'2. Inventaire'!$B$6:$M$500,12,FALSE)="Substances annexe XIV de REACH","Oui","Non"))</f>
        <v>#N/A</v>
      </c>
      <c r="G55" s="223"/>
      <c r="H55" s="223"/>
      <c r="I55" s="223"/>
      <c r="J55" s="223"/>
      <c r="K55" s="223"/>
      <c r="L55" s="224"/>
    </row>
    <row r="56" spans="2:12" x14ac:dyDescent="0.3">
      <c r="B56" s="260" t="str" cm="1">
        <f t="array" ref="B56">IFERROR(INDEX('2. Inventaire'!$B$6:$CR$505,SMALL(IF('2. Inventaire'!$CR$6:$CR$505="YES",ROW('2. Inventaire'!$B$6:$CR$505)-5),ROW(52:52)),1),"")</f>
        <v/>
      </c>
      <c r="C56" s="261" t="str">
        <f>IFERROR(VLOOKUP($B56,'2. Inventaire'!$B$6:$Q$505,2),"")</f>
        <v/>
      </c>
      <c r="D56" s="261" t="str">
        <f>IFERROR(VLOOKUP($B56,'2. Inventaire'!B57:Q556,14),"")</f>
        <v/>
      </c>
      <c r="E56" s="261" t="str">
        <f>IFERROR(VLOOKUP($B56,'2. Inventaire'!B57:Q556,15),"")</f>
        <v/>
      </c>
      <c r="F56" s="261" t="e">
        <f>IF(VLOOKUP(B56,'2. Inventaire'!$B$6:$M$500,12,FALSE)="","",IF(VLOOKUP(B56,'2. Inventaire'!$B$6:$M$500,12,FALSE)="Substances annexe XIV de REACH","Oui","Non"))</f>
        <v>#N/A</v>
      </c>
      <c r="G56" s="223"/>
      <c r="H56" s="223"/>
      <c r="I56" s="223"/>
      <c r="J56" s="223"/>
      <c r="K56" s="223"/>
      <c r="L56" s="224"/>
    </row>
    <row r="57" spans="2:12" x14ac:dyDescent="0.3">
      <c r="B57" s="260" t="str" cm="1">
        <f t="array" ref="B57">IFERROR(INDEX('2. Inventaire'!$B$6:$CR$505,SMALL(IF('2. Inventaire'!$CR$6:$CR$505="YES",ROW('2. Inventaire'!$B$6:$CR$505)-5),ROW(53:53)),1),"")</f>
        <v/>
      </c>
      <c r="C57" s="261" t="str">
        <f>IFERROR(VLOOKUP($B57,'2. Inventaire'!$B$6:$Q$505,2),"")</f>
        <v/>
      </c>
      <c r="D57" s="261" t="str">
        <f>IFERROR(VLOOKUP($B57,'2. Inventaire'!B58:Q557,14),"")</f>
        <v/>
      </c>
      <c r="E57" s="261" t="str">
        <f>IFERROR(VLOOKUP($B57,'2. Inventaire'!B58:Q557,15),"")</f>
        <v/>
      </c>
      <c r="F57" s="261" t="e">
        <f>IF(VLOOKUP(B57,'2. Inventaire'!$B$6:$M$500,12,FALSE)="","",IF(VLOOKUP(B57,'2. Inventaire'!$B$6:$M$500,12,FALSE)="Substances annexe XIV de REACH","Oui","Non"))</f>
        <v>#N/A</v>
      </c>
      <c r="G57" s="223"/>
      <c r="H57" s="223"/>
      <c r="I57" s="223"/>
      <c r="J57" s="223"/>
      <c r="K57" s="223"/>
      <c r="L57" s="224"/>
    </row>
    <row r="58" spans="2:12" x14ac:dyDescent="0.3">
      <c r="B58" s="260" t="str" cm="1">
        <f t="array" ref="B58">IFERROR(INDEX('2. Inventaire'!$B$6:$CR$505,SMALL(IF('2. Inventaire'!$CR$6:$CR$505="YES",ROW('2. Inventaire'!$B$6:$CR$505)-5),ROW(54:54)),1),"")</f>
        <v/>
      </c>
      <c r="C58" s="261" t="str">
        <f>IFERROR(VLOOKUP($B58,'2. Inventaire'!$B$6:$Q$505,2),"")</f>
        <v/>
      </c>
      <c r="D58" s="261" t="str">
        <f>IFERROR(VLOOKUP($B58,'2. Inventaire'!B59:Q558,14),"")</f>
        <v/>
      </c>
      <c r="E58" s="261" t="str">
        <f>IFERROR(VLOOKUP($B58,'2. Inventaire'!B59:Q558,15),"")</f>
        <v/>
      </c>
      <c r="F58" s="261" t="e">
        <f>IF(VLOOKUP(B58,'2. Inventaire'!$B$6:$M$500,12,FALSE)="","",IF(VLOOKUP(B58,'2. Inventaire'!$B$6:$M$500,12,FALSE)="Substances annexe XIV de REACH","Oui","Non"))</f>
        <v>#N/A</v>
      </c>
      <c r="G58" s="223"/>
      <c r="H58" s="223"/>
      <c r="I58" s="223"/>
      <c r="J58" s="223"/>
      <c r="K58" s="223"/>
      <c r="L58" s="224"/>
    </row>
    <row r="59" spans="2:12" x14ac:dyDescent="0.3">
      <c r="B59" s="260" t="str" cm="1">
        <f t="array" ref="B59">IFERROR(INDEX('2. Inventaire'!$B$6:$CR$505,SMALL(IF('2. Inventaire'!$CR$6:$CR$505="YES",ROW('2. Inventaire'!$B$6:$CR$505)-5),ROW(55:55)),1),"")</f>
        <v/>
      </c>
      <c r="C59" s="261" t="str">
        <f>IFERROR(VLOOKUP($B59,'2. Inventaire'!$B$6:$Q$505,2),"")</f>
        <v/>
      </c>
      <c r="D59" s="261" t="str">
        <f>IFERROR(VLOOKUP($B59,'2. Inventaire'!B60:Q559,14),"")</f>
        <v/>
      </c>
      <c r="E59" s="261" t="str">
        <f>IFERROR(VLOOKUP($B59,'2. Inventaire'!B60:Q559,15),"")</f>
        <v/>
      </c>
      <c r="F59" s="261" t="e">
        <f>IF(VLOOKUP(B59,'2. Inventaire'!$B$6:$M$500,12,FALSE)="","",IF(VLOOKUP(B59,'2. Inventaire'!$B$6:$M$500,12,FALSE)="Substances annexe XIV de REACH","Oui","Non"))</f>
        <v>#N/A</v>
      </c>
      <c r="G59" s="223"/>
      <c r="H59" s="223"/>
      <c r="I59" s="223"/>
      <c r="J59" s="223"/>
      <c r="K59" s="223"/>
      <c r="L59" s="224"/>
    </row>
    <row r="60" spans="2:12" x14ac:dyDescent="0.3">
      <c r="B60" s="260" t="str" cm="1">
        <f t="array" ref="B60">IFERROR(INDEX('2. Inventaire'!$B$6:$CR$505,SMALL(IF('2. Inventaire'!$CR$6:$CR$505="YES",ROW('2. Inventaire'!$B$6:$CR$505)-5),ROW(56:56)),1),"")</f>
        <v/>
      </c>
      <c r="C60" s="261" t="str">
        <f>IFERROR(VLOOKUP($B60,'2. Inventaire'!$B$6:$Q$505,2),"")</f>
        <v/>
      </c>
      <c r="D60" s="261" t="str">
        <f>IFERROR(VLOOKUP($B60,'2. Inventaire'!B61:Q560,14),"")</f>
        <v/>
      </c>
      <c r="E60" s="261" t="str">
        <f>IFERROR(VLOOKUP($B60,'2. Inventaire'!B61:Q560,15),"")</f>
        <v/>
      </c>
      <c r="F60" s="261" t="e">
        <f>IF(VLOOKUP(B60,'2. Inventaire'!$B$6:$M$500,12,FALSE)="","",IF(VLOOKUP(B60,'2. Inventaire'!$B$6:$M$500,12,FALSE)="Substances annexe XIV de REACH","Oui","Non"))</f>
        <v>#N/A</v>
      </c>
      <c r="G60" s="223"/>
      <c r="H60" s="223"/>
      <c r="I60" s="223"/>
      <c r="J60" s="223"/>
      <c r="K60" s="223"/>
      <c r="L60" s="224"/>
    </row>
    <row r="61" spans="2:12" x14ac:dyDescent="0.3">
      <c r="B61" s="260" t="str" cm="1">
        <f t="array" ref="B61">IFERROR(INDEX('2. Inventaire'!$B$6:$CR$505,SMALL(IF('2. Inventaire'!$CR$6:$CR$505="YES",ROW('2. Inventaire'!$B$6:$CR$505)-5),ROW(57:57)),1),"")</f>
        <v/>
      </c>
      <c r="C61" s="261" t="str">
        <f>IFERROR(VLOOKUP($B61,'2. Inventaire'!$B$6:$Q$505,2),"")</f>
        <v/>
      </c>
      <c r="D61" s="261" t="str">
        <f>IFERROR(VLOOKUP($B61,'2. Inventaire'!B62:Q561,14),"")</f>
        <v/>
      </c>
      <c r="E61" s="261" t="str">
        <f>IFERROR(VLOOKUP($B61,'2. Inventaire'!B62:Q561,15),"")</f>
        <v/>
      </c>
      <c r="F61" s="261" t="e">
        <f>IF(VLOOKUP(B61,'2. Inventaire'!$B$6:$M$500,12,FALSE)="","",IF(VLOOKUP(B61,'2. Inventaire'!$B$6:$M$500,12,FALSE)="Substances annexe XIV de REACH","Oui","Non"))</f>
        <v>#N/A</v>
      </c>
      <c r="G61" s="223"/>
      <c r="H61" s="223"/>
      <c r="I61" s="223"/>
      <c r="J61" s="223"/>
      <c r="K61" s="223"/>
      <c r="L61" s="224"/>
    </row>
    <row r="62" spans="2:12" x14ac:dyDescent="0.3">
      <c r="B62" s="260" t="str" cm="1">
        <f t="array" ref="B62">IFERROR(INDEX('2. Inventaire'!$B$6:$CR$505,SMALL(IF('2. Inventaire'!$CR$6:$CR$505="YES",ROW('2. Inventaire'!$B$6:$CR$505)-5),ROW(58:58)),1),"")</f>
        <v/>
      </c>
      <c r="C62" s="261" t="str">
        <f>IFERROR(VLOOKUP($B62,'2. Inventaire'!$B$6:$Q$505,2),"")</f>
        <v/>
      </c>
      <c r="D62" s="261" t="str">
        <f>IFERROR(VLOOKUP($B62,'2. Inventaire'!B63:Q562,14),"")</f>
        <v/>
      </c>
      <c r="E62" s="261" t="str">
        <f>IFERROR(VLOOKUP($B62,'2. Inventaire'!B63:Q562,15),"")</f>
        <v/>
      </c>
      <c r="F62" s="261" t="e">
        <f>IF(VLOOKUP(B62,'2. Inventaire'!$B$6:$M$500,12,FALSE)="","",IF(VLOOKUP(B62,'2. Inventaire'!$B$6:$M$500,12,FALSE)="Substances annexe XIV de REACH","Oui","Non"))</f>
        <v>#N/A</v>
      </c>
      <c r="G62" s="223"/>
      <c r="H62" s="223"/>
      <c r="I62" s="223"/>
      <c r="J62" s="223"/>
      <c r="K62" s="223"/>
      <c r="L62" s="224"/>
    </row>
    <row r="63" spans="2:12" x14ac:dyDescent="0.3">
      <c r="B63" s="260" t="str" cm="1">
        <f t="array" ref="B63">IFERROR(INDEX('2. Inventaire'!$B$6:$CR$505,SMALL(IF('2. Inventaire'!$CR$6:$CR$505="YES",ROW('2. Inventaire'!$B$6:$CR$505)-5),ROW(59:59)),1),"")</f>
        <v/>
      </c>
      <c r="C63" s="261" t="str">
        <f>IFERROR(VLOOKUP($B63,'2. Inventaire'!$B$6:$Q$505,2),"")</f>
        <v/>
      </c>
      <c r="D63" s="261" t="str">
        <f>IFERROR(VLOOKUP($B63,'2. Inventaire'!B64:Q563,14),"")</f>
        <v/>
      </c>
      <c r="E63" s="261" t="str">
        <f>IFERROR(VLOOKUP($B63,'2. Inventaire'!B64:Q563,15),"")</f>
        <v/>
      </c>
      <c r="F63" s="261" t="e">
        <f>IF(VLOOKUP(B63,'2. Inventaire'!$B$6:$M$500,12,FALSE)="","",IF(VLOOKUP(B63,'2. Inventaire'!$B$6:$M$500,12,FALSE)="Substances annexe XIV de REACH","Oui","Non"))</f>
        <v>#N/A</v>
      </c>
      <c r="G63" s="223"/>
      <c r="H63" s="223"/>
      <c r="I63" s="223"/>
      <c r="J63" s="223"/>
      <c r="K63" s="223"/>
      <c r="L63" s="224"/>
    </row>
    <row r="64" spans="2:12" x14ac:dyDescent="0.3">
      <c r="B64" s="260" t="str" cm="1">
        <f t="array" ref="B64">IFERROR(INDEX('2. Inventaire'!$B$6:$CR$505,SMALL(IF('2. Inventaire'!$CR$6:$CR$505="YES",ROW('2. Inventaire'!$B$6:$CR$505)-5),ROW(60:60)),1),"")</f>
        <v/>
      </c>
      <c r="C64" s="261" t="str">
        <f>IFERROR(VLOOKUP($B64,'2. Inventaire'!$B$6:$Q$505,2),"")</f>
        <v/>
      </c>
      <c r="D64" s="261" t="str">
        <f>IFERROR(VLOOKUP($B64,'2. Inventaire'!B65:Q564,14),"")</f>
        <v/>
      </c>
      <c r="E64" s="261" t="str">
        <f>IFERROR(VLOOKUP($B64,'2. Inventaire'!B65:Q564,15),"")</f>
        <v/>
      </c>
      <c r="F64" s="261" t="e">
        <f>IF(VLOOKUP(B64,'2. Inventaire'!$B$6:$M$500,12,FALSE)="","",IF(VLOOKUP(B64,'2. Inventaire'!$B$6:$M$500,12,FALSE)="Substances annexe XIV de REACH","Oui","Non"))</f>
        <v>#N/A</v>
      </c>
      <c r="G64" s="223"/>
      <c r="H64" s="223"/>
      <c r="I64" s="223"/>
      <c r="J64" s="223"/>
      <c r="K64" s="223"/>
      <c r="L64" s="224"/>
    </row>
    <row r="65" spans="2:12" x14ac:dyDescent="0.3">
      <c r="B65" s="260" t="str" cm="1">
        <f t="array" ref="B65">IFERROR(INDEX('2. Inventaire'!$B$6:$CR$505,SMALL(IF('2. Inventaire'!$CR$6:$CR$505="YES",ROW('2. Inventaire'!$B$6:$CR$505)-5),ROW(61:61)),1),"")</f>
        <v/>
      </c>
      <c r="C65" s="261" t="str">
        <f>IFERROR(VLOOKUP($B65,'2. Inventaire'!$B$6:$Q$505,2),"")</f>
        <v/>
      </c>
      <c r="D65" s="261" t="str">
        <f>IFERROR(VLOOKUP($B65,'2. Inventaire'!B66:Q565,14),"")</f>
        <v/>
      </c>
      <c r="E65" s="261" t="str">
        <f>IFERROR(VLOOKUP($B65,'2. Inventaire'!B66:Q565,15),"")</f>
        <v/>
      </c>
      <c r="F65" s="261" t="e">
        <f>IF(VLOOKUP(B65,'2. Inventaire'!$B$6:$M$500,12,FALSE)="","",IF(VLOOKUP(B65,'2. Inventaire'!$B$6:$M$500,12,FALSE)="Substances annexe XIV de REACH","Oui","Non"))</f>
        <v>#N/A</v>
      </c>
      <c r="G65" s="223"/>
      <c r="H65" s="223"/>
      <c r="I65" s="223"/>
      <c r="J65" s="223"/>
      <c r="K65" s="223"/>
      <c r="L65" s="224"/>
    </row>
    <row r="66" spans="2:12" x14ac:dyDescent="0.3">
      <c r="B66" s="260" t="str" cm="1">
        <f t="array" ref="B66">IFERROR(INDEX('2. Inventaire'!$B$6:$CR$505,SMALL(IF('2. Inventaire'!$CR$6:$CR$505="YES",ROW('2. Inventaire'!$B$6:$CR$505)-5),ROW(62:62)),1),"")</f>
        <v/>
      </c>
      <c r="C66" s="261" t="str">
        <f>IFERROR(VLOOKUP($B66,'2. Inventaire'!$B$6:$Q$505,2),"")</f>
        <v/>
      </c>
      <c r="D66" s="261" t="str">
        <f>IFERROR(VLOOKUP($B66,'2. Inventaire'!B67:Q566,14),"")</f>
        <v/>
      </c>
      <c r="E66" s="261" t="str">
        <f>IFERROR(VLOOKUP($B66,'2. Inventaire'!B67:Q566,15),"")</f>
        <v/>
      </c>
      <c r="F66" s="261" t="e">
        <f>IF(VLOOKUP(B66,'2. Inventaire'!$B$6:$M$500,12,FALSE)="","",IF(VLOOKUP(B66,'2. Inventaire'!$B$6:$M$500,12,FALSE)="Substances annexe XIV de REACH","Oui","Non"))</f>
        <v>#N/A</v>
      </c>
      <c r="G66" s="223"/>
      <c r="H66" s="223"/>
      <c r="I66" s="223"/>
      <c r="J66" s="223"/>
      <c r="K66" s="223"/>
      <c r="L66" s="224"/>
    </row>
    <row r="67" spans="2:12" x14ac:dyDescent="0.3">
      <c r="B67" s="260" t="str" cm="1">
        <f t="array" ref="B67">IFERROR(INDEX('2. Inventaire'!$B$6:$CR$505,SMALL(IF('2. Inventaire'!$CR$6:$CR$505="YES",ROW('2. Inventaire'!$B$6:$CR$505)-5),ROW(63:63)),1),"")</f>
        <v/>
      </c>
      <c r="C67" s="261" t="str">
        <f>IFERROR(VLOOKUP($B67,'2. Inventaire'!$B$6:$Q$505,2),"")</f>
        <v/>
      </c>
      <c r="D67" s="261" t="str">
        <f>IFERROR(VLOOKUP($B67,'2. Inventaire'!B68:Q567,14),"")</f>
        <v/>
      </c>
      <c r="E67" s="261" t="str">
        <f>IFERROR(VLOOKUP($B67,'2. Inventaire'!B68:Q567,15),"")</f>
        <v/>
      </c>
      <c r="F67" s="261" t="e">
        <f>IF(VLOOKUP(B67,'2. Inventaire'!$B$6:$M$500,12,FALSE)="","",IF(VLOOKUP(B67,'2. Inventaire'!$B$6:$M$500,12,FALSE)="Substances annexe XIV de REACH","Oui","Non"))</f>
        <v>#N/A</v>
      </c>
      <c r="G67" s="223"/>
      <c r="H67" s="223"/>
      <c r="I67" s="223"/>
      <c r="J67" s="223"/>
      <c r="K67" s="223"/>
      <c r="L67" s="224"/>
    </row>
    <row r="68" spans="2:12" x14ac:dyDescent="0.3">
      <c r="B68" s="260" t="str" cm="1">
        <f t="array" ref="B68">IFERROR(INDEX('2. Inventaire'!$B$6:$CR$505,SMALL(IF('2. Inventaire'!$CR$6:$CR$505="YES",ROW('2. Inventaire'!$B$6:$CR$505)-5),ROW(64:64)),1),"")</f>
        <v/>
      </c>
      <c r="C68" s="261" t="str">
        <f>IFERROR(VLOOKUP($B68,'2. Inventaire'!$B$6:$Q$505,2),"")</f>
        <v/>
      </c>
      <c r="D68" s="261" t="str">
        <f>IFERROR(VLOOKUP($B68,'2. Inventaire'!B69:Q568,14),"")</f>
        <v/>
      </c>
      <c r="E68" s="261" t="str">
        <f>IFERROR(VLOOKUP($B68,'2. Inventaire'!B69:Q568,15),"")</f>
        <v/>
      </c>
      <c r="F68" s="261" t="e">
        <f>IF(VLOOKUP(B68,'2. Inventaire'!$B$6:$M$500,12,FALSE)="","",IF(VLOOKUP(B68,'2. Inventaire'!$B$6:$M$500,12,FALSE)="Substances annexe XIV de REACH","Oui","Non"))</f>
        <v>#N/A</v>
      </c>
      <c r="G68" s="223"/>
      <c r="H68" s="223"/>
      <c r="I68" s="223"/>
      <c r="J68" s="223"/>
      <c r="K68" s="223"/>
      <c r="L68" s="224"/>
    </row>
    <row r="69" spans="2:12" x14ac:dyDescent="0.3">
      <c r="B69" s="260" t="str" cm="1">
        <f t="array" ref="B69">IFERROR(INDEX('2. Inventaire'!$B$6:$CR$505,SMALL(IF('2. Inventaire'!$CR$6:$CR$505="YES",ROW('2. Inventaire'!$B$6:$CR$505)-5),ROW(65:65)),1),"")</f>
        <v/>
      </c>
      <c r="C69" s="261" t="str">
        <f>IFERROR(VLOOKUP($B69,'2. Inventaire'!$B$6:$Q$505,2),"")</f>
        <v/>
      </c>
      <c r="D69" s="261" t="str">
        <f>IFERROR(VLOOKUP($B69,'2. Inventaire'!B70:Q569,14),"")</f>
        <v/>
      </c>
      <c r="E69" s="261" t="str">
        <f>IFERROR(VLOOKUP($B69,'2. Inventaire'!B70:Q569,15),"")</f>
        <v/>
      </c>
      <c r="F69" s="261" t="e">
        <f>IF(VLOOKUP(B69,'2. Inventaire'!$B$6:$M$500,12,FALSE)="","",IF(VLOOKUP(B69,'2. Inventaire'!$B$6:$M$500,12,FALSE)="Substances annexe XIV de REACH","Oui","Non"))</f>
        <v>#N/A</v>
      </c>
      <c r="G69" s="223"/>
      <c r="H69" s="223"/>
      <c r="I69" s="223"/>
      <c r="J69" s="223"/>
      <c r="K69" s="223"/>
      <c r="L69" s="224"/>
    </row>
    <row r="70" spans="2:12" x14ac:dyDescent="0.3">
      <c r="B70" s="260" t="str" cm="1">
        <f t="array" ref="B70">IFERROR(INDEX('2. Inventaire'!$B$6:$CR$505,SMALL(IF('2. Inventaire'!$CR$6:$CR$505="YES",ROW('2. Inventaire'!$B$6:$CR$505)-5),ROW(66:66)),1),"")</f>
        <v/>
      </c>
      <c r="C70" s="261" t="str">
        <f>IFERROR(VLOOKUP($B70,'2. Inventaire'!$B$6:$Q$505,2),"")</f>
        <v/>
      </c>
      <c r="D70" s="261" t="str">
        <f>IFERROR(VLOOKUP($B70,'2. Inventaire'!B71:Q570,14),"")</f>
        <v/>
      </c>
      <c r="E70" s="261" t="str">
        <f>IFERROR(VLOOKUP($B70,'2. Inventaire'!B71:Q570,15),"")</f>
        <v/>
      </c>
      <c r="F70" s="261" t="e">
        <f>IF(VLOOKUP(B70,'2. Inventaire'!$B$6:$M$500,12,FALSE)="","",IF(VLOOKUP(B70,'2. Inventaire'!$B$6:$M$500,12,FALSE)="Substances annexe XIV de REACH","Oui","Non"))</f>
        <v>#N/A</v>
      </c>
      <c r="G70" s="223"/>
      <c r="H70" s="223"/>
      <c r="I70" s="223"/>
      <c r="J70" s="223"/>
      <c r="K70" s="223"/>
      <c r="L70" s="224"/>
    </row>
    <row r="71" spans="2:12" x14ac:dyDescent="0.3">
      <c r="B71" s="260" t="str" cm="1">
        <f t="array" ref="B71">IFERROR(INDEX('2. Inventaire'!$B$6:$CR$505,SMALL(IF('2. Inventaire'!$CR$6:$CR$505="YES",ROW('2. Inventaire'!$B$6:$CR$505)-5),ROW(67:67)),1),"")</f>
        <v/>
      </c>
      <c r="C71" s="261" t="str">
        <f>IFERROR(VLOOKUP($B71,'2. Inventaire'!$B$6:$Q$505,2),"")</f>
        <v/>
      </c>
      <c r="D71" s="261" t="str">
        <f>IFERROR(VLOOKUP($B71,'2. Inventaire'!B72:Q571,14),"")</f>
        <v/>
      </c>
      <c r="E71" s="261" t="str">
        <f>IFERROR(VLOOKUP($B71,'2. Inventaire'!B72:Q571,15),"")</f>
        <v/>
      </c>
      <c r="F71" s="261" t="e">
        <f>IF(VLOOKUP(B71,'2. Inventaire'!$B$6:$M$500,12,FALSE)="","",IF(VLOOKUP(B71,'2. Inventaire'!$B$6:$M$500,12,FALSE)="Substances annexe XIV de REACH","Oui","Non"))</f>
        <v>#N/A</v>
      </c>
      <c r="G71" s="223"/>
      <c r="H71" s="223"/>
      <c r="I71" s="223"/>
      <c r="J71" s="223"/>
      <c r="K71" s="223"/>
      <c r="L71" s="224"/>
    </row>
    <row r="72" spans="2:12" x14ac:dyDescent="0.3">
      <c r="B72" s="260" t="str" cm="1">
        <f t="array" ref="B72">IFERROR(INDEX('2. Inventaire'!$B$6:$CR$505,SMALL(IF('2. Inventaire'!$CR$6:$CR$505="YES",ROW('2. Inventaire'!$B$6:$CR$505)-5),ROW(68:68)),1),"")</f>
        <v/>
      </c>
      <c r="C72" s="261" t="str">
        <f>IFERROR(VLOOKUP($B72,'2. Inventaire'!$B$6:$Q$505,2),"")</f>
        <v/>
      </c>
      <c r="D72" s="261" t="str">
        <f>IFERROR(VLOOKUP($B72,'2. Inventaire'!B73:Q572,14),"")</f>
        <v/>
      </c>
      <c r="E72" s="261" t="str">
        <f>IFERROR(VLOOKUP($B72,'2. Inventaire'!B73:Q572,15),"")</f>
        <v/>
      </c>
      <c r="F72" s="261" t="e">
        <f>IF(VLOOKUP(B72,'2. Inventaire'!$B$6:$M$500,12,FALSE)="","",IF(VLOOKUP(B72,'2. Inventaire'!$B$6:$M$500,12,FALSE)="Substances annexe XIV de REACH","Oui","Non"))</f>
        <v>#N/A</v>
      </c>
      <c r="G72" s="223"/>
      <c r="H72" s="223"/>
      <c r="I72" s="223"/>
      <c r="J72" s="223"/>
      <c r="K72" s="223"/>
      <c r="L72" s="224"/>
    </row>
    <row r="73" spans="2:12" x14ac:dyDescent="0.3">
      <c r="B73" s="260" t="str" cm="1">
        <f t="array" ref="B73">IFERROR(INDEX('2. Inventaire'!$B$6:$CR$505,SMALL(IF('2. Inventaire'!$CR$6:$CR$505="YES",ROW('2. Inventaire'!$B$6:$CR$505)-5),ROW(69:69)),1),"")</f>
        <v/>
      </c>
      <c r="C73" s="261" t="str">
        <f>IFERROR(VLOOKUP($B73,'2. Inventaire'!$B$6:$Q$505,2),"")</f>
        <v/>
      </c>
      <c r="D73" s="261" t="str">
        <f>IFERROR(VLOOKUP($B73,'2. Inventaire'!B74:Q573,14),"")</f>
        <v/>
      </c>
      <c r="E73" s="261" t="str">
        <f>IFERROR(VLOOKUP($B73,'2. Inventaire'!B74:Q573,15),"")</f>
        <v/>
      </c>
      <c r="F73" s="261" t="e">
        <f>IF(VLOOKUP(B73,'2. Inventaire'!$B$6:$M$500,12,FALSE)="","",IF(VLOOKUP(B73,'2. Inventaire'!$B$6:$M$500,12,FALSE)="Substances annexe XIV de REACH","Oui","Non"))</f>
        <v>#N/A</v>
      </c>
      <c r="G73" s="223"/>
      <c r="H73" s="223"/>
      <c r="I73" s="223"/>
      <c r="J73" s="223"/>
      <c r="K73" s="223"/>
      <c r="L73" s="224"/>
    </row>
    <row r="74" spans="2:12" x14ac:dyDescent="0.3">
      <c r="B74" s="260" t="str" cm="1">
        <f t="array" ref="B74">IFERROR(INDEX('2. Inventaire'!$B$6:$CR$505,SMALL(IF('2. Inventaire'!$CR$6:$CR$505="YES",ROW('2. Inventaire'!$B$6:$CR$505)-5),ROW(70:70)),1),"")</f>
        <v/>
      </c>
      <c r="C74" s="261" t="str">
        <f>IFERROR(VLOOKUP($B74,'2. Inventaire'!$B$6:$Q$505,2),"")</f>
        <v/>
      </c>
      <c r="D74" s="261" t="str">
        <f>IFERROR(VLOOKUP($B74,'2. Inventaire'!B75:Q574,14),"")</f>
        <v/>
      </c>
      <c r="E74" s="261" t="str">
        <f>IFERROR(VLOOKUP($B74,'2. Inventaire'!B75:Q574,15),"")</f>
        <v/>
      </c>
      <c r="F74" s="261" t="e">
        <f>IF(VLOOKUP(B74,'2. Inventaire'!$B$6:$M$500,12,FALSE)="","",IF(VLOOKUP(B74,'2. Inventaire'!$B$6:$M$500,12,FALSE)="Substances annexe XIV de REACH","Oui","Non"))</f>
        <v>#N/A</v>
      </c>
      <c r="G74" s="223"/>
      <c r="H74" s="223"/>
      <c r="I74" s="223"/>
      <c r="J74" s="223"/>
      <c r="K74" s="223"/>
      <c r="L74" s="224"/>
    </row>
    <row r="75" spans="2:12" x14ac:dyDescent="0.3">
      <c r="B75" s="260" t="str" cm="1">
        <f t="array" ref="B75">IFERROR(INDEX('2. Inventaire'!$B$6:$CR$505,SMALL(IF('2. Inventaire'!$CR$6:$CR$505="YES",ROW('2. Inventaire'!$B$6:$CR$505)-5),ROW(71:71)),1),"")</f>
        <v/>
      </c>
      <c r="C75" s="261" t="str">
        <f>IFERROR(VLOOKUP($B75,'2. Inventaire'!$B$6:$Q$505,2),"")</f>
        <v/>
      </c>
      <c r="D75" s="261" t="str">
        <f>IFERROR(VLOOKUP($B75,'2. Inventaire'!B76:Q575,14),"")</f>
        <v/>
      </c>
      <c r="E75" s="261" t="str">
        <f>IFERROR(VLOOKUP($B75,'2. Inventaire'!B76:Q575,15),"")</f>
        <v/>
      </c>
      <c r="F75" s="261" t="e">
        <f>IF(VLOOKUP(B75,'2. Inventaire'!$B$6:$M$500,12,FALSE)="","",IF(VLOOKUP(B75,'2. Inventaire'!$B$6:$M$500,12,FALSE)="Substances annexe XIV de REACH","Oui","Non"))</f>
        <v>#N/A</v>
      </c>
      <c r="G75" s="223"/>
      <c r="H75" s="223"/>
      <c r="I75" s="223"/>
      <c r="J75" s="223"/>
      <c r="K75" s="223"/>
      <c r="L75" s="224"/>
    </row>
    <row r="76" spans="2:12" x14ac:dyDescent="0.3">
      <c r="B76" s="260" t="str" cm="1">
        <f t="array" ref="B76">IFERROR(INDEX('2. Inventaire'!$B$6:$CR$505,SMALL(IF('2. Inventaire'!$CR$6:$CR$505="YES",ROW('2. Inventaire'!$B$6:$CR$505)-5),ROW(72:72)),1),"")</f>
        <v/>
      </c>
      <c r="C76" s="261" t="str">
        <f>IFERROR(VLOOKUP($B76,'2. Inventaire'!$B$6:$Q$505,2),"")</f>
        <v/>
      </c>
      <c r="D76" s="261" t="str">
        <f>IFERROR(VLOOKUP($B76,'2. Inventaire'!B77:Q576,14),"")</f>
        <v/>
      </c>
      <c r="E76" s="261" t="str">
        <f>IFERROR(VLOOKUP($B76,'2. Inventaire'!B77:Q576,15),"")</f>
        <v/>
      </c>
      <c r="F76" s="261" t="e">
        <f>IF(VLOOKUP(B76,'2. Inventaire'!$B$6:$M$500,12,FALSE)="","",IF(VLOOKUP(B76,'2. Inventaire'!$B$6:$M$500,12,FALSE)="Substances annexe XIV de REACH","Oui","Non"))</f>
        <v>#N/A</v>
      </c>
      <c r="G76" s="223"/>
      <c r="H76" s="223"/>
      <c r="I76" s="223"/>
      <c r="J76" s="223"/>
      <c r="K76" s="223"/>
      <c r="L76" s="224"/>
    </row>
    <row r="77" spans="2:12" x14ac:dyDescent="0.3">
      <c r="B77" s="260" t="str" cm="1">
        <f t="array" ref="B77">IFERROR(INDEX('2. Inventaire'!$B$6:$CR$505,SMALL(IF('2. Inventaire'!$CR$6:$CR$505="YES",ROW('2. Inventaire'!$B$6:$CR$505)-5),ROW(73:73)),1),"")</f>
        <v/>
      </c>
      <c r="C77" s="261" t="str">
        <f>IFERROR(VLOOKUP($B77,'2. Inventaire'!$B$6:$Q$505,2),"")</f>
        <v/>
      </c>
      <c r="D77" s="261" t="str">
        <f>IFERROR(VLOOKUP($B77,'2. Inventaire'!B78:Q577,14),"")</f>
        <v/>
      </c>
      <c r="E77" s="261" t="str">
        <f>IFERROR(VLOOKUP($B77,'2. Inventaire'!B78:Q577,15),"")</f>
        <v/>
      </c>
      <c r="F77" s="261" t="e">
        <f>IF(VLOOKUP(B77,'2. Inventaire'!$B$6:$M$500,12,FALSE)="","",IF(VLOOKUP(B77,'2. Inventaire'!$B$6:$M$500,12,FALSE)="Substances annexe XIV de REACH","Oui","Non"))</f>
        <v>#N/A</v>
      </c>
      <c r="G77" s="223"/>
      <c r="H77" s="223"/>
      <c r="I77" s="223"/>
      <c r="J77" s="223"/>
      <c r="K77" s="223"/>
      <c r="L77" s="224"/>
    </row>
    <row r="78" spans="2:12" x14ac:dyDescent="0.3">
      <c r="B78" s="260" t="str" cm="1">
        <f t="array" ref="B78">IFERROR(INDEX('2. Inventaire'!$B$6:$CR$505,SMALL(IF('2. Inventaire'!$CR$6:$CR$505="YES",ROW('2. Inventaire'!$B$6:$CR$505)-5),ROW(74:74)),1),"")</f>
        <v/>
      </c>
      <c r="C78" s="261" t="str">
        <f>IFERROR(VLOOKUP($B78,'2. Inventaire'!$B$6:$Q$505,2),"")</f>
        <v/>
      </c>
      <c r="D78" s="261" t="str">
        <f>IFERROR(VLOOKUP($B78,'2. Inventaire'!B79:Q578,14),"")</f>
        <v/>
      </c>
      <c r="E78" s="261" t="str">
        <f>IFERROR(VLOOKUP($B78,'2. Inventaire'!B79:Q578,15),"")</f>
        <v/>
      </c>
      <c r="F78" s="261" t="e">
        <f>IF(VLOOKUP(B78,'2. Inventaire'!$B$6:$M$500,12,FALSE)="","",IF(VLOOKUP(B78,'2. Inventaire'!$B$6:$M$500,12,FALSE)="Substances annexe XIV de REACH","Oui","Non"))</f>
        <v>#N/A</v>
      </c>
      <c r="G78" s="223"/>
      <c r="H78" s="223"/>
      <c r="I78" s="223"/>
      <c r="J78" s="223"/>
      <c r="K78" s="223"/>
      <c r="L78" s="224"/>
    </row>
    <row r="79" spans="2:12" x14ac:dyDescent="0.3">
      <c r="B79" s="260" t="str" cm="1">
        <f t="array" ref="B79">IFERROR(INDEX('2. Inventaire'!$B$6:$CR$505,SMALL(IF('2. Inventaire'!$CR$6:$CR$505="YES",ROW('2. Inventaire'!$B$6:$CR$505)-5),ROW(75:75)),1),"")</f>
        <v/>
      </c>
      <c r="C79" s="261" t="str">
        <f>IFERROR(VLOOKUP($B79,'2. Inventaire'!$B$6:$Q$505,2),"")</f>
        <v/>
      </c>
      <c r="D79" s="261" t="str">
        <f>IFERROR(VLOOKUP($B79,'2. Inventaire'!B80:Q579,14),"")</f>
        <v/>
      </c>
      <c r="E79" s="261" t="str">
        <f>IFERROR(VLOOKUP($B79,'2. Inventaire'!B80:Q579,15),"")</f>
        <v/>
      </c>
      <c r="F79" s="261" t="e">
        <f>IF(VLOOKUP(B79,'2. Inventaire'!$B$6:$M$500,12,FALSE)="","",IF(VLOOKUP(B79,'2. Inventaire'!$B$6:$M$500,12,FALSE)="Substances annexe XIV de REACH","Oui","Non"))</f>
        <v>#N/A</v>
      </c>
      <c r="G79" s="223"/>
      <c r="H79" s="223"/>
      <c r="I79" s="223"/>
      <c r="J79" s="223"/>
      <c r="K79" s="223"/>
      <c r="L79" s="224"/>
    </row>
    <row r="80" spans="2:12" x14ac:dyDescent="0.3">
      <c r="B80" s="260" t="str" cm="1">
        <f t="array" ref="B80">IFERROR(INDEX('2. Inventaire'!$B$6:$CR$505,SMALL(IF('2. Inventaire'!$CR$6:$CR$505="YES",ROW('2. Inventaire'!$B$6:$CR$505)-5),ROW(76:76)),1),"")</f>
        <v/>
      </c>
      <c r="C80" s="261" t="str">
        <f>IFERROR(VLOOKUP($B80,'2. Inventaire'!$B$6:$Q$505,2),"")</f>
        <v/>
      </c>
      <c r="D80" s="261" t="str">
        <f>IFERROR(VLOOKUP($B80,'2. Inventaire'!B81:Q580,14),"")</f>
        <v/>
      </c>
      <c r="E80" s="261" t="str">
        <f>IFERROR(VLOOKUP($B80,'2. Inventaire'!B81:Q580,15),"")</f>
        <v/>
      </c>
      <c r="F80" s="261" t="e">
        <f>IF(VLOOKUP(B80,'2. Inventaire'!$B$6:$M$500,12,FALSE)="","",IF(VLOOKUP(B80,'2. Inventaire'!$B$6:$M$500,12,FALSE)="Substances annexe XIV de REACH","Oui","Non"))</f>
        <v>#N/A</v>
      </c>
      <c r="G80" s="223"/>
      <c r="H80" s="223"/>
      <c r="I80" s="223"/>
      <c r="J80" s="223"/>
      <c r="K80" s="223"/>
      <c r="L80" s="224"/>
    </row>
    <row r="81" spans="2:12" x14ac:dyDescent="0.3">
      <c r="B81" s="260" t="str" cm="1">
        <f t="array" ref="B81">IFERROR(INDEX('2. Inventaire'!$B$6:$CR$505,SMALL(IF('2. Inventaire'!$CR$6:$CR$505="YES",ROW('2. Inventaire'!$B$6:$CR$505)-5),ROW(77:77)),1),"")</f>
        <v/>
      </c>
      <c r="C81" s="261" t="str">
        <f>IFERROR(VLOOKUP($B81,'2. Inventaire'!$B$6:$Q$505,2),"")</f>
        <v/>
      </c>
      <c r="D81" s="261" t="str">
        <f>IFERROR(VLOOKUP($B81,'2. Inventaire'!B82:Q581,14),"")</f>
        <v/>
      </c>
      <c r="E81" s="261" t="str">
        <f>IFERROR(VLOOKUP($B81,'2. Inventaire'!B82:Q581,15),"")</f>
        <v/>
      </c>
      <c r="F81" s="261" t="e">
        <f>IF(VLOOKUP(B81,'2. Inventaire'!$B$6:$M$500,12,FALSE)="","",IF(VLOOKUP(B81,'2. Inventaire'!$B$6:$M$500,12,FALSE)="Substances annexe XIV de REACH","Oui","Non"))</f>
        <v>#N/A</v>
      </c>
      <c r="G81" s="223"/>
      <c r="H81" s="223"/>
      <c r="I81" s="223"/>
      <c r="J81" s="223"/>
      <c r="K81" s="223"/>
      <c r="L81" s="224"/>
    </row>
    <row r="82" spans="2:12" x14ac:dyDescent="0.3">
      <c r="B82" s="260" t="str" cm="1">
        <f t="array" ref="B82">IFERROR(INDEX('2. Inventaire'!$B$6:$CR$505,SMALL(IF('2. Inventaire'!$CR$6:$CR$505="YES",ROW('2. Inventaire'!$B$6:$CR$505)-5),ROW(78:78)),1),"")</f>
        <v/>
      </c>
      <c r="C82" s="261" t="str">
        <f>IFERROR(VLOOKUP($B82,'2. Inventaire'!$B$6:$Q$505,2),"")</f>
        <v/>
      </c>
      <c r="D82" s="261" t="str">
        <f>IFERROR(VLOOKUP($B82,'2. Inventaire'!B83:Q582,14),"")</f>
        <v/>
      </c>
      <c r="E82" s="261" t="str">
        <f>IFERROR(VLOOKUP($B82,'2. Inventaire'!B83:Q582,15),"")</f>
        <v/>
      </c>
      <c r="F82" s="261" t="e">
        <f>IF(VLOOKUP(B82,'2. Inventaire'!$B$6:$M$500,12,FALSE)="","",IF(VLOOKUP(B82,'2. Inventaire'!$B$6:$M$500,12,FALSE)="Substances annexe XIV de REACH","Oui","Non"))</f>
        <v>#N/A</v>
      </c>
      <c r="G82" s="223"/>
      <c r="H82" s="223"/>
      <c r="I82" s="223"/>
      <c r="J82" s="223"/>
      <c r="K82" s="223"/>
      <c r="L82" s="224"/>
    </row>
    <row r="83" spans="2:12" x14ac:dyDescent="0.3">
      <c r="B83" s="260" t="str" cm="1">
        <f t="array" ref="B83">IFERROR(INDEX('2. Inventaire'!$B$6:$CR$505,SMALL(IF('2. Inventaire'!$CR$6:$CR$505="YES",ROW('2. Inventaire'!$B$6:$CR$505)-5),ROW(79:79)),1),"")</f>
        <v/>
      </c>
      <c r="C83" s="261" t="str">
        <f>IFERROR(VLOOKUP($B83,'2. Inventaire'!$B$6:$Q$505,2),"")</f>
        <v/>
      </c>
      <c r="D83" s="261" t="str">
        <f>IFERROR(VLOOKUP($B83,'2. Inventaire'!B84:Q583,14),"")</f>
        <v/>
      </c>
      <c r="E83" s="261" t="str">
        <f>IFERROR(VLOOKUP($B83,'2. Inventaire'!B84:Q583,15),"")</f>
        <v/>
      </c>
      <c r="F83" s="261" t="e">
        <f>IF(VLOOKUP(B83,'2. Inventaire'!$B$6:$M$500,12,FALSE)="","",IF(VLOOKUP(B83,'2. Inventaire'!$B$6:$M$500,12,FALSE)="Substances annexe XIV de REACH","Oui","Non"))</f>
        <v>#N/A</v>
      </c>
      <c r="G83" s="223"/>
      <c r="H83" s="223"/>
      <c r="I83" s="223"/>
      <c r="J83" s="223"/>
      <c r="K83" s="223"/>
      <c r="L83" s="224"/>
    </row>
    <row r="84" spans="2:12" x14ac:dyDescent="0.3">
      <c r="B84" s="260" t="str" cm="1">
        <f t="array" ref="B84">IFERROR(INDEX('2. Inventaire'!$B$6:$CR$505,SMALL(IF('2. Inventaire'!$CR$6:$CR$505="YES",ROW('2. Inventaire'!$B$6:$CR$505)-5),ROW(80:80)),1),"")</f>
        <v/>
      </c>
      <c r="C84" s="261" t="str">
        <f>IFERROR(VLOOKUP($B84,'2. Inventaire'!$B$6:$Q$505,2),"")</f>
        <v/>
      </c>
      <c r="D84" s="261" t="str">
        <f>IFERROR(VLOOKUP($B84,'2. Inventaire'!B85:Q584,14),"")</f>
        <v/>
      </c>
      <c r="E84" s="261" t="str">
        <f>IFERROR(VLOOKUP($B84,'2. Inventaire'!B85:Q584,15),"")</f>
        <v/>
      </c>
      <c r="F84" s="261" t="e">
        <f>IF(VLOOKUP(B84,'2. Inventaire'!$B$6:$M$500,12,FALSE)="","",IF(VLOOKUP(B84,'2. Inventaire'!$B$6:$M$500,12,FALSE)="Substances annexe XIV de REACH","Oui","Non"))</f>
        <v>#N/A</v>
      </c>
      <c r="G84" s="223"/>
      <c r="H84" s="223"/>
      <c r="I84" s="223"/>
      <c r="J84" s="223"/>
      <c r="K84" s="223"/>
      <c r="L84" s="224"/>
    </row>
    <row r="85" spans="2:12" x14ac:dyDescent="0.3">
      <c r="B85" s="260" t="str" cm="1">
        <f t="array" ref="B85">IFERROR(INDEX('2. Inventaire'!$B$6:$CR$505,SMALL(IF('2. Inventaire'!$CR$6:$CR$505="YES",ROW('2. Inventaire'!$B$6:$CR$505)-5),ROW(81:81)),1),"")</f>
        <v/>
      </c>
      <c r="C85" s="261" t="str">
        <f>IFERROR(VLOOKUP($B85,'2. Inventaire'!$B$6:$Q$505,2),"")</f>
        <v/>
      </c>
      <c r="D85" s="261" t="str">
        <f>IFERROR(VLOOKUP($B85,'2. Inventaire'!B86:Q585,14),"")</f>
        <v/>
      </c>
      <c r="E85" s="261" t="str">
        <f>IFERROR(VLOOKUP($B85,'2. Inventaire'!B86:Q585,15),"")</f>
        <v/>
      </c>
      <c r="F85" s="261" t="e">
        <f>IF(VLOOKUP(B85,'2. Inventaire'!$B$6:$M$500,12,FALSE)="","",IF(VLOOKUP(B85,'2. Inventaire'!$B$6:$M$500,12,FALSE)="Substances annexe XIV de REACH","Oui","Non"))</f>
        <v>#N/A</v>
      </c>
      <c r="G85" s="223"/>
      <c r="H85" s="223"/>
      <c r="I85" s="223"/>
      <c r="J85" s="223"/>
      <c r="K85" s="223"/>
      <c r="L85" s="224"/>
    </row>
    <row r="86" spans="2:12" x14ac:dyDescent="0.3">
      <c r="B86" s="260" t="str" cm="1">
        <f t="array" ref="B86">IFERROR(INDEX('2. Inventaire'!$B$6:$CR$505,SMALL(IF('2. Inventaire'!$CR$6:$CR$505="YES",ROW('2. Inventaire'!$B$6:$CR$505)-5),ROW(82:82)),1),"")</f>
        <v/>
      </c>
      <c r="C86" s="261" t="str">
        <f>IFERROR(VLOOKUP($B86,'2. Inventaire'!$B$6:$Q$505,2),"")</f>
        <v/>
      </c>
      <c r="D86" s="261" t="str">
        <f>IFERROR(VLOOKUP($B86,'2. Inventaire'!B87:Q586,14),"")</f>
        <v/>
      </c>
      <c r="E86" s="261" t="str">
        <f>IFERROR(VLOOKUP($B86,'2. Inventaire'!B87:Q586,15),"")</f>
        <v/>
      </c>
      <c r="F86" s="261" t="e">
        <f>IF(VLOOKUP(B86,'2. Inventaire'!$B$6:$M$500,12,FALSE)="","",IF(VLOOKUP(B86,'2. Inventaire'!$B$6:$M$500,12,FALSE)="Substances annexe XIV de REACH","Oui","Non"))</f>
        <v>#N/A</v>
      </c>
      <c r="G86" s="223"/>
      <c r="H86" s="223"/>
      <c r="I86" s="223"/>
      <c r="J86" s="223"/>
      <c r="K86" s="223"/>
      <c r="L86" s="224"/>
    </row>
    <row r="87" spans="2:12" x14ac:dyDescent="0.3">
      <c r="B87" s="260" t="str" cm="1">
        <f t="array" ref="B87">IFERROR(INDEX('2. Inventaire'!$B$6:$CR$505,SMALL(IF('2. Inventaire'!$CR$6:$CR$505="YES",ROW('2. Inventaire'!$B$6:$CR$505)-5),ROW(83:83)),1),"")</f>
        <v/>
      </c>
      <c r="C87" s="261" t="str">
        <f>IFERROR(VLOOKUP($B87,'2. Inventaire'!$B$6:$Q$505,2),"")</f>
        <v/>
      </c>
      <c r="D87" s="261" t="str">
        <f>IFERROR(VLOOKUP($B87,'2. Inventaire'!B88:Q587,14),"")</f>
        <v/>
      </c>
      <c r="E87" s="261" t="str">
        <f>IFERROR(VLOOKUP($B87,'2. Inventaire'!B88:Q587,15),"")</f>
        <v/>
      </c>
      <c r="F87" s="261" t="e">
        <f>IF(VLOOKUP(B87,'2. Inventaire'!$B$6:$M$500,12,FALSE)="","",IF(VLOOKUP(B87,'2. Inventaire'!$B$6:$M$500,12,FALSE)="Substances annexe XIV de REACH","Oui","Non"))</f>
        <v>#N/A</v>
      </c>
      <c r="G87" s="223"/>
      <c r="H87" s="223"/>
      <c r="I87" s="223"/>
      <c r="J87" s="223"/>
      <c r="K87" s="223"/>
      <c r="L87" s="224"/>
    </row>
    <row r="88" spans="2:12" x14ac:dyDescent="0.3">
      <c r="B88" s="260" t="str" cm="1">
        <f t="array" ref="B88">IFERROR(INDEX('2. Inventaire'!$B$6:$CR$505,SMALL(IF('2. Inventaire'!$CR$6:$CR$505="YES",ROW('2. Inventaire'!$B$6:$CR$505)-5),ROW(84:84)),1),"")</f>
        <v/>
      </c>
      <c r="C88" s="261" t="str">
        <f>IFERROR(VLOOKUP($B88,'2. Inventaire'!$B$6:$Q$505,2),"")</f>
        <v/>
      </c>
      <c r="D88" s="261" t="str">
        <f>IFERROR(VLOOKUP($B88,'2. Inventaire'!B89:Q588,14),"")</f>
        <v/>
      </c>
      <c r="E88" s="261" t="str">
        <f>IFERROR(VLOOKUP($B88,'2. Inventaire'!B89:Q588,15),"")</f>
        <v/>
      </c>
      <c r="F88" s="261" t="e">
        <f>IF(VLOOKUP(B88,'2. Inventaire'!$B$6:$M$500,12,FALSE)="","",IF(VLOOKUP(B88,'2. Inventaire'!$B$6:$M$500,12,FALSE)="Substances annexe XIV de REACH","Oui","Non"))</f>
        <v>#N/A</v>
      </c>
      <c r="G88" s="223"/>
      <c r="H88" s="223"/>
      <c r="I88" s="223"/>
      <c r="J88" s="223"/>
      <c r="K88" s="223"/>
      <c r="L88" s="224"/>
    </row>
    <row r="89" spans="2:12" x14ac:dyDescent="0.3">
      <c r="B89" s="260" t="str" cm="1">
        <f t="array" ref="B89">IFERROR(INDEX('2. Inventaire'!$B$6:$CR$505,SMALL(IF('2. Inventaire'!$CR$6:$CR$505="YES",ROW('2. Inventaire'!$B$6:$CR$505)-5),ROW(85:85)),1),"")</f>
        <v/>
      </c>
      <c r="C89" s="261" t="str">
        <f>IFERROR(VLOOKUP($B89,'2. Inventaire'!$B$6:$Q$505,2),"")</f>
        <v/>
      </c>
      <c r="D89" s="261" t="str">
        <f>IFERROR(VLOOKUP($B89,'2. Inventaire'!B90:Q589,14),"")</f>
        <v/>
      </c>
      <c r="E89" s="261" t="str">
        <f>IFERROR(VLOOKUP($B89,'2. Inventaire'!B90:Q589,15),"")</f>
        <v/>
      </c>
      <c r="F89" s="261" t="e">
        <f>IF(VLOOKUP(B89,'2. Inventaire'!$B$6:$M$500,12,FALSE)="","",IF(VLOOKUP(B89,'2. Inventaire'!$B$6:$M$500,12,FALSE)="Substances annexe XIV de REACH","Oui","Non"))</f>
        <v>#N/A</v>
      </c>
      <c r="G89" s="223"/>
      <c r="H89" s="223"/>
      <c r="I89" s="223"/>
      <c r="J89" s="223"/>
      <c r="K89" s="223"/>
      <c r="L89" s="224"/>
    </row>
    <row r="90" spans="2:12" x14ac:dyDescent="0.3">
      <c r="B90" s="260" t="str" cm="1">
        <f t="array" ref="B90">IFERROR(INDEX('2. Inventaire'!$B$6:$CR$505,SMALL(IF('2. Inventaire'!$CR$6:$CR$505="YES",ROW('2. Inventaire'!$B$6:$CR$505)-5),ROW(86:86)),1),"")</f>
        <v/>
      </c>
      <c r="C90" s="261" t="str">
        <f>IFERROR(VLOOKUP($B90,'2. Inventaire'!$B$6:$Q$505,2),"")</f>
        <v/>
      </c>
      <c r="D90" s="261" t="str">
        <f>IFERROR(VLOOKUP($B90,'2. Inventaire'!B91:Q590,14),"")</f>
        <v/>
      </c>
      <c r="E90" s="261" t="str">
        <f>IFERROR(VLOOKUP($B90,'2. Inventaire'!B91:Q590,15),"")</f>
        <v/>
      </c>
      <c r="F90" s="261" t="e">
        <f>IF(VLOOKUP(B90,'2. Inventaire'!$B$6:$M$500,12,FALSE)="","",IF(VLOOKUP(B90,'2. Inventaire'!$B$6:$M$500,12,FALSE)="Substances annexe XIV de REACH","Oui","Non"))</f>
        <v>#N/A</v>
      </c>
      <c r="G90" s="223"/>
      <c r="H90" s="223"/>
      <c r="I90" s="223"/>
      <c r="J90" s="223"/>
      <c r="K90" s="223"/>
      <c r="L90" s="224"/>
    </row>
    <row r="91" spans="2:12" x14ac:dyDescent="0.3">
      <c r="B91" s="260" t="str" cm="1">
        <f t="array" ref="B91">IFERROR(INDEX('2. Inventaire'!$B$6:$CR$505,SMALL(IF('2. Inventaire'!$CR$6:$CR$505="YES",ROW('2. Inventaire'!$B$6:$CR$505)-5),ROW(87:87)),1),"")</f>
        <v/>
      </c>
      <c r="C91" s="261" t="str">
        <f>IFERROR(VLOOKUP($B91,'2. Inventaire'!$B$6:$Q$505,2),"")</f>
        <v/>
      </c>
      <c r="D91" s="261" t="str">
        <f>IFERROR(VLOOKUP($B91,'2. Inventaire'!B92:Q591,14),"")</f>
        <v/>
      </c>
      <c r="E91" s="261" t="str">
        <f>IFERROR(VLOOKUP($B91,'2. Inventaire'!B92:Q591,15),"")</f>
        <v/>
      </c>
      <c r="F91" s="261" t="e">
        <f>IF(VLOOKUP(B91,'2. Inventaire'!$B$6:$M$500,12,FALSE)="","",IF(VLOOKUP(B91,'2. Inventaire'!$B$6:$M$500,12,FALSE)="Substances annexe XIV de REACH","Oui","Non"))</f>
        <v>#N/A</v>
      </c>
      <c r="G91" s="223"/>
      <c r="H91" s="223"/>
      <c r="I91" s="223"/>
      <c r="J91" s="223"/>
      <c r="K91" s="223"/>
      <c r="L91" s="224"/>
    </row>
    <row r="92" spans="2:12" x14ac:dyDescent="0.3">
      <c r="B92" s="260" t="str" cm="1">
        <f t="array" ref="B92">IFERROR(INDEX('2. Inventaire'!$B$6:$CR$505,SMALL(IF('2. Inventaire'!$CR$6:$CR$505="YES",ROW('2. Inventaire'!$B$6:$CR$505)-5),ROW(88:88)),1),"")</f>
        <v/>
      </c>
      <c r="C92" s="261" t="str">
        <f>IFERROR(VLOOKUP($B92,'2. Inventaire'!$B$6:$Q$505,2),"")</f>
        <v/>
      </c>
      <c r="D92" s="261" t="str">
        <f>IFERROR(VLOOKUP($B92,'2. Inventaire'!B93:Q592,14),"")</f>
        <v/>
      </c>
      <c r="E92" s="261" t="str">
        <f>IFERROR(VLOOKUP($B92,'2. Inventaire'!B93:Q592,15),"")</f>
        <v/>
      </c>
      <c r="F92" s="261" t="e">
        <f>IF(VLOOKUP(B92,'2. Inventaire'!$B$6:$M$500,12,FALSE)="","",IF(VLOOKUP(B92,'2. Inventaire'!$B$6:$M$500,12,FALSE)="Substances annexe XIV de REACH","Oui","Non"))</f>
        <v>#N/A</v>
      </c>
      <c r="G92" s="223"/>
      <c r="H92" s="223"/>
      <c r="I92" s="223"/>
      <c r="J92" s="223"/>
      <c r="K92" s="223"/>
      <c r="L92" s="224"/>
    </row>
    <row r="93" spans="2:12" x14ac:dyDescent="0.3">
      <c r="B93" s="260" t="str" cm="1">
        <f t="array" ref="B93">IFERROR(INDEX('2. Inventaire'!$B$6:$CR$505,SMALL(IF('2. Inventaire'!$CR$6:$CR$505="YES",ROW('2. Inventaire'!$B$6:$CR$505)-5),ROW(89:89)),1),"")</f>
        <v/>
      </c>
      <c r="C93" s="261" t="str">
        <f>IFERROR(VLOOKUP($B93,'2. Inventaire'!$B$6:$Q$505,2),"")</f>
        <v/>
      </c>
      <c r="D93" s="261" t="str">
        <f>IFERROR(VLOOKUP($B93,'2. Inventaire'!B94:Q593,14),"")</f>
        <v/>
      </c>
      <c r="E93" s="261" t="str">
        <f>IFERROR(VLOOKUP($B93,'2. Inventaire'!B94:Q593,15),"")</f>
        <v/>
      </c>
      <c r="F93" s="261" t="e">
        <f>IF(VLOOKUP(B93,'2. Inventaire'!$B$6:$M$500,12,FALSE)="","",IF(VLOOKUP(B93,'2. Inventaire'!$B$6:$M$500,12,FALSE)="Substances annexe XIV de REACH","Oui","Non"))</f>
        <v>#N/A</v>
      </c>
      <c r="G93" s="223"/>
      <c r="H93" s="223"/>
      <c r="I93" s="223"/>
      <c r="J93" s="223"/>
      <c r="K93" s="223"/>
      <c r="L93" s="224"/>
    </row>
    <row r="94" spans="2:12" x14ac:dyDescent="0.3">
      <c r="B94" s="260" t="str" cm="1">
        <f t="array" ref="B94">IFERROR(INDEX('2. Inventaire'!$B$6:$CR$505,SMALL(IF('2. Inventaire'!$CR$6:$CR$505="YES",ROW('2. Inventaire'!$B$6:$CR$505)-5),ROW(90:90)),1),"")</f>
        <v/>
      </c>
      <c r="C94" s="261" t="str">
        <f>IFERROR(VLOOKUP($B94,'2. Inventaire'!$B$6:$Q$505,2),"")</f>
        <v/>
      </c>
      <c r="D94" s="261" t="str">
        <f>IFERROR(VLOOKUP($B94,'2. Inventaire'!B95:Q594,14),"")</f>
        <v/>
      </c>
      <c r="E94" s="261" t="str">
        <f>IFERROR(VLOOKUP($B94,'2. Inventaire'!B95:Q594,15),"")</f>
        <v/>
      </c>
      <c r="F94" s="261" t="e">
        <f>IF(VLOOKUP(B94,'2. Inventaire'!$B$6:$M$500,12,FALSE)="","",IF(VLOOKUP(B94,'2. Inventaire'!$B$6:$M$500,12,FALSE)="Substances annexe XIV de REACH","Oui","Non"))</f>
        <v>#N/A</v>
      </c>
      <c r="G94" s="223"/>
      <c r="H94" s="223"/>
      <c r="I94" s="223"/>
      <c r="J94" s="223"/>
      <c r="K94" s="223"/>
      <c r="L94" s="224"/>
    </row>
    <row r="95" spans="2:12" x14ac:dyDescent="0.3">
      <c r="B95" s="260" t="str" cm="1">
        <f t="array" ref="B95">IFERROR(INDEX('2. Inventaire'!$B$6:$CR$505,SMALL(IF('2. Inventaire'!$CR$6:$CR$505="YES",ROW('2. Inventaire'!$B$6:$CR$505)-5),ROW(91:91)),1),"")</f>
        <v/>
      </c>
      <c r="C95" s="261" t="str">
        <f>IFERROR(VLOOKUP($B95,'2. Inventaire'!$B$6:$Q$505,2),"")</f>
        <v/>
      </c>
      <c r="D95" s="261" t="str">
        <f>IFERROR(VLOOKUP($B95,'2. Inventaire'!B96:Q595,14),"")</f>
        <v/>
      </c>
      <c r="E95" s="261" t="str">
        <f>IFERROR(VLOOKUP($B95,'2. Inventaire'!B96:Q595,15),"")</f>
        <v/>
      </c>
      <c r="F95" s="261" t="e">
        <f>IF(VLOOKUP(B95,'2. Inventaire'!$B$6:$M$500,12,FALSE)="","",IF(VLOOKUP(B95,'2. Inventaire'!$B$6:$M$500,12,FALSE)="Substances annexe XIV de REACH","Oui","Non"))</f>
        <v>#N/A</v>
      </c>
      <c r="G95" s="223"/>
      <c r="H95" s="223"/>
      <c r="I95" s="223"/>
      <c r="J95" s="223"/>
      <c r="K95" s="223"/>
      <c r="L95" s="224"/>
    </row>
    <row r="96" spans="2:12" x14ac:dyDescent="0.3">
      <c r="B96" s="260" t="str" cm="1">
        <f t="array" ref="B96">IFERROR(INDEX('2. Inventaire'!$B$6:$CR$505,SMALL(IF('2. Inventaire'!$CR$6:$CR$505="YES",ROW('2. Inventaire'!$B$6:$CR$505)-5),ROW(92:92)),1),"")</f>
        <v/>
      </c>
      <c r="C96" s="261" t="str">
        <f>IFERROR(VLOOKUP($B96,'2. Inventaire'!$B$6:$Q$505,2),"")</f>
        <v/>
      </c>
      <c r="D96" s="261" t="str">
        <f>IFERROR(VLOOKUP($B96,'2. Inventaire'!B97:Q596,14),"")</f>
        <v/>
      </c>
      <c r="E96" s="261" t="str">
        <f>IFERROR(VLOOKUP($B96,'2. Inventaire'!B97:Q596,15),"")</f>
        <v/>
      </c>
      <c r="F96" s="261" t="e">
        <f>IF(VLOOKUP(B96,'2. Inventaire'!$B$6:$M$500,12,FALSE)="","",IF(VLOOKUP(B96,'2. Inventaire'!$B$6:$M$500,12,FALSE)="Substances annexe XIV de REACH","Oui","Non"))</f>
        <v>#N/A</v>
      </c>
      <c r="G96" s="223"/>
      <c r="H96" s="223"/>
      <c r="I96" s="223"/>
      <c r="J96" s="223"/>
      <c r="K96" s="223"/>
      <c r="L96" s="224"/>
    </row>
    <row r="97" spans="2:12" x14ac:dyDescent="0.3">
      <c r="B97" s="260" t="str" cm="1">
        <f t="array" ref="B97">IFERROR(INDEX('2. Inventaire'!$B$6:$CR$505,SMALL(IF('2. Inventaire'!$CR$6:$CR$505="YES",ROW('2. Inventaire'!$B$6:$CR$505)-5),ROW(93:93)),1),"")</f>
        <v/>
      </c>
      <c r="C97" s="261" t="str">
        <f>IFERROR(VLOOKUP($B97,'2. Inventaire'!$B$6:$Q$505,2),"")</f>
        <v/>
      </c>
      <c r="D97" s="261" t="str">
        <f>IFERROR(VLOOKUP($B97,'2. Inventaire'!B98:Q597,14),"")</f>
        <v/>
      </c>
      <c r="E97" s="261" t="str">
        <f>IFERROR(VLOOKUP($B97,'2. Inventaire'!B98:Q597,15),"")</f>
        <v/>
      </c>
      <c r="F97" s="261" t="e">
        <f>IF(VLOOKUP(B97,'2. Inventaire'!$B$6:$M$500,12,FALSE)="","",IF(VLOOKUP(B97,'2. Inventaire'!$B$6:$M$500,12,FALSE)="Substances annexe XIV de REACH","Oui","Non"))</f>
        <v>#N/A</v>
      </c>
      <c r="G97" s="223"/>
      <c r="H97" s="223"/>
      <c r="I97" s="223"/>
      <c r="J97" s="223"/>
      <c r="K97" s="223"/>
      <c r="L97" s="224"/>
    </row>
    <row r="98" spans="2:12" x14ac:dyDescent="0.3">
      <c r="B98" s="260" t="str" cm="1">
        <f t="array" ref="B98">IFERROR(INDEX('2. Inventaire'!$B$6:$CR$505,SMALL(IF('2. Inventaire'!$CR$6:$CR$505="YES",ROW('2. Inventaire'!$B$6:$CR$505)-5),ROW(94:94)),1),"")</f>
        <v/>
      </c>
      <c r="C98" s="261" t="str">
        <f>IFERROR(VLOOKUP($B98,'2. Inventaire'!$B$6:$Q$505,2),"")</f>
        <v/>
      </c>
      <c r="D98" s="261" t="str">
        <f>IFERROR(VLOOKUP($B98,'2. Inventaire'!B99:Q598,14),"")</f>
        <v/>
      </c>
      <c r="E98" s="261" t="str">
        <f>IFERROR(VLOOKUP($B98,'2. Inventaire'!B99:Q598,15),"")</f>
        <v/>
      </c>
      <c r="F98" s="261" t="e">
        <f>IF(VLOOKUP(B98,'2. Inventaire'!$B$6:$M$500,12,FALSE)="","",IF(VLOOKUP(B98,'2. Inventaire'!$B$6:$M$500,12,FALSE)="Substances annexe XIV de REACH","Oui","Non"))</f>
        <v>#N/A</v>
      </c>
      <c r="G98" s="223"/>
      <c r="H98" s="223"/>
      <c r="I98" s="223"/>
      <c r="J98" s="223"/>
      <c r="K98" s="223"/>
      <c r="L98" s="224"/>
    </row>
    <row r="99" spans="2:12" x14ac:dyDescent="0.3">
      <c r="B99" s="260" t="str" cm="1">
        <f t="array" ref="B99">IFERROR(INDEX('2. Inventaire'!$B$6:$CR$505,SMALL(IF('2. Inventaire'!$CR$6:$CR$505="YES",ROW('2. Inventaire'!$B$6:$CR$505)-5),ROW(95:95)),1),"")</f>
        <v/>
      </c>
      <c r="C99" s="261" t="str">
        <f>IFERROR(VLOOKUP($B99,'2. Inventaire'!$B$6:$Q$505,2),"")</f>
        <v/>
      </c>
      <c r="D99" s="261" t="str">
        <f>IFERROR(VLOOKUP($B99,'2. Inventaire'!B100:Q599,14),"")</f>
        <v/>
      </c>
      <c r="E99" s="261" t="str">
        <f>IFERROR(VLOOKUP($B99,'2. Inventaire'!B100:Q599,15),"")</f>
        <v/>
      </c>
      <c r="F99" s="261" t="e">
        <f>IF(VLOOKUP(B99,'2. Inventaire'!$B$6:$M$500,12,FALSE)="","",IF(VLOOKUP(B99,'2. Inventaire'!$B$6:$M$500,12,FALSE)="Substances annexe XIV de REACH","Oui","Non"))</f>
        <v>#N/A</v>
      </c>
      <c r="G99" s="223"/>
      <c r="H99" s="223"/>
      <c r="I99" s="223"/>
      <c r="J99" s="223"/>
      <c r="K99" s="223"/>
      <c r="L99" s="224"/>
    </row>
    <row r="100" spans="2:12" x14ac:dyDescent="0.3">
      <c r="B100" s="260" t="str" cm="1">
        <f t="array" ref="B100">IFERROR(INDEX('2. Inventaire'!$B$6:$CR$505,SMALL(IF('2. Inventaire'!$CR$6:$CR$505="YES",ROW('2. Inventaire'!$B$6:$CR$505)-5),ROW(96:96)),1),"")</f>
        <v/>
      </c>
      <c r="C100" s="261" t="str">
        <f>IFERROR(VLOOKUP($B100,'2. Inventaire'!$B$6:$Q$505,2),"")</f>
        <v/>
      </c>
      <c r="D100" s="261" t="str">
        <f>IFERROR(VLOOKUP($B100,'2. Inventaire'!B101:Q600,14),"")</f>
        <v/>
      </c>
      <c r="E100" s="261" t="str">
        <f>IFERROR(VLOOKUP($B100,'2. Inventaire'!B101:Q600,15),"")</f>
        <v/>
      </c>
      <c r="F100" s="261" t="e">
        <f>IF(VLOOKUP(B100,'2. Inventaire'!$B$6:$M$500,12,FALSE)="","",IF(VLOOKUP(B100,'2. Inventaire'!$B$6:$M$500,12,FALSE)="Substances annexe XIV de REACH","Oui","Non"))</f>
        <v>#N/A</v>
      </c>
      <c r="G100" s="223"/>
      <c r="H100" s="223"/>
      <c r="I100" s="223"/>
      <c r="J100" s="223"/>
      <c r="K100" s="223"/>
      <c r="L100" s="224"/>
    </row>
    <row r="101" spans="2:12" x14ac:dyDescent="0.3">
      <c r="B101" s="260" t="str" cm="1">
        <f t="array" ref="B101">IFERROR(INDEX('2. Inventaire'!$B$6:$CR$505,SMALL(IF('2. Inventaire'!$CR$6:$CR$505="YES",ROW('2. Inventaire'!$B$6:$CR$505)-5),ROW(97:97)),1),"")</f>
        <v/>
      </c>
      <c r="C101" s="261" t="str">
        <f>IFERROR(VLOOKUP($B101,'2. Inventaire'!$B$6:$Q$505,2),"")</f>
        <v/>
      </c>
      <c r="D101" s="261" t="str">
        <f>IFERROR(VLOOKUP($B101,'2. Inventaire'!B102:Q601,14),"")</f>
        <v/>
      </c>
      <c r="E101" s="261" t="str">
        <f>IFERROR(VLOOKUP($B101,'2. Inventaire'!B102:Q601,15),"")</f>
        <v/>
      </c>
      <c r="F101" s="261" t="e">
        <f>IF(VLOOKUP(B101,'2. Inventaire'!$B$6:$M$500,12,FALSE)="","",IF(VLOOKUP(B101,'2. Inventaire'!$B$6:$M$500,12,FALSE)="Substances annexe XIV de REACH","Oui","Non"))</f>
        <v>#N/A</v>
      </c>
      <c r="G101" s="223"/>
      <c r="H101" s="223"/>
      <c r="I101" s="223"/>
      <c r="J101" s="223"/>
      <c r="K101" s="223"/>
      <c r="L101" s="224"/>
    </row>
    <row r="102" spans="2:12" x14ac:dyDescent="0.3">
      <c r="B102" s="260" t="str" cm="1">
        <f t="array" ref="B102">IFERROR(INDEX('2. Inventaire'!$B$6:$CR$505,SMALL(IF('2. Inventaire'!$CR$6:$CR$505="YES",ROW('2. Inventaire'!$B$6:$CR$505)-5),ROW(98:98)),1),"")</f>
        <v/>
      </c>
      <c r="C102" s="261" t="str">
        <f>IFERROR(VLOOKUP($B102,'2. Inventaire'!$B$6:$Q$505,2),"")</f>
        <v/>
      </c>
      <c r="D102" s="261" t="str">
        <f>IFERROR(VLOOKUP($B102,'2. Inventaire'!B103:Q602,14),"")</f>
        <v/>
      </c>
      <c r="E102" s="261" t="str">
        <f>IFERROR(VLOOKUP($B102,'2. Inventaire'!B103:Q602,15),"")</f>
        <v/>
      </c>
      <c r="F102" s="261" t="e">
        <f>IF(VLOOKUP(B102,'2. Inventaire'!$B$6:$M$500,12,FALSE)="","",IF(VLOOKUP(B102,'2. Inventaire'!$B$6:$M$500,12,FALSE)="Substances annexe XIV de REACH","Oui","Non"))</f>
        <v>#N/A</v>
      </c>
      <c r="G102" s="223"/>
      <c r="H102" s="223"/>
      <c r="I102" s="223"/>
      <c r="J102" s="223"/>
      <c r="K102" s="223"/>
      <c r="L102" s="224"/>
    </row>
    <row r="103" spans="2:12" x14ac:dyDescent="0.3">
      <c r="B103" s="260" t="str" cm="1">
        <f t="array" ref="B103">IFERROR(INDEX('2. Inventaire'!$B$6:$CR$505,SMALL(IF('2. Inventaire'!$CR$6:$CR$505="YES",ROW('2. Inventaire'!$B$6:$CR$505)-5),ROW(99:99)),1),"")</f>
        <v/>
      </c>
      <c r="C103" s="261" t="str">
        <f>IFERROR(VLOOKUP($B103,'2. Inventaire'!$B$6:$Q$505,2),"")</f>
        <v/>
      </c>
      <c r="D103" s="261" t="str">
        <f>IFERROR(VLOOKUP($B103,'2. Inventaire'!B104:Q603,14),"")</f>
        <v/>
      </c>
      <c r="E103" s="261" t="str">
        <f>IFERROR(VLOOKUP($B103,'2. Inventaire'!B104:Q603,15),"")</f>
        <v/>
      </c>
      <c r="F103" s="261" t="e">
        <f>IF(VLOOKUP(B103,'2. Inventaire'!$B$6:$M$500,12,FALSE)="","",IF(VLOOKUP(B103,'2. Inventaire'!$B$6:$M$500,12,FALSE)="Substances annexe XIV de REACH","Oui","Non"))</f>
        <v>#N/A</v>
      </c>
      <c r="G103" s="223"/>
      <c r="H103" s="223"/>
      <c r="I103" s="223"/>
      <c r="J103" s="223"/>
      <c r="K103" s="223"/>
      <c r="L103" s="224"/>
    </row>
    <row r="104" spans="2:12" x14ac:dyDescent="0.3">
      <c r="B104" s="260" t="str" cm="1">
        <f t="array" ref="B104">IFERROR(INDEX('2. Inventaire'!$B$6:$CR$505,SMALL(IF('2. Inventaire'!$CR$6:$CR$505="YES",ROW('2. Inventaire'!$B$6:$CR$505)-5),ROW(100:100)),1),"")</f>
        <v/>
      </c>
      <c r="C104" s="261" t="str">
        <f>IFERROR(VLOOKUP($B104,'2. Inventaire'!$B$6:$Q$505,2),"")</f>
        <v/>
      </c>
      <c r="D104" s="261" t="str">
        <f>IFERROR(VLOOKUP($B104,'2. Inventaire'!B105:Q604,14),"")</f>
        <v/>
      </c>
      <c r="E104" s="261" t="str">
        <f>IFERROR(VLOOKUP($B104,'2. Inventaire'!B105:Q604,15),"")</f>
        <v/>
      </c>
      <c r="F104" s="261" t="e">
        <f>IF(VLOOKUP(B104,'2. Inventaire'!$B$6:$M$500,12,FALSE)="","",IF(VLOOKUP(B104,'2. Inventaire'!$B$6:$M$500,12,FALSE)="Substances annexe XIV de REACH","Oui","Non"))</f>
        <v>#N/A</v>
      </c>
      <c r="G104" s="223"/>
      <c r="H104" s="223"/>
      <c r="I104" s="223"/>
      <c r="J104" s="223"/>
      <c r="K104" s="223"/>
      <c r="L104" s="224"/>
    </row>
    <row r="105" spans="2:12" x14ac:dyDescent="0.3">
      <c r="B105" s="260" t="str" cm="1">
        <f t="array" ref="B105">IFERROR(INDEX('2. Inventaire'!$B$6:$CR$505,SMALL(IF('2. Inventaire'!$CR$6:$CR$505="YES",ROW('2. Inventaire'!$B$6:$CR$505)-5),ROW(101:101)),1),"")</f>
        <v/>
      </c>
      <c r="C105" s="261" t="str">
        <f>IFERROR(VLOOKUP($B105,'2. Inventaire'!$B$6:$Q$505,2),"")</f>
        <v/>
      </c>
      <c r="D105" s="261" t="str">
        <f>IFERROR(VLOOKUP($B105,'2. Inventaire'!B106:Q605,14),"")</f>
        <v/>
      </c>
      <c r="E105" s="261" t="str">
        <f>IFERROR(VLOOKUP($B105,'2. Inventaire'!B106:Q605,15),"")</f>
        <v/>
      </c>
      <c r="F105" s="261" t="e">
        <f>IF(VLOOKUP(B105,'2. Inventaire'!$B$6:$M$500,12,FALSE)="","",IF(VLOOKUP(B105,'2. Inventaire'!$B$6:$M$500,12,FALSE)="Substances annexe XIV de REACH","Oui","Non"))</f>
        <v>#N/A</v>
      </c>
      <c r="G105" s="223"/>
      <c r="H105" s="223"/>
      <c r="I105" s="223"/>
      <c r="J105" s="223"/>
      <c r="K105" s="223"/>
      <c r="L105" s="224"/>
    </row>
  </sheetData>
  <sheetProtection algorithmName="SHA-512" hashValue="iCFDqONizoPVQYula4oHN+1eLo/TSj/GM3J97uL4exwi2qR3+GWrPtdmWPI7CSA/6yRKoKwsY3PV8Rv3XqWbRA==" saltValue="tqOcAnVG7GbM9jBaU5wxhw==" spinCount="100000" sheet="1" formatColumns="0" formatRows="0" selectLockedCells="1"/>
  <conditionalFormatting sqref="B5:B105 L5:L105">
    <cfRule type="expression" dxfId="13" priority="41">
      <formula>$CA5=$B5 &amp; ","</formula>
    </cfRule>
  </conditionalFormatting>
  <conditionalFormatting sqref="B5:F105">
    <cfRule type="expression" dxfId="12" priority="6">
      <formula>$C5=0</formula>
    </cfRule>
  </conditionalFormatting>
  <conditionalFormatting sqref="C3:F1048576 C1:D1 C2:E2 G2">
    <cfRule type="containsErrors" dxfId="11" priority="36">
      <formula>ISERROR(C1)</formula>
    </cfRule>
  </conditionalFormatting>
  <conditionalFormatting sqref="D5:F105">
    <cfRule type="containsErrors" dxfId="10" priority="10">
      <formula>ISERROR(D5)</formula>
    </cfRule>
  </conditionalFormatting>
  <conditionalFormatting sqref="E1:F1">
    <cfRule type="expression" dxfId="9" priority="7">
      <formula>$E$1=0</formula>
    </cfRule>
  </conditionalFormatting>
  <conditionalFormatting sqref="G1">
    <cfRule type="expression" dxfId="8" priority="8">
      <formula>COUNTIF($C$5:$C$92,0)&lt;&gt;0</formula>
    </cfRule>
  </conditionalFormatting>
  <dataValidations disablePrompts="1" count="1">
    <dataValidation type="list" allowBlank="1" showInputMessage="1" showErrorMessage="1" sqref="I5:K105" xr:uid="{C01B293D-9FFA-43A8-9920-6C62A5C79B11}">
      <formula1>"Oui,Non"</formula1>
    </dataValidation>
  </dataValidations>
  <hyperlinks>
    <hyperlink ref="G2" r:id="rId1" xr:uid="{22DB48D7-9706-476E-B65C-3C5DEBCF5CD5}"/>
  </hyperlinks>
  <pageMargins left="0.7" right="0.7" top="0.75" bottom="0.75" header="0.3" footer="0.3"/>
  <pageSetup paperSize="9" orientation="portrait" r:id="rId2"/>
  <ignoredErrors>
    <ignoredError sqref="F8"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theme="7" tint="-0.249977111117893"/>
  </sheetPr>
  <dimension ref="B1:C27"/>
  <sheetViews>
    <sheetView showGridLines="0" workbookViewId="0">
      <selection activeCell="F7" sqref="F7"/>
    </sheetView>
  </sheetViews>
  <sheetFormatPr defaultColWidth="10.6640625" defaultRowHeight="14.4" x14ac:dyDescent="0.3"/>
  <cols>
    <col min="1" max="1" width="2.33203125" customWidth="1"/>
    <col min="2" max="2" width="80.44140625" customWidth="1"/>
    <col min="3" max="3" width="26.44140625" customWidth="1"/>
  </cols>
  <sheetData>
    <row r="1" spans="2:3" ht="15" thickBot="1" x14ac:dyDescent="0.35"/>
    <row r="2" spans="2:3" ht="24" thickTop="1" thickBot="1" x14ac:dyDescent="0.35">
      <c r="B2" s="230" t="s">
        <v>158</v>
      </c>
    </row>
    <row r="3" spans="2:3" ht="9.6" customHeight="1" thickTop="1" thickBot="1" x14ac:dyDescent="0.35"/>
    <row r="4" spans="2:3" ht="31.95" customHeight="1" thickBot="1" x14ac:dyDescent="0.35">
      <c r="B4" s="141" t="s">
        <v>159</v>
      </c>
      <c r="C4" s="142" t="s">
        <v>160</v>
      </c>
    </row>
    <row r="5" spans="2:3" ht="42.6" customHeight="1" x14ac:dyDescent="0.3">
      <c r="B5" s="88" t="s">
        <v>161</v>
      </c>
      <c r="C5" s="95" t="str">
        <f>IF(LEN(InventaireSignalitique!Q3)=0,"",InventaireSignalitique!Q3)</f>
        <v/>
      </c>
    </row>
    <row r="6" spans="2:3" ht="42.6" customHeight="1" x14ac:dyDescent="0.3">
      <c r="B6" s="82" t="s">
        <v>162</v>
      </c>
      <c r="C6" s="96" t="str">
        <f>IF(LEN(InventaireSignalitique!R3)=0,"",InventaireSignalitique!R3)</f>
        <v/>
      </c>
    </row>
    <row r="7" spans="2:3" ht="42.6" customHeight="1" x14ac:dyDescent="0.3">
      <c r="B7" s="82" t="s">
        <v>163</v>
      </c>
      <c r="C7" s="96" t="str">
        <f>IF(LEN(InventaireSignalitique!S3)=0,"",InventaireSignalitique!S3)</f>
        <v/>
      </c>
    </row>
    <row r="8" spans="2:3" ht="42.6" customHeight="1" thickBot="1" x14ac:dyDescent="0.35">
      <c r="B8" s="84" t="s">
        <v>675</v>
      </c>
      <c r="C8" s="97" t="str">
        <f>IF(LEN(InventaireSignalitique!T3)=0,"",InventaireSignalitique!T3)</f>
        <v/>
      </c>
    </row>
    <row r="9" spans="2:3" ht="31.5" customHeight="1" thickBot="1" x14ac:dyDescent="0.45">
      <c r="B9" s="140" t="s">
        <v>164</v>
      </c>
    </row>
    <row r="10" spans="2:3" ht="15.6" thickTop="1" thickBot="1" x14ac:dyDescent="0.35">
      <c r="B10" s="143" t="s">
        <v>165</v>
      </c>
      <c r="C10" s="144" t="s">
        <v>166</v>
      </c>
    </row>
    <row r="11" spans="2:3" ht="15" thickTop="1" x14ac:dyDescent="0.3">
      <c r="B11" s="145" t="s">
        <v>139</v>
      </c>
      <c r="C11" s="135" t="s">
        <v>140</v>
      </c>
    </row>
    <row r="12" spans="2:3" x14ac:dyDescent="0.3">
      <c r="B12" s="146" t="s">
        <v>167</v>
      </c>
      <c r="C12" s="136" t="s">
        <v>140</v>
      </c>
    </row>
    <row r="13" spans="2:3" x14ac:dyDescent="0.3">
      <c r="B13" s="146" t="s">
        <v>168</v>
      </c>
      <c r="C13" s="136" t="s">
        <v>140</v>
      </c>
    </row>
    <row r="14" spans="2:3" ht="28.8" x14ac:dyDescent="0.3">
      <c r="B14" s="146" t="s">
        <v>169</v>
      </c>
      <c r="C14" s="137" t="s">
        <v>170</v>
      </c>
    </row>
    <row r="15" spans="2:3" ht="28.8" x14ac:dyDescent="0.3">
      <c r="B15" s="146" t="s">
        <v>171</v>
      </c>
      <c r="C15" s="137" t="s">
        <v>170</v>
      </c>
    </row>
    <row r="16" spans="2:3" x14ac:dyDescent="0.3">
      <c r="B16" s="146" t="s">
        <v>172</v>
      </c>
      <c r="C16" s="138" t="s">
        <v>173</v>
      </c>
    </row>
    <row r="17" spans="2:3" x14ac:dyDescent="0.3">
      <c r="B17" s="146" t="s">
        <v>174</v>
      </c>
      <c r="C17" s="138" t="s">
        <v>173</v>
      </c>
    </row>
    <row r="18" spans="2:3" ht="28.8" x14ac:dyDescent="0.3">
      <c r="B18" s="146" t="s">
        <v>175</v>
      </c>
      <c r="C18" s="137" t="s">
        <v>176</v>
      </c>
    </row>
    <row r="19" spans="2:3" ht="27" x14ac:dyDescent="0.3">
      <c r="B19" s="146" t="s">
        <v>177</v>
      </c>
      <c r="C19" s="136" t="s">
        <v>176</v>
      </c>
    </row>
    <row r="20" spans="2:3" ht="26.4" x14ac:dyDescent="0.3">
      <c r="B20" s="146" t="s">
        <v>178</v>
      </c>
      <c r="C20" s="136" t="s">
        <v>140</v>
      </c>
    </row>
    <row r="21" spans="2:3" ht="26.4" x14ac:dyDescent="0.3">
      <c r="B21" s="146" t="s">
        <v>179</v>
      </c>
      <c r="C21" s="136" t="s">
        <v>140</v>
      </c>
    </row>
    <row r="22" spans="2:3" x14ac:dyDescent="0.3">
      <c r="B22" s="146" t="s">
        <v>180</v>
      </c>
      <c r="C22" s="136" t="s">
        <v>140</v>
      </c>
    </row>
    <row r="23" spans="2:3" ht="26.4" x14ac:dyDescent="0.3">
      <c r="B23" s="146" t="s">
        <v>181</v>
      </c>
      <c r="C23" s="136" t="s">
        <v>140</v>
      </c>
    </row>
    <row r="24" spans="2:3" ht="26.4" x14ac:dyDescent="0.3">
      <c r="B24" s="146" t="s">
        <v>182</v>
      </c>
      <c r="C24" s="136" t="s">
        <v>140</v>
      </c>
    </row>
    <row r="25" spans="2:3" x14ac:dyDescent="0.3">
      <c r="B25" s="146" t="s">
        <v>183</v>
      </c>
      <c r="C25" s="136" t="s">
        <v>140</v>
      </c>
    </row>
    <row r="26" spans="2:3" ht="15" thickBot="1" x14ac:dyDescent="0.35">
      <c r="B26" s="147" t="s">
        <v>184</v>
      </c>
      <c r="C26" s="139" t="s">
        <v>140</v>
      </c>
    </row>
    <row r="27" spans="2:3" ht="15" thickTop="1" x14ac:dyDescent="0.3"/>
  </sheetData>
  <sheetProtection algorithmName="SHA-512" hashValue="5VhITPJiIhQd4QHoYgG6yGXe3HvRcERu+g1VIlXyHtQ9CubBMCLnEtjER05M0qVCL9CWE0dJ+aa27d2vZs5ihw==" saltValue="2ASMafqCnv+v4lEopdaG5w==" spinCount="100000" sheet="1" selectLockedCel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tabColor theme="8" tint="-0.249977111117893"/>
  </sheetPr>
  <dimension ref="B3:L36"/>
  <sheetViews>
    <sheetView zoomScale="85" zoomScaleNormal="85" workbookViewId="0">
      <selection activeCell="C38" sqref="C38:D40"/>
    </sheetView>
  </sheetViews>
  <sheetFormatPr defaultColWidth="10.6640625" defaultRowHeight="14.4" x14ac:dyDescent="0.3"/>
  <cols>
    <col min="1" max="1" width="3.33203125" customWidth="1"/>
    <col min="2" max="2" width="40.5546875" customWidth="1"/>
    <col min="3" max="5" width="23.33203125" customWidth="1"/>
    <col min="6" max="6" width="19.33203125" customWidth="1"/>
    <col min="7" max="12" width="14.6640625" customWidth="1"/>
  </cols>
  <sheetData>
    <row r="3" spans="2:12" ht="24" thickTop="1" thickBot="1" x14ac:dyDescent="0.35">
      <c r="B3" s="343" t="s">
        <v>185</v>
      </c>
      <c r="C3" s="344"/>
      <c r="D3" s="344"/>
      <c r="E3" s="345"/>
      <c r="F3" s="239"/>
    </row>
    <row r="4" spans="2:12" ht="10.199999999999999" customHeight="1" thickTop="1" x14ac:dyDescent="0.3">
      <c r="B4" s="238"/>
      <c r="C4" s="238"/>
      <c r="D4" s="238"/>
      <c r="E4" s="238"/>
    </row>
    <row r="5" spans="2:12" ht="10.199999999999999" customHeight="1" thickBot="1" x14ac:dyDescent="0.5">
      <c r="B5" s="69"/>
      <c r="C5" s="69"/>
      <c r="D5" s="69"/>
      <c r="E5" s="69"/>
    </row>
    <row r="6" spans="2:12" ht="27" x14ac:dyDescent="0.3">
      <c r="B6" s="70" t="s">
        <v>186</v>
      </c>
      <c r="C6" s="71" t="s">
        <v>187</v>
      </c>
      <c r="D6" s="71" t="s">
        <v>188</v>
      </c>
      <c r="E6" s="72" t="s">
        <v>189</v>
      </c>
      <c r="F6" s="206"/>
      <c r="G6" s="352" t="s">
        <v>190</v>
      </c>
      <c r="H6" s="353"/>
      <c r="I6" s="353"/>
      <c r="J6" s="353"/>
      <c r="K6" s="353"/>
      <c r="L6" s="354"/>
    </row>
    <row r="7" spans="2:12" ht="14.7" customHeight="1" x14ac:dyDescent="0.3">
      <c r="B7" s="73" t="s">
        <v>191</v>
      </c>
      <c r="C7" s="74">
        <f>SUM('2. Inventaire'!BU6:BU505)</f>
        <v>0</v>
      </c>
      <c r="D7" s="74" t="str">
        <f>IF(C7&lt;300,"Non classé",IF(C7&lt;=1000,"Classe A","Classe B"))</f>
        <v>Non classé</v>
      </c>
      <c r="E7" s="75" t="str">
        <f>IF(D7="Classe B","72 B",IF(D7="Classe A","72 A","Non classé"))</f>
        <v>Non classé</v>
      </c>
      <c r="F7" s="206"/>
      <c r="G7" s="346" t="s">
        <v>192</v>
      </c>
      <c r="H7" s="347"/>
      <c r="I7" s="347"/>
      <c r="J7" s="347"/>
      <c r="K7" s="347"/>
      <c r="L7" s="348"/>
    </row>
    <row r="8" spans="2:12" x14ac:dyDescent="0.3">
      <c r="B8" s="73" t="s">
        <v>193</v>
      </c>
      <c r="C8" s="74">
        <f>SUM('2. Inventaire'!BW6:BW505)</f>
        <v>0</v>
      </c>
      <c r="D8" s="74" t="str">
        <f>IF(C8&lt;300,"Non classé",IF(C8&lt;=3000,"Classe A","Classe B"))</f>
        <v>Non classé</v>
      </c>
      <c r="E8" s="75" t="str">
        <f>IF(D8="Classe B","74 1°B",IF(D8="Classe A","74 1°A","Non classé"))</f>
        <v>Non classé</v>
      </c>
      <c r="F8" s="206"/>
      <c r="G8" s="346"/>
      <c r="H8" s="347"/>
      <c r="I8" s="347"/>
      <c r="J8" s="347"/>
      <c r="K8" s="347"/>
      <c r="L8" s="348"/>
    </row>
    <row r="9" spans="2:12" x14ac:dyDescent="0.3">
      <c r="B9" s="73" t="s">
        <v>194</v>
      </c>
      <c r="C9" s="74">
        <f>SUM('2. Inventaire'!BX6:BX505)</f>
        <v>0</v>
      </c>
      <c r="D9" s="74" t="str">
        <f>IF(C9&lt;300,"Non classé",IF(C9&lt;=3000,"Classe A","Classe B"))</f>
        <v>Non classé</v>
      </c>
      <c r="E9" s="75" t="str">
        <f>IF(D9="Classe B","74 2°B",IF(D9="Classe A","74 2°A","Non classé"))</f>
        <v>Non classé</v>
      </c>
      <c r="F9" s="206"/>
      <c r="G9" s="346"/>
      <c r="H9" s="347"/>
      <c r="I9" s="347"/>
      <c r="J9" s="347"/>
      <c r="K9" s="347"/>
      <c r="L9" s="348"/>
    </row>
    <row r="10" spans="2:12" x14ac:dyDescent="0.3">
      <c r="B10" s="73" t="s">
        <v>195</v>
      </c>
      <c r="C10" s="74">
        <f>SUM('2. Inventaire'!BY6:BY505)</f>
        <v>0</v>
      </c>
      <c r="D10" s="74" t="str">
        <f>IF(C10&lt;=0,"Non classé",IF(C10&lt;=500,"Classe A","Classe B"))</f>
        <v>Non classé</v>
      </c>
      <c r="E10" s="359" t="str">
        <f>IF(OR(D10="Classe B",D11="Classe B"),"88 1°B",IF(OR(D10="Classe A",D11="Classe A"),"88 1°A","Non classé"))</f>
        <v>Non classé</v>
      </c>
      <c r="F10" s="206"/>
      <c r="G10" s="346"/>
      <c r="H10" s="347"/>
      <c r="I10" s="347"/>
      <c r="J10" s="347"/>
      <c r="K10" s="347"/>
      <c r="L10" s="348"/>
    </row>
    <row r="11" spans="2:12" ht="15" thickBot="1" x14ac:dyDescent="0.35">
      <c r="B11" s="73" t="s">
        <v>196</v>
      </c>
      <c r="C11" s="74">
        <f>SUM('2. Inventaire'!BZ6:BZ505)</f>
        <v>0</v>
      </c>
      <c r="D11" s="74" t="str">
        <f>IF(C11&lt;50,"Non classé",IF(C11&lt;=500,"Classe A","Classe B"))</f>
        <v>Non classé</v>
      </c>
      <c r="E11" s="361"/>
      <c r="F11" s="206"/>
      <c r="G11" s="349"/>
      <c r="H11" s="350"/>
      <c r="I11" s="350"/>
      <c r="J11" s="350"/>
      <c r="K11" s="350"/>
      <c r="L11" s="351"/>
    </row>
    <row r="12" spans="2:12" x14ac:dyDescent="0.3">
      <c r="B12" s="73" t="s">
        <v>197</v>
      </c>
      <c r="C12" s="74">
        <f>SUM('2. Inventaire'!CA6:CA505)</f>
        <v>0</v>
      </c>
      <c r="D12" s="74" t="str">
        <f>IF(C12&lt;=0,"Non classé",IF(C12&lt;=500,"Classe A",IF(C12&lt;=10000,"Classe B","Classe C")))</f>
        <v>Non classé</v>
      </c>
      <c r="E12" s="359" t="str">
        <f>IF(OR(D12="Classe C",D13="Classe C"),"88 2°C",IF(OR(D12="Classe B",D13="Classe B"),"88 2°B",IF(OR(D12="Classe A",D13="Classe A"),"88 2°A","Non classé")))</f>
        <v>Non classé</v>
      </c>
      <c r="F12" s="206"/>
    </row>
    <row r="13" spans="2:12" x14ac:dyDescent="0.3">
      <c r="B13" s="73" t="s">
        <v>198</v>
      </c>
      <c r="C13" s="74">
        <f>SUM('2. Inventaire'!CB6:CB505)</f>
        <v>0</v>
      </c>
      <c r="D13" s="74" t="str">
        <f>IF(C13&lt;100,"Non classé",IF(C13&lt;=500,"Classe A",IF(C13&lt;=10000,"Classe B","Classe C")))</f>
        <v>Non classé</v>
      </c>
      <c r="E13" s="361"/>
      <c r="F13" s="206"/>
    </row>
    <row r="14" spans="2:12" x14ac:dyDescent="0.3">
      <c r="B14" s="73" t="s">
        <v>199</v>
      </c>
      <c r="C14" s="74">
        <f>SUM('2. Inventaire'!CC6:CC505)</f>
        <v>0</v>
      </c>
      <c r="D14" s="74" t="str">
        <f>IF(C14&lt;=0,"Non classé",IF(C14&lt;=10000,"Classe A",IF(C14&lt;=50000,"Classe B","Classe C")))</f>
        <v>Non classé</v>
      </c>
      <c r="E14" s="359" t="str">
        <f>IF(OR(D14="Classe C",D15="Classe C"),"88 3°C",IF(OR(D14="Classe B",D15="Classe B"),"88 3°B",IF(OR(D14="Classe A",D15="Classe A"),"88 3°A","Non classé")))</f>
        <v>Non classé</v>
      </c>
      <c r="F14" s="206"/>
    </row>
    <row r="15" spans="2:12" x14ac:dyDescent="0.3">
      <c r="B15" s="73" t="s">
        <v>200</v>
      </c>
      <c r="C15" s="74">
        <f>SUM('2. Inventaire'!CD6:CD505)</f>
        <v>0</v>
      </c>
      <c r="D15" s="74" t="str">
        <f>IF(C15&lt;3000,"Non classé",IF(C15&lt;=10000,"Classe A",IF(C15&lt;=50000,"Classe B","Classe C")))</f>
        <v>Non classé</v>
      </c>
      <c r="E15" s="361"/>
      <c r="F15" s="206"/>
    </row>
    <row r="16" spans="2:12" x14ac:dyDescent="0.3">
      <c r="B16" s="73" t="s">
        <v>201</v>
      </c>
      <c r="C16" s="74">
        <f>SUM('2. Inventaire'!CE6:CE505)</f>
        <v>0</v>
      </c>
      <c r="D16" s="74" t="str">
        <f>IF(C16&lt;=0,"Non classé",IF(C16&lt;=10000,"Classe A",IF(C16&lt;=10000,"Classe B","Classe C")))</f>
        <v>Non classé</v>
      </c>
      <c r="E16" s="359" t="str">
        <f>IF(OR(D16="Classe C",D17="Classe C"),"88 4°C",IF(OR(D16="Classe B",D17="Classe B"),"88 4°B",IF(OR(D16="Classe A",D17="Classe A"),"88 4°A","Non classé")))</f>
        <v>Non classé</v>
      </c>
      <c r="F16" s="206"/>
    </row>
    <row r="17" spans="2:12" x14ac:dyDescent="0.3">
      <c r="B17" s="73" t="s">
        <v>202</v>
      </c>
      <c r="C17" s="74">
        <f>SUM('2. Inventaire'!CF6:CF505)</f>
        <v>0</v>
      </c>
      <c r="D17" s="74" t="str">
        <f>IF(C17&lt;3000,"Non classé",IF(C17&lt;=10000,"Classe A",IF(C17&lt;=100000,"Classe B","Classe C")))</f>
        <v>Non classé</v>
      </c>
      <c r="E17" s="361"/>
      <c r="F17" s="206"/>
    </row>
    <row r="18" spans="2:12" x14ac:dyDescent="0.3">
      <c r="B18" s="73" t="s">
        <v>203</v>
      </c>
      <c r="C18" s="74">
        <f>SUM('2. Inventaire'!CG6:CG505)</f>
        <v>0</v>
      </c>
      <c r="D18" s="74" t="str">
        <f>IF(C18&lt;=0,"Non classé",IF(C18&lt;=100,"Classe A","Classe B"))</f>
        <v>Non classé</v>
      </c>
      <c r="E18" s="359" t="str">
        <f>IF(OR(D18="Classe B",D19="Classe B"),"112 B",IF(OR(D18="Classe A",D19="Classe A"),"112 A","Non classé"))</f>
        <v>Non classé</v>
      </c>
      <c r="F18" s="206"/>
    </row>
    <row r="19" spans="2:12" x14ac:dyDescent="0.3">
      <c r="B19" s="73" t="s">
        <v>204</v>
      </c>
      <c r="C19" s="74">
        <f>SUM('2. Inventaire'!CI6:CI505)</f>
        <v>0</v>
      </c>
      <c r="D19" s="74" t="str">
        <f>IF(C19&lt;100,"Non classé",IF(C19&lt;=1000,"Classe A","Classe B"))</f>
        <v>Non classé</v>
      </c>
      <c r="E19" s="361"/>
      <c r="F19" s="206"/>
    </row>
    <row r="20" spans="2:12" x14ac:dyDescent="0.3">
      <c r="B20" s="73" t="s">
        <v>205</v>
      </c>
      <c r="C20" s="74">
        <f>SUM('2. Inventaire'!CK6:CK505)</f>
        <v>0</v>
      </c>
      <c r="D20" s="74" t="str">
        <f>IF(C20&lt;300,"Non classé",IF(C20&lt;=1000,"Classe A",IF(C20&lt;=5000,"Classe B","Classe C")))</f>
        <v>Non classé</v>
      </c>
      <c r="E20" s="359" t="str">
        <f>IF(OR(D20="Classe C",D21="Classe C"),"121 C",IF(OR(D20="Classe B",D21="Classe B"),"121 B",IF(OR(D20="Classe A",D21="Classe A"),"121 A","Non classé")))</f>
        <v>Non classé</v>
      </c>
      <c r="F20" s="206"/>
    </row>
    <row r="21" spans="2:12" ht="15" thickBot="1" x14ac:dyDescent="0.35">
      <c r="B21" s="76" t="s">
        <v>206</v>
      </c>
      <c r="C21" s="77">
        <f>SUM('2. Inventaire'!CL6:CL505)</f>
        <v>0</v>
      </c>
      <c r="D21" s="77" t="str">
        <f>IF(C21&lt;100,"Non classé",IF(C21&lt;=300,"Classe A",IF(C21&lt;=1000,"Classe B","Classe C")))</f>
        <v>Non classé</v>
      </c>
      <c r="E21" s="360"/>
      <c r="F21" s="206"/>
    </row>
    <row r="22" spans="2:12" ht="15" thickBot="1" x14ac:dyDescent="0.35"/>
    <row r="23" spans="2:12" ht="26.7" customHeight="1" x14ac:dyDescent="0.3">
      <c r="B23" s="78" t="s">
        <v>207</v>
      </c>
      <c r="C23" s="79" t="s">
        <v>208</v>
      </c>
      <c r="D23" s="357" t="s">
        <v>160</v>
      </c>
      <c r="E23" s="358"/>
      <c r="G23" s="352" t="s">
        <v>190</v>
      </c>
      <c r="H23" s="353"/>
      <c r="I23" s="353"/>
      <c r="J23" s="353"/>
      <c r="K23" s="353"/>
      <c r="L23" s="354"/>
    </row>
    <row r="24" spans="2:12" ht="48.6" customHeight="1" thickBot="1" x14ac:dyDescent="0.35">
      <c r="B24" s="80" t="s">
        <v>209</v>
      </c>
      <c r="C24" s="81" t="str">
        <f>IF(LEN(D24)=0,"",LEN(D24)-LEN(SUBSTITUTE(D24,",",""))+1)</f>
        <v/>
      </c>
      <c r="D24" s="355" t="str">
        <f>IF(LEN(InventaireSignalitique!B3)=0,"",LEFT(InventaireSignalitique!B3,LEN(InventaireSignalitique!B3)-1))</f>
        <v/>
      </c>
      <c r="E24" s="356"/>
      <c r="G24" s="349" t="s">
        <v>210</v>
      </c>
      <c r="H24" s="350"/>
      <c r="I24" s="350"/>
      <c r="J24" s="350"/>
      <c r="K24" s="350"/>
      <c r="L24" s="351"/>
    </row>
    <row r="25" spans="2:12" ht="15" thickBot="1" x14ac:dyDescent="0.35"/>
    <row r="26" spans="2:12" ht="27" thickBot="1" x14ac:dyDescent="0.35">
      <c r="B26" s="91" t="s">
        <v>211</v>
      </c>
      <c r="C26" s="92" t="s">
        <v>212</v>
      </c>
      <c r="D26" s="93" t="s">
        <v>213</v>
      </c>
      <c r="E26" s="94" t="s">
        <v>160</v>
      </c>
      <c r="G26" s="352" t="s">
        <v>190</v>
      </c>
      <c r="H26" s="353"/>
      <c r="I26" s="353"/>
      <c r="J26" s="353"/>
      <c r="K26" s="353"/>
      <c r="L26" s="354"/>
    </row>
    <row r="27" spans="2:12" ht="53.7" customHeight="1" x14ac:dyDescent="0.3">
      <c r="B27" s="88" t="s">
        <v>214</v>
      </c>
      <c r="C27" s="89"/>
      <c r="D27" s="90">
        <f>SUM('2. Inventaire'!BE6:BE505)</f>
        <v>0</v>
      </c>
      <c r="E27" s="95" t="str">
        <f>IF(LEN(InventaireSignalitique!G3)=0,"",LEFT(InventaireSignalitique!G3,LEN(InventaireSignalitique!G3)-1))</f>
        <v/>
      </c>
      <c r="G27" s="346" t="s">
        <v>215</v>
      </c>
      <c r="H27" s="347"/>
      <c r="I27" s="347"/>
      <c r="J27" s="347"/>
      <c r="K27" s="347"/>
      <c r="L27" s="348"/>
    </row>
    <row r="28" spans="2:12" ht="53.4" thickBot="1" x14ac:dyDescent="0.35">
      <c r="B28" s="82" t="s">
        <v>216</v>
      </c>
      <c r="C28" s="83"/>
      <c r="D28" s="86">
        <f>SUM('2. Inventaire'!BF6:BF505)</f>
        <v>0</v>
      </c>
      <c r="E28" s="96" t="str">
        <f>IF(LEN(InventaireSignalitique!H3)=0,"",LEFT(InventaireSignalitique!H3,LEN(InventaireSignalitique!H3)-1))</f>
        <v/>
      </c>
      <c r="G28" s="349"/>
      <c r="H28" s="350"/>
      <c r="I28" s="350"/>
      <c r="J28" s="350"/>
      <c r="K28" s="350"/>
      <c r="L28" s="351"/>
    </row>
    <row r="29" spans="2:12" ht="52.8" x14ac:dyDescent="0.3">
      <c r="B29" s="82" t="s">
        <v>217</v>
      </c>
      <c r="C29" s="83"/>
      <c r="D29" s="86">
        <f>SUM('2. Inventaire'!BG6:BG505)</f>
        <v>0</v>
      </c>
      <c r="E29" s="96" t="str">
        <f>IF(LEN(InventaireSignalitique!I3)=0,"",LEFT(InventaireSignalitique!I3,LEN(InventaireSignalitique!I3)-1))</f>
        <v/>
      </c>
    </row>
    <row r="30" spans="2:12" ht="52.8" x14ac:dyDescent="0.3">
      <c r="B30" s="82" t="s">
        <v>218</v>
      </c>
      <c r="C30" s="83"/>
      <c r="D30" s="86">
        <f>SUM('2. Inventaire'!BH6:BH505)</f>
        <v>0</v>
      </c>
      <c r="E30" s="96" t="str">
        <f>IF(LEN(InventaireSignalitique!J3)=0,"",LEFT(InventaireSignalitique!J3,LEN(InventaireSignalitique!J3)-1))</f>
        <v/>
      </c>
    </row>
    <row r="31" spans="2:12" ht="52.8" x14ac:dyDescent="0.3">
      <c r="B31" s="82" t="s">
        <v>219</v>
      </c>
      <c r="C31" s="83"/>
      <c r="D31" s="86">
        <f>SUM('2. Inventaire'!BI6:BI505)</f>
        <v>0</v>
      </c>
      <c r="E31" s="96" t="str">
        <f>IF(LEN(InventaireSignalitique!K3)=0,"",LEFT(InventaireSignalitique!K3,LEN(InventaireSignalitique!K3)-1))</f>
        <v/>
      </c>
    </row>
    <row r="32" spans="2:12" ht="52.8" x14ac:dyDescent="0.3">
      <c r="B32" s="82" t="s">
        <v>220</v>
      </c>
      <c r="C32" s="83"/>
      <c r="D32" s="86">
        <f>SUM('2. Inventaire'!BJ6:BJ505)</f>
        <v>0</v>
      </c>
      <c r="E32" s="96" t="str">
        <f>IF(LEN(InventaireSignalitique!L3)=0,"",LEFT(InventaireSignalitique!L3,LEN(InventaireSignalitique!L3)-1))</f>
        <v/>
      </c>
    </row>
    <row r="33" spans="2:5" ht="52.8" x14ac:dyDescent="0.3">
      <c r="B33" s="82" t="s">
        <v>221</v>
      </c>
      <c r="C33" s="83"/>
      <c r="D33" s="86">
        <f>SUM('2. Inventaire'!BK6:BK505)</f>
        <v>0</v>
      </c>
      <c r="E33" s="96" t="str">
        <f>IF(LEN(InventaireSignalitique!M3)=0,"",LEFT(InventaireSignalitique!M3,LEN(InventaireSignalitique!M3)-1))</f>
        <v/>
      </c>
    </row>
    <row r="34" spans="2:5" ht="52.8" x14ac:dyDescent="0.3">
      <c r="B34" s="82" t="s">
        <v>222</v>
      </c>
      <c r="C34" s="83"/>
      <c r="D34" s="86">
        <f>SUM('2. Inventaire'!BL6:BL505)</f>
        <v>0</v>
      </c>
      <c r="E34" s="96" t="str">
        <f>IF(LEN(InventaireSignalitique!N3)=0,"",LEFT(InventaireSignalitique!N3,LEN(InventaireSignalitique!N3)-1))</f>
        <v/>
      </c>
    </row>
    <row r="35" spans="2:5" ht="52.8" x14ac:dyDescent="0.3">
      <c r="B35" s="82" t="s">
        <v>223</v>
      </c>
      <c r="C35" s="83"/>
      <c r="D35" s="86">
        <f>SUM('2. Inventaire'!BM6:BM505)</f>
        <v>0</v>
      </c>
      <c r="E35" s="96" t="str">
        <f>IF(LEN(InventaireSignalitique!O3)=0,"",LEFT(InventaireSignalitique!O3,LEN(InventaireSignalitique!O3)-1))</f>
        <v/>
      </c>
    </row>
    <row r="36" spans="2:5" ht="53.4" thickBot="1" x14ac:dyDescent="0.35">
      <c r="B36" s="84" t="s">
        <v>224</v>
      </c>
      <c r="C36" s="85"/>
      <c r="D36" s="87">
        <f>SUM('2. Inventaire'!BN6:BN505)</f>
        <v>0</v>
      </c>
      <c r="E36" s="97" t="str">
        <f>IF(LEN(InventaireSignalitique!P3)=0,"",LEFT(InventaireSignalitique!P3,LEN(InventaireSignalitique!P3)-1))</f>
        <v/>
      </c>
    </row>
  </sheetData>
  <dataConsolidate/>
  <mergeCells count="15">
    <mergeCell ref="B3:E3"/>
    <mergeCell ref="G27:L28"/>
    <mergeCell ref="G26:L26"/>
    <mergeCell ref="G6:L6"/>
    <mergeCell ref="G23:L23"/>
    <mergeCell ref="G24:L24"/>
    <mergeCell ref="G7:L11"/>
    <mergeCell ref="D24:E24"/>
    <mergeCell ref="D23:E23"/>
    <mergeCell ref="E20:E21"/>
    <mergeCell ref="E18:E19"/>
    <mergeCell ref="E10:E11"/>
    <mergeCell ref="E12:E13"/>
    <mergeCell ref="E14:E15"/>
    <mergeCell ref="E16:E17"/>
  </mergeCells>
  <pageMargins left="0.23622047244094491" right="0.23622047244094491" top="0" bottom="0"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92EBE-4BAE-4E9B-89BD-4B10AD079828}">
  <sheetPr codeName="Sheet5">
    <tabColor theme="8" tint="-0.249977111117893"/>
  </sheetPr>
  <dimension ref="B2:T43"/>
  <sheetViews>
    <sheetView showGridLines="0" zoomScale="115" zoomScaleNormal="115" workbookViewId="0">
      <selection activeCell="C13" sqref="C13"/>
    </sheetView>
  </sheetViews>
  <sheetFormatPr defaultColWidth="10.6640625" defaultRowHeight="14.4" x14ac:dyDescent="0.3"/>
  <cols>
    <col min="1" max="1" width="9" customWidth="1"/>
    <col min="2" max="2" width="16" customWidth="1"/>
    <col min="3" max="3" width="43.44140625" bestFit="1" customWidth="1"/>
    <col min="4" max="4" width="20.21875" customWidth="1"/>
    <col min="5" max="5" width="19.33203125" customWidth="1"/>
    <col min="6" max="6" width="18.33203125" customWidth="1"/>
    <col min="7" max="7" width="8" customWidth="1"/>
    <col min="8" max="15" width="10" customWidth="1"/>
  </cols>
  <sheetData>
    <row r="2" spans="2:18" ht="15" thickBot="1" x14ac:dyDescent="0.35"/>
    <row r="3" spans="2:18" ht="24" thickTop="1" thickBot="1" x14ac:dyDescent="0.35">
      <c r="B3" s="343" t="s">
        <v>185</v>
      </c>
      <c r="C3" s="344"/>
      <c r="D3" s="344"/>
      <c r="E3" s="344"/>
      <c r="F3" s="345"/>
    </row>
    <row r="4" spans="2:18" ht="10.199999999999999" customHeight="1" thickTop="1" x14ac:dyDescent="0.3">
      <c r="B4" s="238"/>
      <c r="C4" s="238"/>
      <c r="D4" s="238"/>
      <c r="E4" s="238"/>
    </row>
    <row r="5" spans="2:18" ht="10.199999999999999" customHeight="1" thickBot="1" x14ac:dyDescent="0.5">
      <c r="B5" s="69"/>
      <c r="C5" s="69"/>
      <c r="D5" s="69"/>
      <c r="E5" s="69"/>
    </row>
    <row r="6" spans="2:18" ht="26.25" customHeight="1" thickBot="1" x14ac:dyDescent="0.35">
      <c r="B6" s="372" t="s">
        <v>186</v>
      </c>
      <c r="C6" s="373"/>
      <c r="D6" s="243" t="s">
        <v>187</v>
      </c>
      <c r="E6" s="244" t="s">
        <v>664</v>
      </c>
      <c r="F6" s="245" t="s">
        <v>189</v>
      </c>
      <c r="H6" s="352" t="s">
        <v>190</v>
      </c>
      <c r="I6" s="353"/>
      <c r="J6" s="353"/>
      <c r="K6" s="353"/>
      <c r="L6" s="353"/>
      <c r="M6" s="353"/>
      <c r="N6" s="353"/>
      <c r="O6" s="353"/>
      <c r="P6" s="353"/>
      <c r="Q6" s="353"/>
      <c r="R6" s="354"/>
    </row>
    <row r="7" spans="2:18" ht="14.7" customHeight="1" x14ac:dyDescent="0.3">
      <c r="B7" s="286" t="s">
        <v>640</v>
      </c>
      <c r="C7" s="288" t="s">
        <v>651</v>
      </c>
      <c r="D7" s="268">
        <f>SUM('2. Inventaire'!BU6:BU505)</f>
        <v>0</v>
      </c>
      <c r="E7" s="74" t="str">
        <f>IF(D7&lt;300,"Non classé",IF(D7&lt;=3000,"Classe A","Classe B"))</f>
        <v>Non classé</v>
      </c>
      <c r="F7" s="75" t="str">
        <f>IF(E7="Classe B","72 1° B",IF(E7="Classe A","72 1° A","Non classé"))</f>
        <v>Non classé</v>
      </c>
      <c r="H7" s="346" t="s">
        <v>225</v>
      </c>
      <c r="I7" s="347"/>
      <c r="J7" s="347"/>
      <c r="K7" s="347"/>
      <c r="L7" s="347"/>
      <c r="M7" s="347"/>
      <c r="N7" s="347"/>
      <c r="O7" s="347"/>
      <c r="P7" s="347"/>
      <c r="Q7" s="347"/>
      <c r="R7" s="348"/>
    </row>
    <row r="8" spans="2:18" ht="14.7" customHeight="1" x14ac:dyDescent="0.3">
      <c r="B8" s="285" t="s">
        <v>641</v>
      </c>
      <c r="C8" s="289" t="s">
        <v>652</v>
      </c>
      <c r="D8" s="268">
        <f>SUM('2. Inventaire'!BV6:BV505)</f>
        <v>0</v>
      </c>
      <c r="E8" s="74" t="str">
        <f>IF(D8&lt;300,"Non classé",IF(D8&lt;=3000,"Classe A","Classe B"))</f>
        <v>Non classé</v>
      </c>
      <c r="F8" s="75" t="str">
        <f>IF(E8="Classe B","72 2° B",IF(E8="Classe A","72 2° A","Non classé"))</f>
        <v>Non classé</v>
      </c>
      <c r="H8" s="346"/>
      <c r="I8" s="347"/>
      <c r="J8" s="347"/>
      <c r="K8" s="347"/>
      <c r="L8" s="347"/>
      <c r="M8" s="347"/>
      <c r="N8" s="347"/>
      <c r="O8" s="347"/>
      <c r="P8" s="347"/>
      <c r="Q8" s="347"/>
      <c r="R8" s="348"/>
    </row>
    <row r="9" spans="2:18" ht="15" thickBot="1" x14ac:dyDescent="0.35">
      <c r="B9" s="285" t="s">
        <v>642</v>
      </c>
      <c r="C9" s="289" t="s">
        <v>674</v>
      </c>
      <c r="D9" s="268">
        <f>SUM('2. Inventaire'!BW6:BW505)</f>
        <v>0</v>
      </c>
      <c r="E9" s="74" t="str">
        <f>IF(D9&lt;300,"Non classé",IF(D9&lt;=3000,"Classe A","Classe B"))</f>
        <v>Non classé</v>
      </c>
      <c r="F9" s="75" t="str">
        <f>IF(E9="Classe B","74 1°B",IF(E9="Classe A","74 1°A","Non classé"))</f>
        <v>Non classé</v>
      </c>
      <c r="H9" s="349"/>
      <c r="I9" s="350"/>
      <c r="J9" s="350"/>
      <c r="K9" s="350"/>
      <c r="L9" s="350"/>
      <c r="M9" s="350"/>
      <c r="N9" s="350"/>
      <c r="O9" s="350"/>
      <c r="P9" s="350"/>
      <c r="Q9" s="350"/>
      <c r="R9" s="351"/>
    </row>
    <row r="10" spans="2:18" x14ac:dyDescent="0.3">
      <c r="B10" s="285" t="s">
        <v>643</v>
      </c>
      <c r="C10" s="289" t="s">
        <v>653</v>
      </c>
      <c r="D10" s="268">
        <f>SUM('2. Inventaire'!BX6:BX505)</f>
        <v>0</v>
      </c>
      <c r="E10" s="74" t="str">
        <f>IF(D10&lt;300,"Non classé",IF(D10&lt;=3000,"Classe A","Classe B"))</f>
        <v>Non classé</v>
      </c>
      <c r="F10" s="75" t="str">
        <f>IF(E10="Classe B","74 2°B",IF(E10="Classe A","74 2°A","Non classé"))</f>
        <v>Non classé</v>
      </c>
    </row>
    <row r="11" spans="2:18" x14ac:dyDescent="0.3">
      <c r="B11" s="377" t="s">
        <v>644</v>
      </c>
      <c r="C11" s="289" t="s">
        <v>654</v>
      </c>
      <c r="D11" s="268">
        <f>SUM('2. Inventaire'!BY6:BY505)</f>
        <v>0</v>
      </c>
      <c r="E11" s="74" t="str">
        <f>IF(D11&lt;=0,"Non classé",IF(D11&lt;=500,"Classe A","Classe B"))</f>
        <v>Non classé</v>
      </c>
      <c r="F11" s="359" t="str">
        <f>IF(OR(E11="Classe B",E12="Classe B"),"88 1°B",IF(OR(E11="Classe A",E12="Classe A"),"88 1°A","Non classé"))</f>
        <v>Non classé</v>
      </c>
    </row>
    <row r="12" spans="2:18" x14ac:dyDescent="0.3">
      <c r="B12" s="378"/>
      <c r="C12" s="289" t="s">
        <v>655</v>
      </c>
      <c r="D12" s="246">
        <f>SUM('2. Inventaire'!BZ6:BZ505)</f>
        <v>0</v>
      </c>
      <c r="E12" s="74" t="str">
        <f>IF(D12&lt;50,"Non classé",IF(D12&lt;=500,"Classe A","Classe B"))</f>
        <v>Non classé</v>
      </c>
      <c r="F12" s="361"/>
    </row>
    <row r="13" spans="2:18" x14ac:dyDescent="0.3">
      <c r="B13" s="377" t="s">
        <v>645</v>
      </c>
      <c r="C13" s="289" t="s">
        <v>654</v>
      </c>
      <c r="D13" s="246">
        <f>SUM('2. Inventaire'!CA6:CA505)</f>
        <v>0</v>
      </c>
      <c r="E13" s="74" t="str">
        <f>IF(D13&lt;=0,"Non classé",IF(D13&lt;=500,"Classe A",IF(D13&lt;=10000,"Classe B","Classe C")))</f>
        <v>Non classé</v>
      </c>
      <c r="F13" s="359" t="str">
        <f>IF(OR(E13="Classe C",E14="Classe C"),"88 2°C",IF(OR(E13="Classe B",E14="Classe B"),"88 2°B",IF(OR(E13="Classe A",E14="Classe A"),"88 2°A","Non classé")))</f>
        <v>Non classé</v>
      </c>
    </row>
    <row r="14" spans="2:18" x14ac:dyDescent="0.3">
      <c r="B14" s="378"/>
      <c r="C14" s="289" t="s">
        <v>655</v>
      </c>
      <c r="D14" s="246">
        <f>SUM('2. Inventaire'!CB6:CB505)</f>
        <v>0</v>
      </c>
      <c r="E14" s="74" t="str">
        <f>IF(D14&lt;100,"Non classé",IF(D14&lt;=500,"Classe A",IF(D14&lt;=10000,"Classe B","Classe C")))</f>
        <v>Non classé</v>
      </c>
      <c r="F14" s="361"/>
    </row>
    <row r="15" spans="2:18" x14ac:dyDescent="0.3">
      <c r="B15" s="377" t="s">
        <v>646</v>
      </c>
      <c r="C15" s="289" t="s">
        <v>656</v>
      </c>
      <c r="D15" s="246">
        <f>SUM('2. Inventaire'!CC6:CC505)</f>
        <v>0</v>
      </c>
      <c r="E15" s="74" t="str">
        <f>IF(D15&lt;=0,"Non classé",IF(D15&lt;=10000,"Classe A",IF(D15&lt;=50000,"Classe B","Classe C")))</f>
        <v>Non classé</v>
      </c>
      <c r="F15" s="359" t="str">
        <f>IF(OR(E15="Classe C",E16="Classe C"),"88 3°C",IF(OR(E15="Classe B",E16="Classe B"),"88 3°B",IF(OR(E15="Classe A",E16="Classe A"),"88 3°A","Non classé")))</f>
        <v>Non classé</v>
      </c>
    </row>
    <row r="16" spans="2:18" x14ac:dyDescent="0.3">
      <c r="B16" s="378"/>
      <c r="C16" s="289" t="s">
        <v>655</v>
      </c>
      <c r="D16" s="246">
        <f>SUM('2. Inventaire'!CD6:CD505)</f>
        <v>0</v>
      </c>
      <c r="E16" s="74" t="str">
        <f>IF(D16&lt;3000,"Non classé",IF(D16&lt;=10000,"Classe A",IF(D16&lt;=50000,"Classe B","Classe C")))</f>
        <v>Non classé</v>
      </c>
      <c r="F16" s="361"/>
    </row>
    <row r="17" spans="2:18" x14ac:dyDescent="0.3">
      <c r="B17" s="377" t="s">
        <v>647</v>
      </c>
      <c r="C17" s="289" t="s">
        <v>656</v>
      </c>
      <c r="D17" s="246">
        <f>SUM('2. Inventaire'!CE6:CE505)</f>
        <v>0</v>
      </c>
      <c r="E17" s="74" t="str">
        <f>IF(D17&lt;=0,"Non classé",IF(D17&lt;=10000,"Classe A",IF(D17&lt;=10000,"Classe B","Classe C")))</f>
        <v>Non classé</v>
      </c>
      <c r="F17" s="359" t="str">
        <f>IF(OR(E17="Classe C",E18="Classe C"),"88 4°C",IF(OR(E17="Classe B",E18="Classe B"),"88 4°B",IF(OR(E17="Classe A",E18="Classe A"),"88 4°A","Non classé")))</f>
        <v>Non classé</v>
      </c>
    </row>
    <row r="18" spans="2:18" x14ac:dyDescent="0.3">
      <c r="B18" s="378"/>
      <c r="C18" s="289" t="s">
        <v>655</v>
      </c>
      <c r="D18" s="246">
        <f>SUM('2. Inventaire'!CF6:CF505)</f>
        <v>0</v>
      </c>
      <c r="E18" s="74" t="str">
        <f>IF(D18&lt;3000,"Non classé",IF(D18&lt;=10000,"Classe A",IF(D18&lt;=100000,"Classe B","Classe C")))</f>
        <v>Non classé</v>
      </c>
      <c r="F18" s="361"/>
    </row>
    <row r="19" spans="2:18" ht="15" customHeight="1" x14ac:dyDescent="0.3">
      <c r="B19" s="377" t="s">
        <v>648</v>
      </c>
      <c r="C19" s="289" t="s">
        <v>657</v>
      </c>
      <c r="D19" s="246">
        <f>SUM('2. Inventaire'!CG6:CG505)</f>
        <v>0</v>
      </c>
      <c r="E19" s="74" t="str">
        <f>IF(D19&lt;=0,"Non classé",IF(D19&lt;=100,"Classe A","Classe B"))</f>
        <v>Non classé</v>
      </c>
      <c r="F19" s="359" t="str">
        <f>IF(OR(E19="Classe B",E20="Classe B",E21="Classe B"),"112°B",IF(OR(E19="Classe A",E20="Classe A",E21="Classe A"),"112°A",IF(OR(E19="Classe C",E20="Classe C",E21="Classe C"),"112°C","Non Classé")))</f>
        <v>Non Classé</v>
      </c>
    </row>
    <row r="20" spans="2:18" ht="15" customHeight="1" x14ac:dyDescent="0.3">
      <c r="B20" s="379"/>
      <c r="C20" s="289" t="s">
        <v>658</v>
      </c>
      <c r="D20" s="246">
        <f>SUM('2. Inventaire'!CH6:CH505)</f>
        <v>0</v>
      </c>
      <c r="E20" s="74" t="str">
        <f>IF(D20&lt;=0,"Non classé",IF(D20&lt;=100,"Classe C",IF(D20&lt;=1000,"Classe A","Classe B")))</f>
        <v>Non classé</v>
      </c>
      <c r="F20" s="388"/>
    </row>
    <row r="21" spans="2:18" ht="15" customHeight="1" x14ac:dyDescent="0.3">
      <c r="B21" s="378"/>
      <c r="C21" s="289" t="s">
        <v>659</v>
      </c>
      <c r="D21" s="246">
        <f>SUM('2. Inventaire'!CI6:CI505)</f>
        <v>0</v>
      </c>
      <c r="E21" s="74" t="str">
        <f>IF(D21&lt;=100,"Non classé",IF(D21&lt;=1000,"Classe A","Classe B"))</f>
        <v>Non classé</v>
      </c>
      <c r="F21" s="361"/>
    </row>
    <row r="22" spans="2:18" ht="15" customHeight="1" x14ac:dyDescent="0.3">
      <c r="B22" s="377" t="s">
        <v>650</v>
      </c>
      <c r="C22" s="289" t="s">
        <v>660</v>
      </c>
      <c r="D22" s="246">
        <f>SUM('2. Inventaire'!CK6:CK505)</f>
        <v>0</v>
      </c>
      <c r="E22" s="74" t="str">
        <f>IF(D22&lt;300,"Non classé",IF(D22&lt;=1000,"Classe A",IF(D22&lt;=5000,"Classe B","Classe C")))</f>
        <v>Non classé</v>
      </c>
      <c r="F22" s="376" t="str">
        <f>IF(OR(E22="Classe C",E23="Classe C"),"121°C",IF(OR(E22="Classe B",E23="Classe B"),"121°B",IF(OR(E22="Classe A",E23="Classe A"),"121°A","Non classé")))</f>
        <v>Non classé</v>
      </c>
    </row>
    <row r="23" spans="2:18" ht="15" customHeight="1" x14ac:dyDescent="0.3">
      <c r="B23" s="378"/>
      <c r="C23" s="289" t="s">
        <v>661</v>
      </c>
      <c r="D23" s="246">
        <f>SUM('2. Inventaire'!CL6:CL505)</f>
        <v>0</v>
      </c>
      <c r="E23" s="269" t="str">
        <f>IF(D23&lt;100,"Non classé",IF(D23&lt;=300,"Classe A",IF(D23&lt;=1000,"Classe B","Classe C")))</f>
        <v>Non classé</v>
      </c>
      <c r="F23" s="376"/>
    </row>
    <row r="24" spans="2:18" ht="15.75" customHeight="1" thickBot="1" x14ac:dyDescent="0.35">
      <c r="B24" s="287" t="s">
        <v>649</v>
      </c>
      <c r="C24" s="290" t="s">
        <v>183</v>
      </c>
      <c r="D24" s="247">
        <f>SUM('2. Inventaire'!CJ6:CJ505)</f>
        <v>0</v>
      </c>
      <c r="E24" s="77" t="str">
        <f>IF(D24=0,"Non classé","Classé")</f>
        <v>Non classé</v>
      </c>
      <c r="F24" s="265" t="str">
        <f>IF(E24="Classé",173,"Non classé")</f>
        <v>Non classé</v>
      </c>
    </row>
    <row r="25" spans="2:18" ht="15" thickBot="1" x14ac:dyDescent="0.35">
      <c r="B25" s="240"/>
      <c r="C25" s="240"/>
    </row>
    <row r="26" spans="2:18" ht="26.7" customHeight="1" thickBot="1" x14ac:dyDescent="0.35">
      <c r="B26" s="374" t="s">
        <v>207</v>
      </c>
      <c r="C26" s="375"/>
      <c r="D26" s="296" t="s">
        <v>208</v>
      </c>
      <c r="E26" s="386" t="s">
        <v>160</v>
      </c>
      <c r="F26" s="387" t="str">
        <f>IF(E26="Classé",173,"Non classé")</f>
        <v>Non classé</v>
      </c>
      <c r="H26" s="352" t="s">
        <v>190</v>
      </c>
      <c r="I26" s="353"/>
      <c r="J26" s="353"/>
      <c r="K26" s="353"/>
      <c r="L26" s="353"/>
      <c r="M26" s="353"/>
      <c r="N26" s="353"/>
      <c r="O26" s="353"/>
      <c r="P26" s="353"/>
      <c r="Q26" s="353"/>
      <c r="R26" s="354"/>
    </row>
    <row r="27" spans="2:18" ht="30" customHeight="1" x14ac:dyDescent="0.3">
      <c r="B27" s="384" t="s">
        <v>209</v>
      </c>
      <c r="C27" s="385"/>
      <c r="D27" s="302" t="str">
        <f>IF(LEN(E27)=0,"",LEN(E27)-LEN(SUBSTITUTE(E27,",",""))+1)</f>
        <v/>
      </c>
      <c r="E27" s="380" t="str">
        <f>IF(LEN(InventaireSignalitique!B3)=0,"",LEFT(InventaireSignalitique!B3,LEN(InventaireSignalitique!B3)))</f>
        <v/>
      </c>
      <c r="F27" s="381"/>
      <c r="H27" s="346" t="s">
        <v>676</v>
      </c>
      <c r="I27" s="347"/>
      <c r="J27" s="347"/>
      <c r="K27" s="347"/>
      <c r="L27" s="347"/>
      <c r="M27" s="347"/>
      <c r="N27" s="347"/>
      <c r="O27" s="347"/>
      <c r="P27" s="347"/>
      <c r="Q27" s="347"/>
      <c r="R27" s="348"/>
    </row>
    <row r="28" spans="2:18" ht="30" customHeight="1" x14ac:dyDescent="0.3">
      <c r="B28" s="366" t="s">
        <v>665</v>
      </c>
      <c r="C28" s="367"/>
      <c r="D28" s="301" t="str">
        <f t="shared" ref="D28:D31" si="0">IF(LEN(E28)=0,"",LEN(E28)-LEN(SUBSTITUTE(E28,",",""))+1)</f>
        <v/>
      </c>
      <c r="E28" s="368" t="str">
        <f>IF(LEN(InventaireSignalitique!C3)=0,"",LEFT(InventaireSignalitique!C3,LEN(InventaireSignalitique!C3)))</f>
        <v/>
      </c>
      <c r="F28" s="369"/>
      <c r="H28" s="346"/>
      <c r="I28" s="347"/>
      <c r="J28" s="347"/>
      <c r="K28" s="347"/>
      <c r="L28" s="347"/>
      <c r="M28" s="347"/>
      <c r="N28" s="347"/>
      <c r="O28" s="347"/>
      <c r="P28" s="347"/>
      <c r="Q28" s="347"/>
      <c r="R28" s="348"/>
    </row>
    <row r="29" spans="2:18" ht="30" customHeight="1" x14ac:dyDescent="0.3">
      <c r="B29" s="366" t="s">
        <v>671</v>
      </c>
      <c r="C29" s="367"/>
      <c r="D29" s="301" t="str">
        <f t="shared" si="0"/>
        <v/>
      </c>
      <c r="E29" s="368" t="str">
        <f>IF(LEN(InventaireSignalitique!D3)=0,"",LEFT(InventaireSignalitique!D3,LEN(InventaireSignalitique!D3)))</f>
        <v/>
      </c>
      <c r="F29" s="369"/>
      <c r="H29" s="346"/>
      <c r="I29" s="347"/>
      <c r="J29" s="347"/>
      <c r="K29" s="347"/>
      <c r="L29" s="347"/>
      <c r="M29" s="347"/>
      <c r="N29" s="347"/>
      <c r="O29" s="347"/>
      <c r="P29" s="347"/>
      <c r="Q29" s="347"/>
      <c r="R29" s="348"/>
    </row>
    <row r="30" spans="2:18" ht="30" customHeight="1" x14ac:dyDescent="0.3">
      <c r="B30" s="366" t="s">
        <v>667</v>
      </c>
      <c r="C30" s="367"/>
      <c r="D30" s="301" t="str">
        <f t="shared" si="0"/>
        <v/>
      </c>
      <c r="E30" s="368" t="str">
        <f>IF(LEN(InventaireSignalitique!E3)=0,"",LEFT(InventaireSignalitique!E3,LEN(InventaireSignalitique!E3)))</f>
        <v/>
      </c>
      <c r="F30" s="369"/>
      <c r="H30" s="346"/>
      <c r="I30" s="347"/>
      <c r="J30" s="347"/>
      <c r="K30" s="347"/>
      <c r="L30" s="347"/>
      <c r="M30" s="347"/>
      <c r="N30" s="347"/>
      <c r="O30" s="347"/>
      <c r="P30" s="347"/>
      <c r="Q30" s="347"/>
      <c r="R30" s="348"/>
    </row>
    <row r="31" spans="2:18" ht="30" customHeight="1" thickBot="1" x14ac:dyDescent="0.35">
      <c r="B31" s="370" t="s">
        <v>668</v>
      </c>
      <c r="C31" s="371"/>
      <c r="D31" s="81" t="str">
        <f t="shared" si="0"/>
        <v/>
      </c>
      <c r="E31" s="355" t="str">
        <f>IF(LEN(InventaireSignalitique!F3)=0,"",LEFT(InventaireSignalitique!F3,LEN(InventaireSignalitique!F3)))</f>
        <v/>
      </c>
      <c r="F31" s="356"/>
      <c r="H31" s="349"/>
      <c r="I31" s="350"/>
      <c r="J31" s="350"/>
      <c r="K31" s="350"/>
      <c r="L31" s="350"/>
      <c r="M31" s="350"/>
      <c r="N31" s="350"/>
      <c r="O31" s="350"/>
      <c r="P31" s="350"/>
      <c r="Q31" s="350"/>
      <c r="R31" s="351"/>
    </row>
    <row r="32" spans="2:18" ht="15" thickBot="1" x14ac:dyDescent="0.35">
      <c r="B32" s="279"/>
      <c r="C32" s="279"/>
      <c r="D32" s="214"/>
      <c r="E32" s="214"/>
      <c r="F32" s="214"/>
    </row>
    <row r="33" spans="2:20" ht="40.200000000000003" thickBot="1" x14ac:dyDescent="0.35">
      <c r="B33" s="295" t="s">
        <v>211</v>
      </c>
      <c r="C33" s="296" t="s">
        <v>212</v>
      </c>
      <c r="D33" s="297" t="s">
        <v>213</v>
      </c>
      <c r="E33" s="382" t="s">
        <v>160</v>
      </c>
      <c r="F33" s="383" t="s">
        <v>226</v>
      </c>
      <c r="H33" s="352" t="s">
        <v>190</v>
      </c>
      <c r="I33" s="353"/>
      <c r="J33" s="353"/>
      <c r="K33" s="353"/>
      <c r="L33" s="353"/>
      <c r="M33" s="353"/>
      <c r="N33" s="353"/>
      <c r="O33" s="353"/>
      <c r="P33" s="353"/>
      <c r="Q33" s="353"/>
      <c r="R33" s="354"/>
    </row>
    <row r="34" spans="2:20" ht="53.7" customHeight="1" x14ac:dyDescent="0.3">
      <c r="B34" s="242" t="s">
        <v>214</v>
      </c>
      <c r="C34" s="291"/>
      <c r="D34" s="292">
        <f>SUM('2. Inventaire'!BE6:BE505)</f>
        <v>0</v>
      </c>
      <c r="E34" s="380" t="str">
        <f>IF(LEN(InventaireSignalitique!G3)=0,"",LEFT(InventaireSignalitique!G3,LEN(InventaireSignalitique!G3)))</f>
        <v/>
      </c>
      <c r="F34" s="381"/>
      <c r="H34" s="346" t="s">
        <v>662</v>
      </c>
      <c r="I34" s="347"/>
      <c r="J34" s="347"/>
      <c r="K34" s="347"/>
      <c r="L34" s="347"/>
      <c r="M34" s="347"/>
      <c r="N34" s="347"/>
      <c r="O34" s="347"/>
      <c r="P34" s="347"/>
      <c r="Q34" s="347"/>
      <c r="R34" s="348"/>
    </row>
    <row r="35" spans="2:20" ht="52.8" x14ac:dyDescent="0.3">
      <c r="B35" s="82" t="s">
        <v>216</v>
      </c>
      <c r="C35" s="83"/>
      <c r="D35" s="241">
        <f>SUM('2. Inventaire'!BF6:BF505)</f>
        <v>0</v>
      </c>
      <c r="E35" s="362" t="str">
        <f>IF(LEN(InventaireSignalitique!H3)=0,"",LEFT(InventaireSignalitique!H3,LEN(InventaireSignalitique!H3)))</f>
        <v/>
      </c>
      <c r="F35" s="363"/>
      <c r="H35" s="346"/>
      <c r="I35" s="347"/>
      <c r="J35" s="347"/>
      <c r="K35" s="347"/>
      <c r="L35" s="347"/>
      <c r="M35" s="347"/>
      <c r="N35" s="347"/>
      <c r="O35" s="347"/>
      <c r="P35" s="347"/>
      <c r="Q35" s="347"/>
      <c r="R35" s="348"/>
    </row>
    <row r="36" spans="2:20" ht="52.8" x14ac:dyDescent="0.3">
      <c r="B36" s="82" t="s">
        <v>217</v>
      </c>
      <c r="C36" s="83"/>
      <c r="D36" s="241">
        <f>SUM('2. Inventaire'!BG6:BG505)</f>
        <v>0</v>
      </c>
      <c r="E36" s="362" t="str">
        <f>IF(LEN(InventaireSignalitique!I3)=0,"",LEFT(InventaireSignalitique!I3,LEN(InventaireSignalitique!I3)))</f>
        <v/>
      </c>
      <c r="F36" s="363"/>
      <c r="H36" s="346"/>
      <c r="I36" s="347"/>
      <c r="J36" s="347"/>
      <c r="K36" s="347"/>
      <c r="L36" s="347"/>
      <c r="M36" s="347"/>
      <c r="N36" s="347"/>
      <c r="O36" s="347"/>
      <c r="P36" s="347"/>
      <c r="Q36" s="347"/>
      <c r="R36" s="348"/>
    </row>
    <row r="37" spans="2:20" ht="51" customHeight="1" x14ac:dyDescent="0.3">
      <c r="B37" s="82" t="s">
        <v>218</v>
      </c>
      <c r="C37" s="83"/>
      <c r="D37" s="241">
        <f>SUM('2. Inventaire'!BH6:BH505)</f>
        <v>0</v>
      </c>
      <c r="E37" s="362" t="str">
        <f>IF(LEN(InventaireSignalitique!J3)=0,"",LEFT(InventaireSignalitique!J3,LEN(InventaireSignalitique!J3)))</f>
        <v/>
      </c>
      <c r="F37" s="363">
        <f>D37</f>
        <v>0</v>
      </c>
      <c r="H37" s="346"/>
      <c r="I37" s="347"/>
      <c r="J37" s="347"/>
      <c r="K37" s="347"/>
      <c r="L37" s="347"/>
      <c r="M37" s="347"/>
      <c r="N37" s="347"/>
      <c r="O37" s="347"/>
      <c r="P37" s="347"/>
      <c r="Q37" s="347"/>
      <c r="R37" s="348"/>
    </row>
    <row r="38" spans="2:20" ht="53.4" thickBot="1" x14ac:dyDescent="0.35">
      <c r="B38" s="82" t="s">
        <v>219</v>
      </c>
      <c r="C38" s="83"/>
      <c r="D38" s="241">
        <f>SUM('2. Inventaire'!BI6:BI505)</f>
        <v>0</v>
      </c>
      <c r="E38" s="362" t="str">
        <f>IF(LEN(InventaireSignalitique!K3)=0,"",LEFT(InventaireSignalitique!K3,LEN(InventaireSignalitique!K3)))</f>
        <v/>
      </c>
      <c r="F38" s="363">
        <f>SUM('2. Inventaire'!BP6:BP505)</f>
        <v>0</v>
      </c>
      <c r="H38" s="349"/>
      <c r="I38" s="350"/>
      <c r="J38" s="350"/>
      <c r="K38" s="350"/>
      <c r="L38" s="350"/>
      <c r="M38" s="350"/>
      <c r="N38" s="350"/>
      <c r="O38" s="350"/>
      <c r="P38" s="350"/>
      <c r="Q38" s="350"/>
      <c r="R38" s="351"/>
    </row>
    <row r="39" spans="2:20" ht="52.8" x14ac:dyDescent="0.3">
      <c r="B39" s="82" t="s">
        <v>220</v>
      </c>
      <c r="C39" s="83"/>
      <c r="D39" s="241">
        <f>SUM('2. Inventaire'!BJ6:BJ505)</f>
        <v>0</v>
      </c>
      <c r="E39" s="362" t="str">
        <f>IF(LEN(InventaireSignalitique!L3)=0,"",LEFT(InventaireSignalitique!L3,LEN(InventaireSignalitique!L3)))</f>
        <v/>
      </c>
      <c r="F39" s="363">
        <f>SUM('2. Inventaire'!BQ7:BQ506)</f>
        <v>0</v>
      </c>
    </row>
    <row r="40" spans="2:20" ht="51" customHeight="1" x14ac:dyDescent="0.3">
      <c r="B40" s="82" t="s">
        <v>221</v>
      </c>
      <c r="C40" s="83"/>
      <c r="D40" s="241">
        <f>SUM('2. Inventaire'!BK6:BK505)</f>
        <v>0</v>
      </c>
      <c r="E40" s="362" t="str">
        <f>IF(LEN(InventaireSignalitique!M3)=0,"",LEFT(InventaireSignalitique!M3,LEN(InventaireSignalitique!M3)))</f>
        <v/>
      </c>
      <c r="F40" s="363">
        <f>SUM('2. Inventaire'!BR8:BR507)</f>
        <v>0</v>
      </c>
      <c r="T40" s="156"/>
    </row>
    <row r="41" spans="2:20" ht="52.8" x14ac:dyDescent="0.3">
      <c r="B41" s="82" t="s">
        <v>222</v>
      </c>
      <c r="C41" s="83"/>
      <c r="D41" s="241">
        <f>SUM('2. Inventaire'!BL6:BL505)</f>
        <v>0</v>
      </c>
      <c r="E41" s="362" t="str">
        <f>IF(LEN(InventaireSignalitique!N3)=0,"",LEFT(InventaireSignalitique!N3,LEN(InventaireSignalitique!N3)))</f>
        <v/>
      </c>
      <c r="F41" s="363">
        <f>SUM('2. Inventaire'!BS9:BS508)</f>
        <v>0</v>
      </c>
      <c r="T41" s="156"/>
    </row>
    <row r="42" spans="2:20" ht="52.8" x14ac:dyDescent="0.3">
      <c r="B42" s="82" t="s">
        <v>223</v>
      </c>
      <c r="C42" s="83"/>
      <c r="D42" s="241">
        <f>SUM('2. Inventaire'!BM6:BM505)</f>
        <v>0</v>
      </c>
      <c r="E42" s="362" t="str">
        <f>IF(LEN(InventaireSignalitique!O3)=0,"",LEFT(InventaireSignalitique!O3,LEN(InventaireSignalitique!O3)))</f>
        <v/>
      </c>
      <c r="F42" s="363">
        <f>SUM('2. Inventaire'!BT10:BT509)</f>
        <v>0</v>
      </c>
    </row>
    <row r="43" spans="2:20" ht="40.200000000000003" thickBot="1" x14ac:dyDescent="0.35">
      <c r="B43" s="84" t="s">
        <v>663</v>
      </c>
      <c r="C43" s="293"/>
      <c r="D43" s="294">
        <f>SUM('2. Inventaire'!BN6:BN505)</f>
        <v>0</v>
      </c>
      <c r="E43" s="364" t="str">
        <f>IF(LEN(InventaireSignalitique!P3)=0,"",LEFT(InventaireSignalitique!P3,LEN(InventaireSignalitique!P3)))</f>
        <v/>
      </c>
      <c r="F43" s="365">
        <f>D43</f>
        <v>0</v>
      </c>
    </row>
  </sheetData>
  <sheetProtection algorithmName="SHA-512" hashValue="Mavocf0AjduvBT4nlvDTFScHojRjCQzDos5UYrn9l50LR/HQFfUIpFNkhc1GvDql17mO/BWTMsrbnp7vIkG4mw==" saltValue="8vayJQoW89CPqrGOfoqxTA==" spinCount="100000" sheet="1" objects="1" scenarios="1"/>
  <dataConsolidate/>
  <mergeCells count="43">
    <mergeCell ref="B27:C27"/>
    <mergeCell ref="H7:R9"/>
    <mergeCell ref="B3:F3"/>
    <mergeCell ref="E26:F26"/>
    <mergeCell ref="F19:F21"/>
    <mergeCell ref="H34:R38"/>
    <mergeCell ref="H33:R33"/>
    <mergeCell ref="H26:R26"/>
    <mergeCell ref="E27:F27"/>
    <mergeCell ref="E37:F37"/>
    <mergeCell ref="E38:F38"/>
    <mergeCell ref="H27:R31"/>
    <mergeCell ref="E33:F33"/>
    <mergeCell ref="E34:F34"/>
    <mergeCell ref="E35:F35"/>
    <mergeCell ref="E36:F36"/>
    <mergeCell ref="B28:C28"/>
    <mergeCell ref="E28:F28"/>
    <mergeCell ref="H6:R6"/>
    <mergeCell ref="B6:C6"/>
    <mergeCell ref="B26:C26"/>
    <mergeCell ref="F22:F23"/>
    <mergeCell ref="B11:B12"/>
    <mergeCell ref="B13:B14"/>
    <mergeCell ref="B15:B16"/>
    <mergeCell ref="B17:B18"/>
    <mergeCell ref="B19:B21"/>
    <mergeCell ref="B22:B23"/>
    <mergeCell ref="F11:F12"/>
    <mergeCell ref="F13:F14"/>
    <mergeCell ref="F15:F16"/>
    <mergeCell ref="F17:F18"/>
    <mergeCell ref="B29:C29"/>
    <mergeCell ref="E29:F29"/>
    <mergeCell ref="B30:C30"/>
    <mergeCell ref="E30:F30"/>
    <mergeCell ref="B31:C31"/>
    <mergeCell ref="E31:F31"/>
    <mergeCell ref="E39:F39"/>
    <mergeCell ref="E40:F40"/>
    <mergeCell ref="E41:F41"/>
    <mergeCell ref="E42:F42"/>
    <mergeCell ref="E43:F43"/>
  </mergeCells>
  <phoneticPr fontId="22" type="noConversion"/>
  <pageMargins left="0.23622047244094491" right="0.23622047244094491" top="0" bottom="0"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2:U12"/>
  <sheetViews>
    <sheetView workbookViewId="0">
      <selection activeCell="F3" sqref="F3"/>
    </sheetView>
  </sheetViews>
  <sheetFormatPr defaultColWidth="9.33203125" defaultRowHeight="14.4" x14ac:dyDescent="0.3"/>
  <cols>
    <col min="2" max="2" width="19.44140625" bestFit="1" customWidth="1"/>
    <col min="3" max="6" width="19.44140625" customWidth="1"/>
    <col min="7" max="9" width="11.5546875" bestFit="1" customWidth="1"/>
    <col min="10" max="15" width="11.6640625" customWidth="1"/>
    <col min="16" max="16" width="18" bestFit="1" customWidth="1"/>
    <col min="17" max="20" width="22.109375" customWidth="1"/>
    <col min="21" max="21" width="40.6640625" customWidth="1"/>
    <col min="23" max="23" width="16.5546875" customWidth="1"/>
  </cols>
  <sheetData>
    <row r="2" spans="2:21" s="202" customFormat="1" ht="45.6" customHeight="1" x14ac:dyDescent="0.3">
      <c r="B2" s="300" t="s">
        <v>227</v>
      </c>
      <c r="C2" s="300" t="s">
        <v>665</v>
      </c>
      <c r="D2" s="300" t="s">
        <v>666</v>
      </c>
      <c r="E2" s="300" t="s">
        <v>667</v>
      </c>
      <c r="F2" s="300" t="s">
        <v>669</v>
      </c>
      <c r="G2" s="300" t="s">
        <v>228</v>
      </c>
      <c r="H2" s="300" t="s">
        <v>229</v>
      </c>
      <c r="I2" s="300" t="s">
        <v>230</v>
      </c>
      <c r="J2" s="300" t="s">
        <v>231</v>
      </c>
      <c r="K2" s="300" t="s">
        <v>232</v>
      </c>
      <c r="L2" s="300" t="s">
        <v>233</v>
      </c>
      <c r="M2" s="300" t="s">
        <v>234</v>
      </c>
      <c r="N2" s="300" t="s">
        <v>235</v>
      </c>
      <c r="O2" s="300" t="s">
        <v>236</v>
      </c>
      <c r="P2" s="300" t="s">
        <v>237</v>
      </c>
      <c r="Q2" s="300" t="s">
        <v>238</v>
      </c>
      <c r="R2" s="300" t="s">
        <v>239</v>
      </c>
      <c r="S2" s="300" t="s">
        <v>240</v>
      </c>
      <c r="T2" s="300" t="s">
        <v>241</v>
      </c>
      <c r="U2" s="300" t="s">
        <v>242</v>
      </c>
    </row>
    <row r="3" spans="2:21" x14ac:dyDescent="0.3">
      <c r="B3" s="148" t="str">
        <f>_xlfn.TEXTJOIN(",","true",'2. Inventaire'!CM6:CM505)</f>
        <v/>
      </c>
      <c r="C3" s="148" t="str">
        <f>_xlfn.TEXTJOIN(",","true",'2. Inventaire'!CN6:CN505)</f>
        <v/>
      </c>
      <c r="D3" s="148" t="str">
        <f>_xlfn.TEXTJOIN(",","true",'2. Inventaire'!CO6:CO505)</f>
        <v/>
      </c>
      <c r="E3" s="148" t="str">
        <f>_xlfn.TEXTJOIN(",","true",'2. Inventaire'!CP6:CP505)</f>
        <v/>
      </c>
      <c r="F3" s="148" t="str">
        <f>_xlfn.TEXTJOIN(",","true",'2. Inventaire'!CQ6:CQ505)</f>
        <v/>
      </c>
      <c r="G3" s="148" t="str">
        <f>_xlfn.TEXTJOIN(",","true",'2. Inventaire'!CS6:CS505)</f>
        <v/>
      </c>
      <c r="H3" s="148" t="str">
        <f>_xlfn.TEXTJOIN(",","true",'2. Inventaire'!CT6:CT505)</f>
        <v/>
      </c>
      <c r="I3" s="148" t="str">
        <f>_xlfn.TEXTJOIN(",","true",'2. Inventaire'!CU6:CU505)</f>
        <v/>
      </c>
      <c r="J3" s="148" t="str">
        <f>_xlfn.TEXTJOIN(",","true",'2. Inventaire'!CV6:CV505)</f>
        <v/>
      </c>
      <c r="K3" s="148" t="str">
        <f>_xlfn.TEXTJOIN(",","true",'2. Inventaire'!CW6:CW505)</f>
        <v/>
      </c>
      <c r="L3" s="148" t="str">
        <f>_xlfn.TEXTJOIN(",","true",'2. Inventaire'!CX6:CX505)</f>
        <v/>
      </c>
      <c r="M3" s="148" t="str">
        <f>_xlfn.TEXTJOIN(",","true",'2. Inventaire'!CY6:CY505)</f>
        <v/>
      </c>
      <c r="N3" s="148" t="str">
        <f>_xlfn.TEXTJOIN(",","true",'2. Inventaire'!CZ6:CZ505)</f>
        <v/>
      </c>
      <c r="O3" s="148" t="str">
        <f>_xlfn.TEXTJOIN(",","true",'2. Inventaire'!DA6:DA505)</f>
        <v/>
      </c>
      <c r="P3" s="148" t="str">
        <f>_xlfn.TEXTJOIN(",","true",'2. Inventaire'!DB6:DB505)</f>
        <v/>
      </c>
      <c r="Q3" s="148" t="str">
        <f>_xlfn.TEXTJOIN(",","true",'2. Inventaire'!DC6:DC505)</f>
        <v/>
      </c>
      <c r="R3" s="148" t="str">
        <f>_xlfn.TEXTJOIN(",","true",'2. Inventaire'!DD6:DD505)</f>
        <v/>
      </c>
      <c r="S3" s="148" t="str">
        <f>_xlfn.TEXTJOIN(",","true",'2. Inventaire'!DE6:DE505)</f>
        <v/>
      </c>
      <c r="T3" s="148" t="str">
        <f>_xlfn.TEXTJOIN(",","true",'2. Inventaire'!DF6:DF505)</f>
        <v/>
      </c>
    </row>
    <row r="12" spans="2:21" x14ac:dyDescent="0.3">
      <c r="B12" t="str">
        <f>_xlfn.TEXTJOIN(",",TRUE,'2. Inventaire'!CM6:'2. Inventaire'!CM7)</f>
        <v/>
      </c>
    </row>
  </sheetData>
  <phoneticPr fontId="2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AT76"/>
  <sheetViews>
    <sheetView topLeftCell="I1" zoomScaleNormal="100" workbookViewId="0">
      <pane ySplit="1" topLeftCell="A2" activePane="bottomLeft" state="frozen"/>
      <selection activeCell="F3" sqref="F3"/>
      <selection pane="bottomLeft" activeCell="J10" sqref="J10"/>
    </sheetView>
  </sheetViews>
  <sheetFormatPr defaultColWidth="9.33203125" defaultRowHeight="14.4" x14ac:dyDescent="0.3"/>
  <cols>
    <col min="1" max="1" width="35.5546875" style="23" bestFit="1" customWidth="1"/>
    <col min="2" max="2" width="35.5546875" style="23" customWidth="1"/>
    <col min="3" max="3" width="8.33203125" style="23" bestFit="1" customWidth="1"/>
    <col min="4" max="5" width="95.6640625" style="23" customWidth="1"/>
    <col min="6" max="7" width="9.6640625" style="23" bestFit="1" customWidth="1"/>
    <col min="8" max="8" width="5.6640625" style="23" bestFit="1" customWidth="1"/>
    <col min="9" max="9" width="8.33203125" style="23" customWidth="1"/>
    <col min="10" max="10" width="50.44140625" style="23" bestFit="1" customWidth="1"/>
    <col min="11" max="11" width="50.44140625" style="23" customWidth="1"/>
    <col min="12" max="12" width="5.6640625" style="23" bestFit="1" customWidth="1"/>
    <col min="13" max="13" width="109.88671875" style="23" bestFit="1" customWidth="1"/>
    <col min="14" max="14" width="26.5546875" style="23" customWidth="1"/>
    <col min="15" max="15" width="5" style="23" bestFit="1" customWidth="1"/>
    <col min="16" max="17" width="12.6640625" style="23" customWidth="1"/>
    <col min="18" max="18" width="16.88671875" style="23" customWidth="1"/>
    <col min="19" max="19" width="14.33203125" style="23" customWidth="1"/>
    <col min="20" max="21" width="18.77734375" style="23" customWidth="1"/>
    <col min="22" max="22" width="55.33203125" style="23" customWidth="1"/>
    <col min="23" max="23" width="4.6640625" style="23" bestFit="1" customWidth="1"/>
    <col min="24" max="24" width="83" style="23" bestFit="1" customWidth="1"/>
    <col min="25" max="25" width="83" style="23" customWidth="1"/>
    <col min="26" max="26" width="4.5546875" style="23" bestFit="1" customWidth="1"/>
    <col min="27" max="27" width="9.33203125" style="23"/>
    <col min="28" max="31" width="18.6640625" style="23" bestFit="1" customWidth="1"/>
    <col min="32" max="33" width="31.6640625" style="23" bestFit="1" customWidth="1"/>
    <col min="34" max="37" width="50.88671875" style="23" bestFit="1" customWidth="1"/>
    <col min="38" max="45" width="18.6640625" style="23" bestFit="1" customWidth="1"/>
    <col min="46" max="16384" width="9.33203125" style="23"/>
  </cols>
  <sheetData>
    <row r="1" spans="1:46" ht="33" customHeight="1" thickTop="1" thickBot="1" x14ac:dyDescent="0.35">
      <c r="A1" s="54" t="s">
        <v>212</v>
      </c>
      <c r="B1" s="55" t="s">
        <v>243</v>
      </c>
      <c r="C1" s="56" t="s">
        <v>85</v>
      </c>
      <c r="D1" s="54" t="s">
        <v>165</v>
      </c>
      <c r="E1" s="55" t="s">
        <v>244</v>
      </c>
      <c r="F1" s="55" t="s">
        <v>245</v>
      </c>
      <c r="G1" s="55" t="s">
        <v>246</v>
      </c>
      <c r="H1" s="55" t="s">
        <v>247</v>
      </c>
      <c r="I1" s="57" t="s">
        <v>248</v>
      </c>
      <c r="J1" s="54" t="s">
        <v>166</v>
      </c>
      <c r="K1" s="55" t="s">
        <v>249</v>
      </c>
      <c r="L1" s="56" t="s">
        <v>88</v>
      </c>
      <c r="M1" s="54" t="s">
        <v>250</v>
      </c>
      <c r="N1" s="55" t="s">
        <v>251</v>
      </c>
      <c r="O1" s="57" t="s">
        <v>89</v>
      </c>
      <c r="P1" s="298" t="s">
        <v>252</v>
      </c>
      <c r="Q1" s="298" t="s">
        <v>253</v>
      </c>
      <c r="R1" s="298" t="s">
        <v>665</v>
      </c>
      <c r="S1" s="298" t="s">
        <v>666</v>
      </c>
      <c r="T1" s="298" t="s">
        <v>667</v>
      </c>
      <c r="U1" s="54" t="s">
        <v>254</v>
      </c>
      <c r="V1" s="55" t="s">
        <v>255</v>
      </c>
      <c r="W1" s="56" t="s">
        <v>18</v>
      </c>
      <c r="X1" s="54" t="s">
        <v>256</v>
      </c>
      <c r="Y1" s="55" t="s">
        <v>257</v>
      </c>
      <c r="Z1" s="57" t="s">
        <v>30</v>
      </c>
      <c r="AA1" s="99"/>
      <c r="AB1" s="101" t="s">
        <v>258</v>
      </c>
      <c r="AC1" s="101" t="s">
        <v>259</v>
      </c>
      <c r="AD1" s="102" t="s">
        <v>260</v>
      </c>
      <c r="AE1" s="102" t="s">
        <v>261</v>
      </c>
      <c r="AF1" s="102" t="s">
        <v>262</v>
      </c>
      <c r="AG1" s="102" t="s">
        <v>263</v>
      </c>
      <c r="AH1" s="102" t="s">
        <v>264</v>
      </c>
      <c r="AI1" s="102" t="s">
        <v>265</v>
      </c>
      <c r="AJ1" s="102" t="s">
        <v>266</v>
      </c>
      <c r="AK1" s="102" t="s">
        <v>267</v>
      </c>
      <c r="AL1" s="102" t="s">
        <v>268</v>
      </c>
      <c r="AM1" s="102" t="s">
        <v>269</v>
      </c>
      <c r="AN1" s="102" t="s">
        <v>270</v>
      </c>
      <c r="AO1" s="102" t="s">
        <v>271</v>
      </c>
      <c r="AP1" s="103" t="s">
        <v>272</v>
      </c>
      <c r="AQ1" s="103" t="s">
        <v>273</v>
      </c>
      <c r="AR1" s="103" t="s">
        <v>274</v>
      </c>
      <c r="AS1" s="103" t="s">
        <v>275</v>
      </c>
    </row>
    <row r="2" spans="1:46" ht="15.6" thickTop="1" thickBot="1" x14ac:dyDescent="0.35">
      <c r="A2" s="46" t="s">
        <v>91</v>
      </c>
      <c r="B2" s="61" t="s">
        <v>276</v>
      </c>
      <c r="C2" s="48" t="s">
        <v>277</v>
      </c>
      <c r="D2" s="49" t="s">
        <v>139</v>
      </c>
      <c r="E2" s="59" t="s">
        <v>278</v>
      </c>
      <c r="F2" s="50" t="s">
        <v>258</v>
      </c>
      <c r="G2" s="50" t="s">
        <v>279</v>
      </c>
      <c r="H2" s="47" t="s">
        <v>141</v>
      </c>
      <c r="I2" s="64" t="s">
        <v>280</v>
      </c>
      <c r="J2" s="62" t="s">
        <v>170</v>
      </c>
      <c r="K2" s="59" t="s">
        <v>281</v>
      </c>
      <c r="L2" s="51" t="s">
        <v>277</v>
      </c>
      <c r="M2" s="46" t="s">
        <v>282</v>
      </c>
      <c r="N2" s="61" t="s">
        <v>283</v>
      </c>
      <c r="O2" s="52" t="s">
        <v>277</v>
      </c>
      <c r="P2" s="275"/>
      <c r="Q2" s="275"/>
      <c r="R2" s="275"/>
      <c r="S2" s="275"/>
      <c r="T2" s="275"/>
      <c r="U2" s="49" t="s">
        <v>284</v>
      </c>
      <c r="V2" s="58" t="s">
        <v>285</v>
      </c>
      <c r="W2" s="51" t="s">
        <v>277</v>
      </c>
      <c r="X2" s="49" t="s">
        <v>286</v>
      </c>
      <c r="Y2" s="59" t="s">
        <v>287</v>
      </c>
      <c r="Z2" s="53" t="s">
        <v>277</v>
      </c>
      <c r="AA2" s="99"/>
      <c r="AB2" s="104" t="s">
        <v>140</v>
      </c>
      <c r="AC2" s="104" t="s">
        <v>140</v>
      </c>
      <c r="AD2" s="105" t="s">
        <v>140</v>
      </c>
      <c r="AE2" s="105" t="s">
        <v>140</v>
      </c>
      <c r="AF2" s="106" t="s">
        <v>170</v>
      </c>
      <c r="AG2" s="106" t="s">
        <v>170</v>
      </c>
      <c r="AH2" s="59" t="s">
        <v>170</v>
      </c>
      <c r="AI2" s="59" t="s">
        <v>170</v>
      </c>
      <c r="AJ2" s="106" t="s">
        <v>176</v>
      </c>
      <c r="AK2" s="106" t="s">
        <v>176</v>
      </c>
      <c r="AL2" s="105" t="s">
        <v>140</v>
      </c>
      <c r="AM2" s="105" t="s">
        <v>140</v>
      </c>
      <c r="AN2" s="105" t="s">
        <v>140</v>
      </c>
      <c r="AO2" s="105" t="s">
        <v>140</v>
      </c>
      <c r="AP2" s="107" t="s">
        <v>140</v>
      </c>
      <c r="AQ2" s="107" t="s">
        <v>140</v>
      </c>
      <c r="AR2" s="107" t="s">
        <v>140</v>
      </c>
      <c r="AS2" s="107" t="s">
        <v>140</v>
      </c>
      <c r="AT2" s="23" t="s">
        <v>288</v>
      </c>
    </row>
    <row r="3" spans="1:46" ht="15" thickTop="1" x14ac:dyDescent="0.3">
      <c r="A3" s="25" t="s">
        <v>92</v>
      </c>
      <c r="B3" s="26" t="s">
        <v>289</v>
      </c>
      <c r="C3" s="30" t="s">
        <v>290</v>
      </c>
      <c r="D3" s="49" t="s">
        <v>291</v>
      </c>
      <c r="E3" s="58" t="s">
        <v>292</v>
      </c>
      <c r="F3" s="50" t="s">
        <v>259</v>
      </c>
      <c r="G3" s="50" t="s">
        <v>293</v>
      </c>
      <c r="H3" s="47" t="s">
        <v>141</v>
      </c>
      <c r="I3" s="264" t="s">
        <v>280</v>
      </c>
      <c r="J3" s="63" t="s">
        <v>294</v>
      </c>
      <c r="K3" s="36" t="s">
        <v>295</v>
      </c>
      <c r="L3" s="44" t="s">
        <v>290</v>
      </c>
      <c r="M3" s="25" t="s">
        <v>296</v>
      </c>
      <c r="N3" s="26" t="s">
        <v>297</v>
      </c>
      <c r="O3" s="27" t="s">
        <v>290</v>
      </c>
      <c r="P3" s="276"/>
      <c r="Q3" s="276"/>
      <c r="R3" s="276"/>
      <c r="S3" s="276"/>
      <c r="T3" s="276"/>
      <c r="U3" s="35" t="s">
        <v>298</v>
      </c>
      <c r="V3" s="36" t="s">
        <v>299</v>
      </c>
      <c r="W3" s="44" t="s">
        <v>290</v>
      </c>
      <c r="X3" s="25" t="s">
        <v>300</v>
      </c>
      <c r="Y3" s="26" t="s">
        <v>301</v>
      </c>
      <c r="Z3" s="27" t="s">
        <v>290</v>
      </c>
      <c r="AA3" s="34"/>
      <c r="AB3" s="24"/>
      <c r="AC3" s="24"/>
      <c r="AD3" s="24"/>
      <c r="AE3" s="24"/>
      <c r="AF3" s="24"/>
      <c r="AG3" s="32"/>
      <c r="AH3" s="35" t="s">
        <v>294</v>
      </c>
      <c r="AI3" s="66" t="s">
        <v>294</v>
      </c>
      <c r="AJ3" s="41" t="s">
        <v>288</v>
      </c>
      <c r="AK3" s="24"/>
      <c r="AL3" s="24"/>
      <c r="AM3" s="24"/>
      <c r="AN3" s="24"/>
      <c r="AO3" s="24"/>
      <c r="AP3" s="24"/>
    </row>
    <row r="4" spans="1:46" ht="15" thickBot="1" x14ac:dyDescent="0.35">
      <c r="A4" s="25" t="s">
        <v>93</v>
      </c>
      <c r="B4" s="36" t="s">
        <v>302</v>
      </c>
      <c r="C4" s="30" t="s">
        <v>303</v>
      </c>
      <c r="D4" s="35" t="s">
        <v>167</v>
      </c>
      <c r="E4" s="36" t="s">
        <v>304</v>
      </c>
      <c r="F4" s="37" t="s">
        <v>260</v>
      </c>
      <c r="G4" s="37" t="s">
        <v>305</v>
      </c>
      <c r="H4" s="26" t="s">
        <v>141</v>
      </c>
      <c r="I4" s="65" t="s">
        <v>280</v>
      </c>
      <c r="J4" s="35" t="s">
        <v>176</v>
      </c>
      <c r="K4" s="36" t="s">
        <v>306</v>
      </c>
      <c r="L4" s="42" t="s">
        <v>303</v>
      </c>
      <c r="M4" s="25" t="s">
        <v>307</v>
      </c>
      <c r="N4" s="26" t="s">
        <v>308</v>
      </c>
      <c r="O4" s="27" t="s">
        <v>303</v>
      </c>
      <c r="P4" s="276"/>
      <c r="Q4" s="276"/>
      <c r="R4" s="276"/>
      <c r="S4" s="276"/>
      <c r="T4" s="276"/>
      <c r="U4" s="35" t="s">
        <v>309</v>
      </c>
      <c r="V4" s="36" t="s">
        <v>310</v>
      </c>
      <c r="W4" s="44" t="s">
        <v>303</v>
      </c>
      <c r="X4" s="25" t="s">
        <v>311</v>
      </c>
      <c r="Y4" s="26" t="s">
        <v>312</v>
      </c>
      <c r="Z4" s="42" t="s">
        <v>303</v>
      </c>
      <c r="AA4" s="34"/>
      <c r="AG4" s="33"/>
      <c r="AH4" s="38" t="s">
        <v>176</v>
      </c>
      <c r="AI4" s="67" t="s">
        <v>176</v>
      </c>
      <c r="AJ4" s="34" t="s">
        <v>288</v>
      </c>
    </row>
    <row r="5" spans="1:46" ht="15.6" thickTop="1" thickBot="1" x14ac:dyDescent="0.35">
      <c r="A5" s="25" t="s">
        <v>94</v>
      </c>
      <c r="B5" s="26" t="s">
        <v>313</v>
      </c>
      <c r="C5" s="30" t="s">
        <v>314</v>
      </c>
      <c r="D5" s="35" t="s">
        <v>168</v>
      </c>
      <c r="E5" s="36" t="s">
        <v>315</v>
      </c>
      <c r="F5" s="50" t="s">
        <v>261</v>
      </c>
      <c r="G5" s="50" t="s">
        <v>316</v>
      </c>
      <c r="H5" s="26" t="s">
        <v>141</v>
      </c>
      <c r="I5" s="65" t="s">
        <v>280</v>
      </c>
      <c r="J5" s="28" t="s">
        <v>140</v>
      </c>
      <c r="K5" s="60" t="s">
        <v>317</v>
      </c>
      <c r="L5" s="43" t="s">
        <v>314</v>
      </c>
      <c r="M5" s="25" t="s">
        <v>318</v>
      </c>
      <c r="N5" s="26" t="s">
        <v>319</v>
      </c>
      <c r="O5" s="27" t="s">
        <v>314</v>
      </c>
      <c r="P5" s="276"/>
      <c r="Q5" s="276"/>
      <c r="R5" s="276"/>
      <c r="S5" s="276"/>
      <c r="T5" s="276"/>
      <c r="U5" s="35" t="s">
        <v>320</v>
      </c>
      <c r="V5" s="36" t="s">
        <v>321</v>
      </c>
      <c r="W5" s="44" t="s">
        <v>314</v>
      </c>
      <c r="X5" s="25" t="s">
        <v>322</v>
      </c>
      <c r="Y5" s="26" t="s">
        <v>323</v>
      </c>
      <c r="Z5" s="27" t="s">
        <v>314</v>
      </c>
      <c r="AA5" s="34"/>
      <c r="AH5" s="24"/>
      <c r="AI5" s="24"/>
    </row>
    <row r="6" spans="1:46" ht="15.6" thickTop="1" thickBot="1" x14ac:dyDescent="0.35">
      <c r="A6" s="25" t="s">
        <v>95</v>
      </c>
      <c r="B6" s="26" t="s">
        <v>324</v>
      </c>
      <c r="C6" s="30" t="s">
        <v>325</v>
      </c>
      <c r="D6" s="35" t="s">
        <v>169</v>
      </c>
      <c r="E6" s="36" t="s">
        <v>326</v>
      </c>
      <c r="F6" s="37" t="s">
        <v>262</v>
      </c>
      <c r="G6" s="37" t="s">
        <v>327</v>
      </c>
      <c r="H6" s="26" t="s">
        <v>141</v>
      </c>
      <c r="I6" s="65" t="s">
        <v>280</v>
      </c>
      <c r="J6" s="41"/>
      <c r="K6" s="24"/>
      <c r="L6" s="32"/>
      <c r="M6" s="25" t="s">
        <v>328</v>
      </c>
      <c r="N6" s="26" t="s">
        <v>329</v>
      </c>
      <c r="O6" s="27" t="s">
        <v>325</v>
      </c>
      <c r="P6" s="276"/>
      <c r="Q6" s="276"/>
      <c r="R6" s="276"/>
      <c r="S6" s="276"/>
      <c r="T6" s="276"/>
      <c r="U6" s="35" t="s">
        <v>330</v>
      </c>
      <c r="V6" s="36" t="s">
        <v>331</v>
      </c>
      <c r="W6" s="44" t="s">
        <v>325</v>
      </c>
      <c r="X6" s="25" t="s">
        <v>332</v>
      </c>
      <c r="Y6" s="26" t="s">
        <v>333</v>
      </c>
      <c r="Z6" s="42" t="s">
        <v>325</v>
      </c>
      <c r="AA6" s="34"/>
      <c r="AB6" s="100"/>
      <c r="AC6" s="100"/>
      <c r="AD6" s="100"/>
      <c r="AE6" s="100"/>
      <c r="AF6" s="100"/>
      <c r="AG6" s="100"/>
      <c r="AH6" s="100"/>
      <c r="AI6" s="100"/>
      <c r="AJ6" s="100"/>
      <c r="AK6" s="100"/>
      <c r="AL6" s="100"/>
      <c r="AM6" s="100"/>
      <c r="AN6" s="100"/>
      <c r="AO6" s="100"/>
      <c r="AP6" s="100"/>
    </row>
    <row r="7" spans="1:46" ht="15.6" thickTop="1" thickBot="1" x14ac:dyDescent="0.35">
      <c r="A7" s="25" t="s">
        <v>96</v>
      </c>
      <c r="B7" s="26" t="s">
        <v>334</v>
      </c>
      <c r="C7" s="30" t="s">
        <v>335</v>
      </c>
      <c r="D7" s="35" t="s">
        <v>171</v>
      </c>
      <c r="E7" s="36" t="s">
        <v>336</v>
      </c>
      <c r="F7" s="50" t="s">
        <v>263</v>
      </c>
      <c r="G7" s="50" t="s">
        <v>337</v>
      </c>
      <c r="H7" s="26" t="s">
        <v>141</v>
      </c>
      <c r="I7" s="65" t="s">
        <v>280</v>
      </c>
      <c r="J7" s="34"/>
      <c r="L7" s="33"/>
      <c r="M7" s="25" t="s">
        <v>338</v>
      </c>
      <c r="N7" s="26" t="s">
        <v>339</v>
      </c>
      <c r="O7" s="27" t="s">
        <v>335</v>
      </c>
      <c r="P7" s="276"/>
      <c r="Q7" s="276"/>
      <c r="R7" s="276"/>
      <c r="S7" s="276"/>
      <c r="T7" s="276"/>
      <c r="U7" s="35" t="s">
        <v>340</v>
      </c>
      <c r="V7" s="36" t="s">
        <v>341</v>
      </c>
      <c r="W7" s="44" t="s">
        <v>335</v>
      </c>
      <c r="X7" s="25" t="s">
        <v>342</v>
      </c>
      <c r="Y7" s="26" t="s">
        <v>343</v>
      </c>
      <c r="Z7" s="27" t="s">
        <v>335</v>
      </c>
      <c r="AA7" s="99"/>
      <c r="AB7" s="101" t="s">
        <v>279</v>
      </c>
      <c r="AC7" s="101" t="s">
        <v>293</v>
      </c>
      <c r="AD7" s="102" t="s">
        <v>305</v>
      </c>
      <c r="AE7" s="102" t="s">
        <v>316</v>
      </c>
      <c r="AF7" s="102" t="s">
        <v>327</v>
      </c>
      <c r="AG7" s="102" t="s">
        <v>337</v>
      </c>
      <c r="AH7" s="102" t="s">
        <v>344</v>
      </c>
      <c r="AI7" s="102" t="s">
        <v>345</v>
      </c>
      <c r="AJ7" s="102" t="s">
        <v>346</v>
      </c>
      <c r="AK7" s="102" t="s">
        <v>347</v>
      </c>
      <c r="AL7" s="102" t="s">
        <v>348</v>
      </c>
      <c r="AM7" s="102" t="s">
        <v>349</v>
      </c>
      <c r="AN7" s="102" t="s">
        <v>350</v>
      </c>
      <c r="AO7" s="102" t="s">
        <v>351</v>
      </c>
      <c r="AP7" s="103" t="s">
        <v>352</v>
      </c>
      <c r="AQ7" s="103" t="s">
        <v>353</v>
      </c>
      <c r="AR7" s="103" t="s">
        <v>354</v>
      </c>
      <c r="AS7" s="103" t="s">
        <v>355</v>
      </c>
    </row>
    <row r="8" spans="1:46" ht="15.6" thickTop="1" thickBot="1" x14ac:dyDescent="0.35">
      <c r="A8" s="25" t="s">
        <v>97</v>
      </c>
      <c r="B8" s="26" t="s">
        <v>356</v>
      </c>
      <c r="C8" s="30" t="s">
        <v>357</v>
      </c>
      <c r="D8" s="35" t="s">
        <v>172</v>
      </c>
      <c r="E8" s="36" t="s">
        <v>358</v>
      </c>
      <c r="F8" s="37" t="s">
        <v>264</v>
      </c>
      <c r="G8" s="37" t="s">
        <v>344</v>
      </c>
      <c r="H8" s="26" t="s">
        <v>141</v>
      </c>
      <c r="I8" s="65" t="s">
        <v>280</v>
      </c>
      <c r="J8" s="34"/>
      <c r="L8" s="33"/>
      <c r="M8" s="25" t="s">
        <v>359</v>
      </c>
      <c r="N8" s="26" t="s">
        <v>360</v>
      </c>
      <c r="O8" s="27" t="s">
        <v>357</v>
      </c>
      <c r="P8" s="276"/>
      <c r="Q8" s="276"/>
      <c r="R8" s="276"/>
      <c r="S8" s="276"/>
      <c r="T8" s="276"/>
      <c r="U8" s="35" t="s">
        <v>361</v>
      </c>
      <c r="V8" s="36" t="s">
        <v>362</v>
      </c>
      <c r="W8" s="44" t="s">
        <v>357</v>
      </c>
      <c r="X8" s="25" t="s">
        <v>363</v>
      </c>
      <c r="Y8" s="26" t="s">
        <v>364</v>
      </c>
      <c r="Z8" s="42" t="s">
        <v>357</v>
      </c>
      <c r="AA8" s="99"/>
      <c r="AB8" s="104" t="s">
        <v>317</v>
      </c>
      <c r="AC8" s="104" t="s">
        <v>317</v>
      </c>
      <c r="AD8" s="105" t="s">
        <v>317</v>
      </c>
      <c r="AE8" s="105" t="s">
        <v>317</v>
      </c>
      <c r="AF8" s="106" t="s">
        <v>281</v>
      </c>
      <c r="AG8" s="106" t="s">
        <v>281</v>
      </c>
      <c r="AH8" s="59" t="s">
        <v>281</v>
      </c>
      <c r="AI8" s="59" t="s">
        <v>281</v>
      </c>
      <c r="AJ8" s="106" t="s">
        <v>306</v>
      </c>
      <c r="AK8" s="106" t="s">
        <v>306</v>
      </c>
      <c r="AL8" s="105" t="s">
        <v>317</v>
      </c>
      <c r="AM8" s="105" t="s">
        <v>317</v>
      </c>
      <c r="AN8" s="105" t="s">
        <v>317</v>
      </c>
      <c r="AO8" s="105" t="s">
        <v>317</v>
      </c>
      <c r="AP8" s="107" t="s">
        <v>317</v>
      </c>
      <c r="AQ8" s="107" t="s">
        <v>317</v>
      </c>
      <c r="AR8" s="107" t="s">
        <v>317</v>
      </c>
      <c r="AS8" s="107" t="s">
        <v>317</v>
      </c>
      <c r="AT8" s="23" t="s">
        <v>288</v>
      </c>
    </row>
    <row r="9" spans="1:46" ht="15.6" thickTop="1" thickBot="1" x14ac:dyDescent="0.35">
      <c r="A9" s="25" t="s">
        <v>98</v>
      </c>
      <c r="B9" s="26" t="s">
        <v>365</v>
      </c>
      <c r="C9" s="30" t="s">
        <v>366</v>
      </c>
      <c r="D9" s="35" t="s">
        <v>174</v>
      </c>
      <c r="E9" s="36" t="s">
        <v>367</v>
      </c>
      <c r="F9" s="50" t="s">
        <v>265</v>
      </c>
      <c r="G9" s="50" t="s">
        <v>345</v>
      </c>
      <c r="H9" s="26" t="s">
        <v>141</v>
      </c>
      <c r="I9" s="65" t="s">
        <v>280</v>
      </c>
      <c r="J9" s="34"/>
      <c r="L9" s="33"/>
      <c r="M9" s="25" t="s">
        <v>368</v>
      </c>
      <c r="N9" s="26" t="s">
        <v>369</v>
      </c>
      <c r="O9" s="27" t="s">
        <v>366</v>
      </c>
      <c r="P9" s="276"/>
      <c r="Q9" s="276"/>
      <c r="R9" s="276"/>
      <c r="S9" s="276"/>
      <c r="T9" s="276"/>
      <c r="U9" s="38" t="s">
        <v>370</v>
      </c>
      <c r="V9" s="39" t="s">
        <v>371</v>
      </c>
      <c r="W9" s="45" t="s">
        <v>366</v>
      </c>
      <c r="X9" s="25" t="s">
        <v>372</v>
      </c>
      <c r="Y9" s="26" t="s">
        <v>373</v>
      </c>
      <c r="Z9" s="27" t="s">
        <v>366</v>
      </c>
      <c r="AA9" s="34"/>
      <c r="AB9" s="24"/>
      <c r="AC9" s="24"/>
      <c r="AD9" s="24"/>
      <c r="AE9" s="24"/>
      <c r="AF9" s="24"/>
      <c r="AG9" s="32"/>
      <c r="AH9" s="35" t="s">
        <v>295</v>
      </c>
      <c r="AI9" s="66" t="s">
        <v>295</v>
      </c>
      <c r="AJ9" s="41" t="s">
        <v>288</v>
      </c>
      <c r="AK9" s="24"/>
      <c r="AL9" s="24"/>
      <c r="AM9" s="24"/>
      <c r="AN9" s="24"/>
      <c r="AO9" s="24"/>
      <c r="AP9" s="24"/>
    </row>
    <row r="10" spans="1:46" ht="15.6" thickTop="1" thickBot="1" x14ac:dyDescent="0.35">
      <c r="A10" s="25" t="s">
        <v>99</v>
      </c>
      <c r="B10" s="26" t="s">
        <v>374</v>
      </c>
      <c r="C10" s="30" t="s">
        <v>375</v>
      </c>
      <c r="D10" s="35" t="s">
        <v>175</v>
      </c>
      <c r="E10" s="36" t="s">
        <v>376</v>
      </c>
      <c r="F10" s="37" t="s">
        <v>266</v>
      </c>
      <c r="G10" s="37" t="s">
        <v>346</v>
      </c>
      <c r="H10" s="26" t="s">
        <v>141</v>
      </c>
      <c r="I10" s="65" t="s">
        <v>280</v>
      </c>
      <c r="J10" s="34"/>
      <c r="L10" s="33"/>
      <c r="M10" s="25" t="s">
        <v>377</v>
      </c>
      <c r="N10" s="26" t="s">
        <v>378</v>
      </c>
      <c r="O10" s="27" t="s">
        <v>375</v>
      </c>
      <c r="P10" s="276"/>
      <c r="Q10" s="276"/>
      <c r="R10" s="276"/>
      <c r="S10" s="276"/>
      <c r="T10" s="276"/>
      <c r="U10" s="41"/>
      <c r="V10" s="24"/>
      <c r="W10" s="32"/>
      <c r="X10" s="28" t="s">
        <v>370</v>
      </c>
      <c r="Y10" s="60" t="s">
        <v>371</v>
      </c>
      <c r="Z10" s="43" t="s">
        <v>375</v>
      </c>
      <c r="AA10" s="34"/>
      <c r="AG10" s="33"/>
      <c r="AH10" s="38" t="s">
        <v>306</v>
      </c>
      <c r="AI10" s="67" t="s">
        <v>306</v>
      </c>
      <c r="AJ10" s="34" t="s">
        <v>288</v>
      </c>
    </row>
    <row r="11" spans="1:46" ht="15.6" thickTop="1" thickBot="1" x14ac:dyDescent="0.35">
      <c r="A11" s="28" t="s">
        <v>100</v>
      </c>
      <c r="B11" s="60" t="s">
        <v>379</v>
      </c>
      <c r="C11" s="31" t="s">
        <v>380</v>
      </c>
      <c r="D11" s="35" t="s">
        <v>177</v>
      </c>
      <c r="E11" s="36" t="s">
        <v>381</v>
      </c>
      <c r="F11" s="50" t="s">
        <v>267</v>
      </c>
      <c r="G11" s="50" t="s">
        <v>347</v>
      </c>
      <c r="H11" s="26" t="s">
        <v>141</v>
      </c>
      <c r="I11" s="65" t="s">
        <v>280</v>
      </c>
      <c r="J11" s="34"/>
      <c r="L11" s="33"/>
      <c r="M11" s="25" t="s">
        <v>382</v>
      </c>
      <c r="N11" s="26" t="s">
        <v>383</v>
      </c>
      <c r="O11" s="27" t="s">
        <v>380</v>
      </c>
      <c r="P11" s="276"/>
      <c r="Q11" s="276"/>
      <c r="R11" s="276"/>
      <c r="S11" s="276"/>
      <c r="T11" s="276"/>
      <c r="U11" s="34"/>
      <c r="X11" s="24"/>
      <c r="Y11" s="24"/>
      <c r="Z11" s="24"/>
      <c r="AH11" s="24"/>
      <c r="AI11" s="24"/>
    </row>
    <row r="12" spans="1:46" ht="15" thickTop="1" x14ac:dyDescent="0.3">
      <c r="A12" s="24"/>
      <c r="B12" s="24"/>
      <c r="C12" s="32"/>
      <c r="D12" s="35" t="s">
        <v>178</v>
      </c>
      <c r="E12" s="36" t="s">
        <v>384</v>
      </c>
      <c r="F12" s="37" t="s">
        <v>268</v>
      </c>
      <c r="G12" s="37" t="s">
        <v>348</v>
      </c>
      <c r="H12" s="26" t="s">
        <v>141</v>
      </c>
      <c r="I12" s="65" t="s">
        <v>280</v>
      </c>
      <c r="J12" s="34"/>
      <c r="L12" s="33"/>
      <c r="M12" s="25" t="s">
        <v>385</v>
      </c>
      <c r="N12" s="26" t="s">
        <v>386</v>
      </c>
      <c r="O12" s="27" t="s">
        <v>387</v>
      </c>
      <c r="P12" s="276"/>
      <c r="Q12" s="276"/>
      <c r="R12" s="276"/>
      <c r="S12" s="276"/>
      <c r="T12" s="276"/>
      <c r="U12" s="34"/>
    </row>
    <row r="13" spans="1:46" x14ac:dyDescent="0.3">
      <c r="C13" s="33"/>
      <c r="D13" s="35" t="s">
        <v>179</v>
      </c>
      <c r="E13" s="36" t="s">
        <v>388</v>
      </c>
      <c r="F13" s="50" t="s">
        <v>269</v>
      </c>
      <c r="G13" s="50" t="s">
        <v>349</v>
      </c>
      <c r="H13" s="26" t="s">
        <v>141</v>
      </c>
      <c r="I13" s="65" t="s">
        <v>280</v>
      </c>
      <c r="J13" s="34"/>
      <c r="L13" s="33"/>
      <c r="M13" s="25" t="s">
        <v>389</v>
      </c>
      <c r="N13" s="26" t="s">
        <v>390</v>
      </c>
      <c r="O13" s="27" t="s">
        <v>391</v>
      </c>
      <c r="P13" s="276"/>
      <c r="Q13" s="276"/>
      <c r="R13" s="276"/>
      <c r="S13" s="276"/>
      <c r="T13" s="276"/>
      <c r="U13" s="34"/>
    </row>
    <row r="14" spans="1:46" x14ac:dyDescent="0.3">
      <c r="C14" s="33"/>
      <c r="D14" s="35" t="s">
        <v>180</v>
      </c>
      <c r="E14" s="36" t="s">
        <v>392</v>
      </c>
      <c r="F14" s="37" t="s">
        <v>270</v>
      </c>
      <c r="G14" s="37" t="s">
        <v>350</v>
      </c>
      <c r="H14" s="36" t="s">
        <v>393</v>
      </c>
      <c r="I14" s="66" t="s">
        <v>393</v>
      </c>
      <c r="J14" s="34"/>
      <c r="L14" s="33"/>
      <c r="M14" s="25" t="s">
        <v>394</v>
      </c>
      <c r="N14" s="26" t="s">
        <v>395</v>
      </c>
      <c r="O14" s="27" t="s">
        <v>396</v>
      </c>
      <c r="P14" s="276"/>
      <c r="Q14" s="276"/>
      <c r="R14" s="276"/>
      <c r="S14" s="276"/>
      <c r="T14" s="276"/>
      <c r="U14" s="34"/>
    </row>
    <row r="15" spans="1:46" x14ac:dyDescent="0.3">
      <c r="C15" s="33"/>
      <c r="D15" s="35" t="s">
        <v>181</v>
      </c>
      <c r="E15" s="36" t="s">
        <v>397</v>
      </c>
      <c r="F15" s="50" t="s">
        <v>271</v>
      </c>
      <c r="G15" s="50" t="s">
        <v>351</v>
      </c>
      <c r="H15" s="36" t="s">
        <v>393</v>
      </c>
      <c r="I15" s="66" t="s">
        <v>393</v>
      </c>
      <c r="J15" s="34"/>
      <c r="L15" s="33"/>
      <c r="M15" s="25" t="s">
        <v>398</v>
      </c>
      <c r="N15" s="26" t="s">
        <v>399</v>
      </c>
      <c r="O15" s="27" t="s">
        <v>400</v>
      </c>
      <c r="P15" s="276"/>
      <c r="Q15" s="276" t="s">
        <v>457</v>
      </c>
      <c r="R15" s="276"/>
      <c r="S15" s="276"/>
      <c r="T15" s="276"/>
      <c r="U15" s="34"/>
    </row>
    <row r="16" spans="1:46" x14ac:dyDescent="0.3">
      <c r="C16" s="33"/>
      <c r="D16" s="35" t="s">
        <v>182</v>
      </c>
      <c r="E16" s="36" t="s">
        <v>401</v>
      </c>
      <c r="F16" s="37" t="s">
        <v>272</v>
      </c>
      <c r="G16" s="37" t="s">
        <v>272</v>
      </c>
      <c r="H16" s="266" t="s">
        <v>393</v>
      </c>
      <c r="I16" s="267" t="s">
        <v>393</v>
      </c>
      <c r="J16" s="34"/>
      <c r="L16" s="33"/>
      <c r="M16" s="25" t="s">
        <v>402</v>
      </c>
      <c r="N16" s="26" t="s">
        <v>403</v>
      </c>
      <c r="O16" s="27" t="s">
        <v>404</v>
      </c>
      <c r="P16" s="276"/>
      <c r="Q16" s="276"/>
      <c r="R16" s="276"/>
      <c r="S16" s="276"/>
      <c r="T16" s="276"/>
      <c r="U16" s="34"/>
    </row>
    <row r="17" spans="3:21" x14ac:dyDescent="0.3">
      <c r="C17" s="33"/>
      <c r="D17" s="35" t="s">
        <v>183</v>
      </c>
      <c r="E17" s="274" t="s">
        <v>405</v>
      </c>
      <c r="F17" s="37" t="s">
        <v>273</v>
      </c>
      <c r="G17" s="37" t="s">
        <v>353</v>
      </c>
      <c r="H17" s="266" t="s">
        <v>141</v>
      </c>
      <c r="I17" s="267" t="s">
        <v>406</v>
      </c>
      <c r="J17" s="34"/>
      <c r="L17" s="33"/>
      <c r="M17" s="25" t="s">
        <v>407</v>
      </c>
      <c r="N17" s="26" t="s">
        <v>408</v>
      </c>
      <c r="O17" s="27" t="s">
        <v>409</v>
      </c>
      <c r="P17" s="276"/>
      <c r="Q17" s="276"/>
      <c r="R17" s="276"/>
      <c r="S17" s="276"/>
      <c r="T17" s="276"/>
      <c r="U17" s="34"/>
    </row>
    <row r="18" spans="3:21" ht="15" thickBot="1" x14ac:dyDescent="0.35">
      <c r="C18" s="33"/>
      <c r="D18" s="38" t="s">
        <v>184</v>
      </c>
      <c r="E18" s="272" t="s">
        <v>410</v>
      </c>
      <c r="F18" s="273" t="s">
        <v>274</v>
      </c>
      <c r="G18" s="273" t="s">
        <v>354</v>
      </c>
      <c r="H18" s="39" t="s">
        <v>411</v>
      </c>
      <c r="I18" s="67" t="s">
        <v>412</v>
      </c>
      <c r="J18" s="34"/>
      <c r="L18" s="33"/>
      <c r="M18" s="25" t="s">
        <v>413</v>
      </c>
      <c r="N18" s="26" t="s">
        <v>414</v>
      </c>
      <c r="O18" s="27" t="s">
        <v>415</v>
      </c>
      <c r="P18" s="276"/>
      <c r="Q18" s="276"/>
      <c r="R18" s="276"/>
      <c r="S18" s="276"/>
      <c r="T18" s="276"/>
      <c r="U18" s="34"/>
    </row>
    <row r="19" spans="3:21" ht="15" thickTop="1" x14ac:dyDescent="0.3">
      <c r="D19" s="24"/>
      <c r="E19" s="24"/>
      <c r="F19" s="24"/>
      <c r="G19" s="24"/>
      <c r="H19" s="24"/>
      <c r="I19" s="24"/>
      <c r="L19" s="33"/>
      <c r="M19" s="25" t="s">
        <v>416</v>
      </c>
      <c r="N19" s="26" t="s">
        <v>417</v>
      </c>
      <c r="O19" s="27" t="s">
        <v>418</v>
      </c>
      <c r="P19" s="276"/>
      <c r="Q19" s="276"/>
      <c r="R19" s="276"/>
      <c r="S19" s="276"/>
      <c r="T19" s="276"/>
      <c r="U19" s="34"/>
    </row>
    <row r="20" spans="3:21" x14ac:dyDescent="0.3">
      <c r="L20" s="33"/>
      <c r="M20" s="25" t="s">
        <v>419</v>
      </c>
      <c r="N20" s="26" t="s">
        <v>420</v>
      </c>
      <c r="O20" s="27" t="s">
        <v>421</v>
      </c>
      <c r="P20" s="276"/>
      <c r="Q20" s="276"/>
      <c r="R20" s="276"/>
      <c r="S20" s="276"/>
      <c r="T20" s="276"/>
      <c r="U20" s="34"/>
    </row>
    <row r="21" spans="3:21" x14ac:dyDescent="0.3">
      <c r="L21" s="33"/>
      <c r="M21" s="25" t="s">
        <v>422</v>
      </c>
      <c r="N21" s="26" t="s">
        <v>423</v>
      </c>
      <c r="O21" s="27" t="s">
        <v>424</v>
      </c>
      <c r="P21" s="276"/>
      <c r="Q21" s="276"/>
      <c r="R21" s="276"/>
      <c r="S21" s="276"/>
      <c r="T21" s="276"/>
      <c r="U21" s="34"/>
    </row>
    <row r="22" spans="3:21" x14ac:dyDescent="0.3">
      <c r="L22" s="33"/>
      <c r="M22" s="25" t="s">
        <v>425</v>
      </c>
      <c r="N22" s="26" t="s">
        <v>426</v>
      </c>
      <c r="O22" s="27" t="s">
        <v>427</v>
      </c>
      <c r="P22" s="276"/>
      <c r="Q22" s="276"/>
      <c r="R22" s="276"/>
      <c r="S22" s="276"/>
      <c r="T22" s="276"/>
      <c r="U22" s="34"/>
    </row>
    <row r="23" spans="3:21" x14ac:dyDescent="0.3">
      <c r="L23" s="33"/>
      <c r="M23" s="25" t="s">
        <v>428</v>
      </c>
      <c r="N23" s="26" t="s">
        <v>429</v>
      </c>
      <c r="O23" s="27" t="s">
        <v>430</v>
      </c>
      <c r="P23" s="276"/>
      <c r="Q23" s="276"/>
      <c r="R23" s="276"/>
      <c r="S23" s="276"/>
      <c r="T23" s="276"/>
      <c r="U23" s="34"/>
    </row>
    <row r="24" spans="3:21" x14ac:dyDescent="0.3">
      <c r="L24" s="33"/>
      <c r="M24" s="25" t="s">
        <v>431</v>
      </c>
      <c r="N24" s="26" t="s">
        <v>432</v>
      </c>
      <c r="O24" s="27" t="s">
        <v>433</v>
      </c>
      <c r="P24" s="276"/>
      <c r="Q24" s="276"/>
      <c r="R24" s="276"/>
      <c r="S24" s="276"/>
      <c r="T24" s="276"/>
      <c r="U24" s="34"/>
    </row>
    <row r="25" spans="3:21" x14ac:dyDescent="0.3">
      <c r="L25" s="33"/>
      <c r="M25" s="25" t="s">
        <v>434</v>
      </c>
      <c r="N25" s="26" t="s">
        <v>435</v>
      </c>
      <c r="O25" s="27" t="s">
        <v>436</v>
      </c>
      <c r="P25" s="276"/>
      <c r="Q25" s="276"/>
      <c r="R25" s="276"/>
      <c r="S25" s="276"/>
      <c r="T25" s="276"/>
      <c r="U25" s="34"/>
    </row>
    <row r="26" spans="3:21" x14ac:dyDescent="0.3">
      <c r="L26" s="33"/>
      <c r="M26" s="25" t="s">
        <v>437</v>
      </c>
      <c r="N26" s="26" t="s">
        <v>438</v>
      </c>
      <c r="O26" s="27" t="s">
        <v>439</v>
      </c>
      <c r="P26" s="276"/>
      <c r="Q26" s="276"/>
      <c r="R26" s="276"/>
      <c r="S26" s="276"/>
      <c r="T26" s="276"/>
      <c r="U26" s="34"/>
    </row>
    <row r="27" spans="3:21" x14ac:dyDescent="0.3">
      <c r="L27" s="33"/>
      <c r="M27" s="25" t="s">
        <v>440</v>
      </c>
      <c r="N27" s="26" t="s">
        <v>441</v>
      </c>
      <c r="O27" s="27" t="s">
        <v>442</v>
      </c>
      <c r="P27" s="276"/>
      <c r="Q27" s="276"/>
      <c r="R27" s="276"/>
      <c r="S27" s="276"/>
      <c r="T27" s="276"/>
      <c r="U27" s="34"/>
    </row>
    <row r="28" spans="3:21" x14ac:dyDescent="0.3">
      <c r="L28" s="33"/>
      <c r="M28" s="25" t="s">
        <v>443</v>
      </c>
      <c r="N28" s="26" t="s">
        <v>444</v>
      </c>
      <c r="O28" s="27" t="s">
        <v>445</v>
      </c>
      <c r="P28" s="276"/>
      <c r="Q28" s="276"/>
      <c r="R28" s="276"/>
      <c r="S28" s="276"/>
      <c r="T28" s="276"/>
      <c r="U28" s="34"/>
    </row>
    <row r="29" spans="3:21" x14ac:dyDescent="0.3">
      <c r="L29" s="33"/>
      <c r="M29" s="25" t="s">
        <v>144</v>
      </c>
      <c r="N29" s="26" t="s">
        <v>446</v>
      </c>
      <c r="O29" s="27" t="s">
        <v>447</v>
      </c>
      <c r="P29" s="276"/>
      <c r="Q29" s="276"/>
      <c r="R29" s="276"/>
      <c r="S29" s="276"/>
      <c r="T29" s="276"/>
      <c r="U29" s="34"/>
    </row>
    <row r="30" spans="3:21" x14ac:dyDescent="0.3">
      <c r="L30" s="33"/>
      <c r="M30" s="25" t="s">
        <v>448</v>
      </c>
      <c r="N30" s="26" t="s">
        <v>449</v>
      </c>
      <c r="O30" s="27" t="s">
        <v>450</v>
      </c>
      <c r="P30" s="276"/>
      <c r="Q30" s="276"/>
      <c r="R30" s="276"/>
      <c r="S30" s="276"/>
      <c r="T30" s="276"/>
      <c r="U30" s="34"/>
    </row>
    <row r="31" spans="3:21" x14ac:dyDescent="0.3">
      <c r="L31" s="33"/>
      <c r="M31" s="25" t="s">
        <v>451</v>
      </c>
      <c r="N31" s="26" t="s">
        <v>452</v>
      </c>
      <c r="O31" s="27" t="s">
        <v>453</v>
      </c>
      <c r="P31" s="276"/>
      <c r="Q31" s="276"/>
      <c r="R31" s="276"/>
      <c r="S31" s="276"/>
      <c r="T31" s="276"/>
      <c r="U31" s="34"/>
    </row>
    <row r="32" spans="3:21" x14ac:dyDescent="0.3">
      <c r="L32" s="33"/>
      <c r="M32" s="25" t="s">
        <v>454</v>
      </c>
      <c r="N32" s="26" t="s">
        <v>455</v>
      </c>
      <c r="O32" s="27" t="s">
        <v>456</v>
      </c>
      <c r="P32" s="276" t="s">
        <v>457</v>
      </c>
      <c r="Q32" s="276"/>
      <c r="R32" s="276"/>
      <c r="S32" s="276"/>
      <c r="T32" s="276"/>
      <c r="U32" s="34"/>
    </row>
    <row r="33" spans="12:21" x14ac:dyDescent="0.3">
      <c r="L33" s="33"/>
      <c r="M33" s="25" t="s">
        <v>458</v>
      </c>
      <c r="N33" s="26" t="s">
        <v>459</v>
      </c>
      <c r="O33" s="27" t="s">
        <v>460</v>
      </c>
      <c r="P33" s="276"/>
      <c r="Q33" s="276"/>
      <c r="R33" s="276"/>
      <c r="S33" s="276"/>
      <c r="T33" s="276"/>
      <c r="U33" s="34"/>
    </row>
    <row r="34" spans="12:21" x14ac:dyDescent="0.3">
      <c r="L34" s="33"/>
      <c r="M34" s="25" t="s">
        <v>461</v>
      </c>
      <c r="N34" s="26" t="s">
        <v>462</v>
      </c>
      <c r="O34" s="27" t="s">
        <v>463</v>
      </c>
      <c r="P34" s="276"/>
      <c r="Q34" s="276" t="s">
        <v>457</v>
      </c>
      <c r="R34" s="276"/>
      <c r="S34" s="276"/>
      <c r="T34" s="276"/>
      <c r="U34" s="34"/>
    </row>
    <row r="35" spans="12:21" x14ac:dyDescent="0.3">
      <c r="L35" s="33"/>
      <c r="M35" s="25" t="s">
        <v>464</v>
      </c>
      <c r="N35" s="26" t="s">
        <v>465</v>
      </c>
      <c r="O35" s="27" t="s">
        <v>466</v>
      </c>
      <c r="P35" s="276" t="s">
        <v>457</v>
      </c>
      <c r="Q35" s="276"/>
      <c r="R35" s="276"/>
      <c r="S35" s="276"/>
      <c r="T35" s="276"/>
      <c r="U35" s="34"/>
    </row>
    <row r="36" spans="12:21" x14ac:dyDescent="0.3">
      <c r="L36" s="33"/>
      <c r="M36" s="25" t="s">
        <v>467</v>
      </c>
      <c r="N36" s="26" t="s">
        <v>468</v>
      </c>
      <c r="O36" s="27" t="s">
        <v>469</v>
      </c>
      <c r="P36" s="276" t="s">
        <v>457</v>
      </c>
      <c r="Q36" s="276"/>
      <c r="R36" s="276"/>
      <c r="S36" s="276"/>
      <c r="T36" s="276"/>
      <c r="U36" s="34"/>
    </row>
    <row r="37" spans="12:21" x14ac:dyDescent="0.3">
      <c r="L37" s="33"/>
      <c r="M37" s="25" t="s">
        <v>470</v>
      </c>
      <c r="N37" s="26" t="s">
        <v>471</v>
      </c>
      <c r="O37" s="27" t="s">
        <v>472</v>
      </c>
      <c r="P37" s="276"/>
      <c r="Q37" s="276"/>
      <c r="R37" s="276"/>
      <c r="S37" s="276"/>
      <c r="T37" s="276"/>
      <c r="U37" s="34"/>
    </row>
    <row r="38" spans="12:21" x14ac:dyDescent="0.3">
      <c r="L38" s="33"/>
      <c r="M38" s="25" t="s">
        <v>473</v>
      </c>
      <c r="N38" s="26" t="s">
        <v>474</v>
      </c>
      <c r="O38" s="27" t="s">
        <v>475</v>
      </c>
      <c r="P38" s="276"/>
      <c r="Q38" s="276" t="s">
        <v>457</v>
      </c>
      <c r="R38" s="276"/>
      <c r="S38" s="276"/>
      <c r="T38" s="276"/>
      <c r="U38" s="34"/>
    </row>
    <row r="39" spans="12:21" x14ac:dyDescent="0.3">
      <c r="L39" s="33"/>
      <c r="M39" s="25" t="s">
        <v>476</v>
      </c>
      <c r="N39" s="26" t="s">
        <v>477</v>
      </c>
      <c r="O39" s="27" t="s">
        <v>478</v>
      </c>
      <c r="P39" s="276"/>
      <c r="Q39" s="276"/>
      <c r="R39" s="276"/>
      <c r="S39" s="276"/>
      <c r="T39" s="276"/>
      <c r="U39" s="34"/>
    </row>
    <row r="40" spans="12:21" x14ac:dyDescent="0.3">
      <c r="L40" s="33"/>
      <c r="M40" s="25" t="s">
        <v>479</v>
      </c>
      <c r="N40" s="26" t="s">
        <v>480</v>
      </c>
      <c r="O40" s="27" t="s">
        <v>481</v>
      </c>
      <c r="P40" s="276"/>
      <c r="Q40" s="276" t="s">
        <v>457</v>
      </c>
      <c r="R40" s="276"/>
      <c r="S40" s="276"/>
      <c r="T40" s="276"/>
      <c r="U40" s="34"/>
    </row>
    <row r="41" spans="12:21" x14ac:dyDescent="0.3">
      <c r="L41" s="33"/>
      <c r="M41" s="25" t="s">
        <v>482</v>
      </c>
      <c r="N41" s="26" t="s">
        <v>483</v>
      </c>
      <c r="O41" s="27" t="s">
        <v>484</v>
      </c>
      <c r="P41" s="276"/>
      <c r="Q41" s="276" t="s">
        <v>457</v>
      </c>
      <c r="R41" s="276"/>
      <c r="S41" s="276"/>
      <c r="T41" s="276"/>
      <c r="U41" s="34"/>
    </row>
    <row r="42" spans="12:21" x14ac:dyDescent="0.3">
      <c r="L42" s="33"/>
      <c r="M42" s="25" t="s">
        <v>485</v>
      </c>
      <c r="N42" s="26" t="s">
        <v>486</v>
      </c>
      <c r="O42" s="27" t="s">
        <v>487</v>
      </c>
      <c r="P42" s="276"/>
      <c r="Q42" s="276" t="s">
        <v>457</v>
      </c>
      <c r="R42" s="276"/>
      <c r="S42" s="276"/>
      <c r="T42" s="276"/>
      <c r="U42" s="34"/>
    </row>
    <row r="43" spans="12:21" x14ac:dyDescent="0.3">
      <c r="L43" s="33"/>
      <c r="M43" s="25" t="s">
        <v>488</v>
      </c>
      <c r="N43" s="26" t="s">
        <v>489</v>
      </c>
      <c r="O43" s="27" t="s">
        <v>490</v>
      </c>
      <c r="P43" s="276"/>
      <c r="Q43" s="276" t="s">
        <v>457</v>
      </c>
      <c r="R43" s="276"/>
      <c r="S43" s="276"/>
      <c r="T43" s="276"/>
      <c r="U43" s="34"/>
    </row>
    <row r="44" spans="12:21" x14ac:dyDescent="0.3">
      <c r="L44" s="33"/>
      <c r="M44" s="25" t="s">
        <v>491</v>
      </c>
      <c r="N44" s="26" t="s">
        <v>492</v>
      </c>
      <c r="O44" s="27" t="s">
        <v>493</v>
      </c>
      <c r="P44" s="276" t="s">
        <v>457</v>
      </c>
      <c r="Q44" s="276"/>
      <c r="R44" s="276"/>
      <c r="S44" s="276"/>
      <c r="T44" s="276"/>
      <c r="U44" s="34"/>
    </row>
    <row r="45" spans="12:21" x14ac:dyDescent="0.3">
      <c r="L45" s="33"/>
      <c r="M45" s="25" t="s">
        <v>494</v>
      </c>
      <c r="N45" s="26" t="s">
        <v>495</v>
      </c>
      <c r="O45" s="27" t="s">
        <v>496</v>
      </c>
      <c r="P45" s="276" t="s">
        <v>457</v>
      </c>
      <c r="Q45" s="276"/>
      <c r="R45" s="276"/>
      <c r="S45" s="276"/>
      <c r="T45" s="276"/>
      <c r="U45" s="34"/>
    </row>
    <row r="46" spans="12:21" x14ac:dyDescent="0.3">
      <c r="L46" s="33"/>
      <c r="M46" s="25" t="s">
        <v>497</v>
      </c>
      <c r="N46" s="26" t="s">
        <v>498</v>
      </c>
      <c r="O46" s="27" t="s">
        <v>499</v>
      </c>
      <c r="P46" s="276"/>
      <c r="Q46" s="276" t="s">
        <v>457</v>
      </c>
      <c r="R46" s="276"/>
      <c r="S46" s="276"/>
      <c r="T46" s="276"/>
      <c r="U46" s="34"/>
    </row>
    <row r="47" spans="12:21" x14ac:dyDescent="0.3">
      <c r="L47" s="33"/>
      <c r="M47" s="25" t="s">
        <v>500</v>
      </c>
      <c r="N47" s="26" t="s">
        <v>501</v>
      </c>
      <c r="O47" s="27" t="s">
        <v>502</v>
      </c>
      <c r="P47" s="276" t="s">
        <v>457</v>
      </c>
      <c r="Q47" s="276"/>
      <c r="R47" s="276"/>
      <c r="S47" s="276"/>
      <c r="T47" s="276"/>
      <c r="U47" s="34"/>
    </row>
    <row r="48" spans="12:21" x14ac:dyDescent="0.3">
      <c r="L48" s="33"/>
      <c r="M48" s="25" t="s">
        <v>503</v>
      </c>
      <c r="N48" s="26" t="s">
        <v>504</v>
      </c>
      <c r="O48" s="27" t="s">
        <v>505</v>
      </c>
      <c r="P48" s="276"/>
      <c r="Q48" s="276" t="s">
        <v>457</v>
      </c>
      <c r="R48" s="276"/>
      <c r="S48" s="276"/>
      <c r="T48" s="276"/>
      <c r="U48" s="34"/>
    </row>
    <row r="49" spans="12:21" x14ac:dyDescent="0.3">
      <c r="L49" s="33"/>
      <c r="M49" s="25" t="s">
        <v>506</v>
      </c>
      <c r="N49" s="26" t="s">
        <v>507</v>
      </c>
      <c r="O49" s="27" t="s">
        <v>508</v>
      </c>
      <c r="P49" s="276"/>
      <c r="Q49" s="276"/>
      <c r="R49" s="276"/>
      <c r="S49" s="276"/>
      <c r="T49" s="276"/>
      <c r="U49" s="34"/>
    </row>
    <row r="50" spans="12:21" x14ac:dyDescent="0.3">
      <c r="L50" s="33"/>
      <c r="M50" s="25" t="s">
        <v>509</v>
      </c>
      <c r="N50" s="26" t="s">
        <v>510</v>
      </c>
      <c r="O50" s="27" t="s">
        <v>511</v>
      </c>
      <c r="P50" s="277" t="s">
        <v>457</v>
      </c>
      <c r="Q50" s="277"/>
      <c r="R50" s="277"/>
      <c r="S50" s="277"/>
      <c r="T50" s="277"/>
      <c r="U50" s="34"/>
    </row>
    <row r="51" spans="12:21" x14ac:dyDescent="0.3">
      <c r="L51" s="33"/>
      <c r="M51" s="25" t="s">
        <v>512</v>
      </c>
      <c r="N51" s="26" t="s">
        <v>513</v>
      </c>
      <c r="O51" s="27" t="s">
        <v>514</v>
      </c>
      <c r="P51" s="276" t="s">
        <v>457</v>
      </c>
      <c r="Q51" s="276"/>
      <c r="R51" s="276"/>
      <c r="S51" s="276"/>
      <c r="T51" s="276"/>
      <c r="U51" s="34"/>
    </row>
    <row r="52" spans="12:21" x14ac:dyDescent="0.3">
      <c r="L52" s="33"/>
      <c r="M52" s="25" t="s">
        <v>515</v>
      </c>
      <c r="N52" s="26" t="s">
        <v>516</v>
      </c>
      <c r="O52" s="27" t="s">
        <v>517</v>
      </c>
      <c r="P52" s="276" t="s">
        <v>457</v>
      </c>
      <c r="Q52" s="276"/>
      <c r="R52" s="276"/>
      <c r="S52" s="276"/>
      <c r="T52" s="276"/>
      <c r="U52" s="34"/>
    </row>
    <row r="53" spans="12:21" x14ac:dyDescent="0.3">
      <c r="L53" s="33"/>
      <c r="M53" s="25" t="s">
        <v>518</v>
      </c>
      <c r="N53" s="26" t="s">
        <v>519</v>
      </c>
      <c r="O53" s="27" t="s">
        <v>520</v>
      </c>
      <c r="P53" s="276" t="s">
        <v>457</v>
      </c>
      <c r="Q53" s="276"/>
      <c r="R53" s="276"/>
      <c r="S53" s="276"/>
      <c r="T53" s="276"/>
      <c r="U53" s="34"/>
    </row>
    <row r="54" spans="12:21" x14ac:dyDescent="0.3">
      <c r="L54" s="33"/>
      <c r="M54" s="25" t="s">
        <v>521</v>
      </c>
      <c r="N54" s="26" t="s">
        <v>522</v>
      </c>
      <c r="O54" s="27" t="s">
        <v>523</v>
      </c>
      <c r="P54" s="276" t="s">
        <v>457</v>
      </c>
      <c r="Q54" s="276"/>
      <c r="R54" s="276"/>
      <c r="S54" s="276"/>
      <c r="T54" s="276"/>
      <c r="U54" s="34"/>
    </row>
    <row r="55" spans="12:21" x14ac:dyDescent="0.3">
      <c r="L55" s="33"/>
      <c r="M55" s="25" t="s">
        <v>524</v>
      </c>
      <c r="N55" s="26" t="s">
        <v>525</v>
      </c>
      <c r="O55" s="27" t="s">
        <v>526</v>
      </c>
      <c r="P55" s="276" t="s">
        <v>457</v>
      </c>
      <c r="Q55" s="276"/>
      <c r="R55" s="276"/>
      <c r="S55" s="276"/>
      <c r="T55" s="276"/>
      <c r="U55" s="34"/>
    </row>
    <row r="56" spans="12:21" x14ac:dyDescent="0.3">
      <c r="L56" s="33"/>
      <c r="M56" s="25" t="s">
        <v>527</v>
      </c>
      <c r="N56" s="26" t="s">
        <v>528</v>
      </c>
      <c r="O56" s="27" t="s">
        <v>529</v>
      </c>
      <c r="P56" s="276"/>
      <c r="Q56" s="276" t="s">
        <v>457</v>
      </c>
      <c r="R56" s="276"/>
      <c r="S56" s="276"/>
      <c r="T56" s="276"/>
      <c r="U56" s="34"/>
    </row>
    <row r="57" spans="12:21" x14ac:dyDescent="0.3">
      <c r="L57" s="33"/>
      <c r="M57" s="25" t="s">
        <v>530</v>
      </c>
      <c r="N57" s="26" t="s">
        <v>531</v>
      </c>
      <c r="O57" s="27" t="s">
        <v>532</v>
      </c>
      <c r="P57" s="276" t="s">
        <v>457</v>
      </c>
      <c r="Q57" s="276"/>
      <c r="R57" s="276"/>
      <c r="S57" s="276"/>
      <c r="T57" s="276"/>
      <c r="U57" s="34"/>
    </row>
    <row r="58" spans="12:21" x14ac:dyDescent="0.3">
      <c r="L58" s="33"/>
      <c r="M58" s="25" t="s">
        <v>533</v>
      </c>
      <c r="N58" s="26" t="s">
        <v>534</v>
      </c>
      <c r="O58" s="27" t="s">
        <v>535</v>
      </c>
      <c r="P58" s="276" t="s">
        <v>457</v>
      </c>
      <c r="Q58" s="276"/>
      <c r="R58" s="276"/>
      <c r="S58" s="276"/>
      <c r="T58" s="276"/>
      <c r="U58" s="34"/>
    </row>
    <row r="59" spans="12:21" x14ac:dyDescent="0.3">
      <c r="L59" s="33"/>
      <c r="M59" s="25" t="s">
        <v>536</v>
      </c>
      <c r="N59" s="26" t="s">
        <v>537</v>
      </c>
      <c r="O59" s="27" t="s">
        <v>538</v>
      </c>
      <c r="P59" s="276" t="s">
        <v>457</v>
      </c>
      <c r="Q59" s="276"/>
      <c r="R59" s="276"/>
      <c r="S59" s="276"/>
      <c r="T59" s="276"/>
      <c r="U59" s="34"/>
    </row>
    <row r="60" spans="12:21" x14ac:dyDescent="0.3">
      <c r="L60" s="33"/>
      <c r="M60" s="25" t="s">
        <v>539</v>
      </c>
      <c r="N60" s="26" t="s">
        <v>540</v>
      </c>
      <c r="O60" s="27" t="s">
        <v>541</v>
      </c>
      <c r="P60" s="276" t="s">
        <v>457</v>
      </c>
      <c r="Q60" s="276"/>
      <c r="R60" s="276"/>
      <c r="S60" s="276"/>
      <c r="T60" s="276"/>
      <c r="U60" s="34"/>
    </row>
    <row r="61" spans="12:21" x14ac:dyDescent="0.3">
      <c r="L61" s="33"/>
      <c r="M61" s="25" t="s">
        <v>542</v>
      </c>
      <c r="N61" s="26" t="s">
        <v>543</v>
      </c>
      <c r="O61" s="27" t="s">
        <v>544</v>
      </c>
      <c r="P61" s="276"/>
      <c r="Q61" s="276"/>
      <c r="R61" s="276" t="s">
        <v>457</v>
      </c>
      <c r="S61" s="276"/>
      <c r="T61" s="276"/>
      <c r="U61" s="34"/>
    </row>
    <row r="62" spans="12:21" x14ac:dyDescent="0.3">
      <c r="L62" s="33"/>
      <c r="M62" s="25" t="s">
        <v>545</v>
      </c>
      <c r="N62" s="26" t="s">
        <v>546</v>
      </c>
      <c r="O62" s="27" t="s">
        <v>547</v>
      </c>
      <c r="P62" s="276"/>
      <c r="Q62" s="276"/>
      <c r="R62" s="276" t="s">
        <v>457</v>
      </c>
      <c r="S62" s="276"/>
      <c r="T62" s="276"/>
      <c r="U62" s="34"/>
    </row>
    <row r="63" spans="12:21" x14ac:dyDescent="0.3">
      <c r="L63" s="33"/>
      <c r="M63" s="25" t="s">
        <v>548</v>
      </c>
      <c r="N63" s="26" t="s">
        <v>549</v>
      </c>
      <c r="O63" s="27" t="s">
        <v>550</v>
      </c>
      <c r="P63" s="276"/>
      <c r="Q63" s="276"/>
      <c r="R63" s="276"/>
      <c r="S63" s="276"/>
      <c r="T63" s="276"/>
      <c r="U63" s="34"/>
    </row>
    <row r="64" spans="12:21" x14ac:dyDescent="0.3">
      <c r="L64" s="33"/>
      <c r="M64" s="25" t="s">
        <v>551</v>
      </c>
      <c r="N64" s="26" t="s">
        <v>552</v>
      </c>
      <c r="O64" s="27" t="s">
        <v>553</v>
      </c>
      <c r="P64" s="276"/>
      <c r="Q64" s="276" t="s">
        <v>457</v>
      </c>
      <c r="R64" s="276"/>
      <c r="S64" s="276"/>
      <c r="T64" s="276"/>
      <c r="U64" s="34"/>
    </row>
    <row r="65" spans="12:21" x14ac:dyDescent="0.3">
      <c r="L65" s="33"/>
      <c r="M65" s="25" t="s">
        <v>554</v>
      </c>
      <c r="N65" s="26" t="s">
        <v>555</v>
      </c>
      <c r="O65" s="27" t="s">
        <v>556</v>
      </c>
      <c r="P65" s="276"/>
      <c r="Q65" s="276" t="s">
        <v>457</v>
      </c>
      <c r="R65" s="276"/>
      <c r="S65" s="276"/>
      <c r="T65" s="276"/>
      <c r="U65" s="34"/>
    </row>
    <row r="66" spans="12:21" x14ac:dyDescent="0.3">
      <c r="L66" s="33"/>
      <c r="M66" s="25" t="s">
        <v>557</v>
      </c>
      <c r="N66" s="26" t="s">
        <v>558</v>
      </c>
      <c r="O66" s="27" t="s">
        <v>559</v>
      </c>
      <c r="P66" s="276"/>
      <c r="Q66" s="276"/>
      <c r="R66" s="276"/>
      <c r="S66" s="276"/>
      <c r="T66" s="276"/>
      <c r="U66" s="34"/>
    </row>
    <row r="67" spans="12:21" x14ac:dyDescent="0.3">
      <c r="L67" s="33"/>
      <c r="M67" s="25" t="s">
        <v>613</v>
      </c>
      <c r="N67" s="26" t="s">
        <v>614</v>
      </c>
      <c r="O67" s="27" t="s">
        <v>629</v>
      </c>
      <c r="P67" s="276"/>
      <c r="Q67" s="276"/>
      <c r="R67" s="276"/>
      <c r="S67" s="276" t="s">
        <v>457</v>
      </c>
      <c r="T67" s="276"/>
      <c r="U67" s="34"/>
    </row>
    <row r="68" spans="12:21" x14ac:dyDescent="0.3">
      <c r="M68" s="25" t="s">
        <v>615</v>
      </c>
      <c r="N68" s="26" t="s">
        <v>616</v>
      </c>
      <c r="O68" s="27" t="s">
        <v>630</v>
      </c>
      <c r="P68" s="276"/>
      <c r="Q68" s="276"/>
      <c r="R68" s="276"/>
      <c r="S68" s="276" t="s">
        <v>457</v>
      </c>
      <c r="T68" s="276"/>
    </row>
    <row r="69" spans="12:21" x14ac:dyDescent="0.3">
      <c r="M69" s="25" t="s">
        <v>617</v>
      </c>
      <c r="N69" s="26" t="s">
        <v>618</v>
      </c>
      <c r="O69" s="27" t="s">
        <v>631</v>
      </c>
      <c r="P69" s="276"/>
      <c r="Q69" s="276"/>
      <c r="R69" s="276"/>
      <c r="S69" s="276" t="s">
        <v>457</v>
      </c>
      <c r="T69" s="276"/>
    </row>
    <row r="70" spans="12:21" x14ac:dyDescent="0.3">
      <c r="M70" s="25" t="s">
        <v>619</v>
      </c>
      <c r="N70" s="26" t="s">
        <v>620</v>
      </c>
      <c r="O70" s="27" t="s">
        <v>632</v>
      </c>
      <c r="P70" s="276"/>
      <c r="Q70" s="276"/>
      <c r="R70" s="276"/>
      <c r="S70" s="276" t="s">
        <v>457</v>
      </c>
      <c r="T70" s="276"/>
    </row>
    <row r="71" spans="12:21" x14ac:dyDescent="0.3">
      <c r="M71" s="25" t="s">
        <v>621</v>
      </c>
      <c r="N71" s="26" t="s">
        <v>622</v>
      </c>
      <c r="O71" s="27" t="s">
        <v>633</v>
      </c>
      <c r="P71" s="276"/>
      <c r="Q71" s="276"/>
      <c r="R71" s="276"/>
      <c r="S71" s="276"/>
      <c r="T71" s="276" t="s">
        <v>457</v>
      </c>
    </row>
    <row r="72" spans="12:21" x14ac:dyDescent="0.3">
      <c r="M72" s="25" t="s">
        <v>623</v>
      </c>
      <c r="N72" s="26" t="s">
        <v>624</v>
      </c>
      <c r="O72" s="27" t="s">
        <v>634</v>
      </c>
      <c r="P72" s="276"/>
      <c r="Q72" s="276"/>
      <c r="R72" s="276"/>
      <c r="S72" s="276"/>
      <c r="T72" s="276" t="s">
        <v>457</v>
      </c>
    </row>
    <row r="73" spans="12:21" x14ac:dyDescent="0.3">
      <c r="M73" s="25" t="s">
        <v>625</v>
      </c>
      <c r="N73" s="26" t="s">
        <v>626</v>
      </c>
      <c r="O73" s="27" t="s">
        <v>635</v>
      </c>
      <c r="P73" s="276"/>
      <c r="Q73" s="276"/>
      <c r="R73" s="276"/>
      <c r="S73" s="276"/>
      <c r="T73" s="276" t="s">
        <v>457</v>
      </c>
    </row>
    <row r="74" spans="12:21" x14ac:dyDescent="0.3">
      <c r="M74" s="25" t="s">
        <v>627</v>
      </c>
      <c r="N74" s="26" t="s">
        <v>628</v>
      </c>
      <c r="O74" s="27" t="s">
        <v>636</v>
      </c>
      <c r="P74" s="276"/>
      <c r="Q74" s="276"/>
      <c r="R74" s="276"/>
      <c r="S74" s="276"/>
      <c r="T74" s="276" t="s">
        <v>457</v>
      </c>
    </row>
    <row r="75" spans="12:21" ht="15" thickBot="1" x14ac:dyDescent="0.35">
      <c r="M75" s="28" t="s">
        <v>560</v>
      </c>
      <c r="N75" s="60" t="s">
        <v>561</v>
      </c>
      <c r="O75" s="29" t="s">
        <v>562</v>
      </c>
      <c r="P75" s="276"/>
      <c r="Q75" s="276"/>
      <c r="R75" s="276"/>
      <c r="S75" s="276"/>
      <c r="T75" s="276"/>
    </row>
    <row r="76" spans="12:21" ht="15" thickTop="1" x14ac:dyDescent="0.3"/>
  </sheetData>
  <phoneticPr fontId="22" type="noConversion"/>
  <pageMargins left="0.7" right="0.7" top="0.75" bottom="0.75" header="0.3" footer="0.3"/>
  <pageSetup paperSize="9" orientation="portrait" r:id="rId1"/>
  <ignoredErrors>
    <ignoredError sqref="O67:O6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8D3C0-9892-489E-AD04-1D57CD5AD6D7}">
  <sheetPr codeName="Sheet4"/>
  <dimension ref="A2:AF132"/>
  <sheetViews>
    <sheetView zoomScale="70" zoomScaleNormal="70" workbookViewId="0">
      <selection activeCell="B4" sqref="B4"/>
    </sheetView>
  </sheetViews>
  <sheetFormatPr defaultColWidth="8.6640625" defaultRowHeight="14.4" x14ac:dyDescent="0.3"/>
  <cols>
    <col min="1" max="1" width="41.33203125" customWidth="1"/>
    <col min="2" max="2" width="11.33203125" customWidth="1"/>
    <col min="3" max="3" width="146.5546875" bestFit="1" customWidth="1"/>
    <col min="4" max="4" width="19.33203125" bestFit="1" customWidth="1"/>
    <col min="5" max="5" width="17.33203125" style="182" customWidth="1"/>
    <col min="6" max="8" width="10.33203125" customWidth="1"/>
    <col min="9" max="9" width="3.5546875" bestFit="1" customWidth="1"/>
    <col min="10" max="19" width="7.33203125" customWidth="1"/>
    <col min="20" max="20" width="7.6640625" bestFit="1" customWidth="1"/>
    <col min="21" max="21" width="3.6640625" customWidth="1"/>
    <col min="22" max="32" width="17.33203125" customWidth="1"/>
  </cols>
  <sheetData>
    <row r="2" spans="1:32" ht="18" x14ac:dyDescent="0.35">
      <c r="F2" s="392" t="s">
        <v>563</v>
      </c>
      <c r="G2" s="393"/>
      <c r="H2" s="394"/>
      <c r="J2" s="389" t="s">
        <v>564</v>
      </c>
      <c r="K2" s="390"/>
      <c r="L2" s="390"/>
      <c r="M2" s="390"/>
      <c r="N2" s="390"/>
      <c r="O2" s="390"/>
      <c r="P2" s="390"/>
      <c r="Q2" s="390"/>
      <c r="R2" s="390"/>
      <c r="S2" s="390"/>
      <c r="T2" s="391"/>
      <c r="V2" s="389" t="s">
        <v>564</v>
      </c>
      <c r="W2" s="390"/>
      <c r="X2" s="390"/>
      <c r="Y2" s="390"/>
      <c r="Z2" s="390"/>
      <c r="AA2" s="390"/>
      <c r="AB2" s="390"/>
      <c r="AC2" s="390"/>
      <c r="AD2" s="390"/>
      <c r="AE2" s="390"/>
      <c r="AF2" s="391"/>
    </row>
    <row r="3" spans="1:32" x14ac:dyDescent="0.3">
      <c r="A3" s="395" t="s">
        <v>565</v>
      </c>
      <c r="B3" s="396"/>
      <c r="C3" s="193" t="s">
        <v>566</v>
      </c>
      <c r="D3" s="194" t="s">
        <v>567</v>
      </c>
      <c r="E3" s="195" t="s">
        <v>568</v>
      </c>
      <c r="F3" s="168" t="s">
        <v>569</v>
      </c>
      <c r="G3" s="169" t="s">
        <v>570</v>
      </c>
      <c r="H3" s="170" t="s">
        <v>571</v>
      </c>
      <c r="J3" s="161">
        <v>0</v>
      </c>
      <c r="K3" s="162">
        <v>50</v>
      </c>
      <c r="L3" s="162">
        <v>100</v>
      </c>
      <c r="M3" s="162">
        <v>300</v>
      </c>
      <c r="N3" s="162">
        <v>500</v>
      </c>
      <c r="O3" s="162">
        <v>1000</v>
      </c>
      <c r="P3" s="162">
        <v>3000</v>
      </c>
      <c r="Q3" s="162">
        <v>5000</v>
      </c>
      <c r="R3" s="162">
        <v>10000</v>
      </c>
      <c r="S3" s="162">
        <v>50000</v>
      </c>
      <c r="T3" s="163">
        <v>100000</v>
      </c>
      <c r="V3" s="174">
        <v>0</v>
      </c>
      <c r="W3" s="175">
        <v>50</v>
      </c>
      <c r="X3" s="175">
        <v>100</v>
      </c>
      <c r="Y3" s="175">
        <v>300</v>
      </c>
      <c r="Z3" s="175">
        <v>500</v>
      </c>
      <c r="AA3" s="175">
        <v>1000</v>
      </c>
      <c r="AB3" s="175">
        <v>3000</v>
      </c>
      <c r="AC3" s="175">
        <v>5000</v>
      </c>
      <c r="AD3" s="175">
        <v>10000</v>
      </c>
      <c r="AE3" s="175">
        <v>50000</v>
      </c>
      <c r="AF3" s="176">
        <v>100000</v>
      </c>
    </row>
    <row r="4" spans="1:32" x14ac:dyDescent="0.3">
      <c r="A4" s="172" t="s">
        <v>191</v>
      </c>
      <c r="B4" s="177" t="s">
        <v>572</v>
      </c>
      <c r="C4" s="179" t="s">
        <v>573</v>
      </c>
      <c r="D4" s="177" t="s">
        <v>258</v>
      </c>
      <c r="E4" s="184" t="s">
        <v>574</v>
      </c>
      <c r="F4" s="151">
        <v>300</v>
      </c>
      <c r="G4" s="160">
        <v>3000</v>
      </c>
      <c r="H4" s="167">
        <v>1000000</v>
      </c>
      <c r="J4" s="155" t="str">
        <f t="shared" ref="J4:T9" si="0">IF(J$3&lt;$F4,"NC",IF(J$3&lt;=$G4,"A","B"))</f>
        <v>NC</v>
      </c>
      <c r="K4" s="156" t="str">
        <f t="shared" si="0"/>
        <v>NC</v>
      </c>
      <c r="L4" s="156" t="str">
        <f t="shared" si="0"/>
        <v>NC</v>
      </c>
      <c r="M4" s="156" t="str">
        <f t="shared" si="0"/>
        <v>A</v>
      </c>
      <c r="N4" s="156" t="str">
        <f t="shared" si="0"/>
        <v>A</v>
      </c>
      <c r="O4" s="156" t="str">
        <f t="shared" si="0"/>
        <v>A</v>
      </c>
      <c r="P4" s="156" t="str">
        <f t="shared" si="0"/>
        <v>A</v>
      </c>
      <c r="Q4" s="156" t="str">
        <f t="shared" si="0"/>
        <v>B</v>
      </c>
      <c r="R4" s="156" t="str">
        <f t="shared" si="0"/>
        <v>B</v>
      </c>
      <c r="S4" s="156" t="str">
        <f t="shared" si="0"/>
        <v>B</v>
      </c>
      <c r="T4" s="157" t="str">
        <f t="shared" si="0"/>
        <v>B</v>
      </c>
      <c r="V4" s="155" t="str">
        <f>IF(J4="NC",J4, _xlfn.CONCAT($B4," ",J4))</f>
        <v>NC</v>
      </c>
      <c r="W4" s="156" t="str">
        <f t="shared" ref="W4" si="1">IF(K4="NC",K4, _xlfn.CONCAT($B4," ",K4))</f>
        <v>NC</v>
      </c>
      <c r="X4" s="156" t="str">
        <f t="shared" ref="X4" si="2">IF(L4="NC",L4, _xlfn.CONCAT($B4," ",L4))</f>
        <v>NC</v>
      </c>
      <c r="Y4" s="156" t="str">
        <f t="shared" ref="Y4" si="3">IF(M4="NC",M4, _xlfn.CONCAT($B4," ",M4))</f>
        <v>72 1° A</v>
      </c>
      <c r="Z4" s="156" t="str">
        <f t="shared" ref="Z4" si="4">IF(N4="NC",N4, _xlfn.CONCAT($B4," ",N4))</f>
        <v>72 1° A</v>
      </c>
      <c r="AA4" s="156" t="str">
        <f t="shared" ref="AA4" si="5">IF(O4="NC",O4, _xlfn.CONCAT($B4," ",O4))</f>
        <v>72 1° A</v>
      </c>
      <c r="AB4" s="156" t="str">
        <f t="shared" ref="AB4" si="6">IF(P4="NC",P4, _xlfn.CONCAT($B4," ",P4))</f>
        <v>72 1° A</v>
      </c>
      <c r="AC4" s="156" t="str">
        <f t="shared" ref="AC4" si="7">IF(Q4="NC",Q4, _xlfn.CONCAT($B4," ",Q4))</f>
        <v>72 1° B</v>
      </c>
      <c r="AD4" s="156" t="str">
        <f t="shared" ref="AD4" si="8">IF(R4="NC",R4, _xlfn.CONCAT($B4," ",R4))</f>
        <v>72 1° B</v>
      </c>
      <c r="AE4" s="156" t="str">
        <f t="shared" ref="AE4" si="9">IF(S4="NC",S4, _xlfn.CONCAT($B4," ",S4))</f>
        <v>72 1° B</v>
      </c>
      <c r="AF4" s="157" t="str">
        <f t="shared" ref="AF4" si="10">IF(T4="NC",T4, _xlfn.CONCAT($B4," ",T4))</f>
        <v>72 1° B</v>
      </c>
    </row>
    <row r="5" spans="1:32" x14ac:dyDescent="0.3">
      <c r="A5" s="180" t="s">
        <v>575</v>
      </c>
      <c r="B5" s="149" t="s">
        <v>576</v>
      </c>
      <c r="C5" s="178" t="s">
        <v>577</v>
      </c>
      <c r="D5" s="149" t="s">
        <v>259</v>
      </c>
      <c r="E5" s="200" t="s">
        <v>574</v>
      </c>
      <c r="F5" s="152">
        <v>300</v>
      </c>
      <c r="G5" s="159">
        <v>3000</v>
      </c>
      <c r="H5" s="166">
        <v>1000000</v>
      </c>
      <c r="I5" t="s">
        <v>578</v>
      </c>
      <c r="J5" s="158" t="str">
        <f t="shared" si="0"/>
        <v>NC</v>
      </c>
      <c r="K5" s="153" t="str">
        <f t="shared" si="0"/>
        <v>NC</v>
      </c>
      <c r="L5" s="153" t="str">
        <f t="shared" si="0"/>
        <v>NC</v>
      </c>
      <c r="M5" s="153" t="str">
        <f t="shared" si="0"/>
        <v>A</v>
      </c>
      <c r="N5" s="153" t="str">
        <f t="shared" si="0"/>
        <v>A</v>
      </c>
      <c r="O5" s="153" t="str">
        <f t="shared" si="0"/>
        <v>A</v>
      </c>
      <c r="P5" s="153" t="str">
        <f t="shared" si="0"/>
        <v>A</v>
      </c>
      <c r="Q5" s="153" t="str">
        <f t="shared" si="0"/>
        <v>B</v>
      </c>
      <c r="R5" s="153" t="str">
        <f t="shared" si="0"/>
        <v>B</v>
      </c>
      <c r="S5" s="153" t="str">
        <f t="shared" si="0"/>
        <v>B</v>
      </c>
      <c r="T5" s="154" t="str">
        <f t="shared" si="0"/>
        <v>B</v>
      </c>
      <c r="V5" s="158" t="str">
        <f>IF(J5="NC",J5, _xlfn.CONCAT($B5," ",J5))</f>
        <v>NC</v>
      </c>
      <c r="W5" s="153" t="str">
        <f t="shared" ref="W5:AF5" si="11">IF(K5="NC",K5, _xlfn.CONCAT($B5," ",K5))</f>
        <v>NC</v>
      </c>
      <c r="X5" s="153" t="str">
        <f t="shared" si="11"/>
        <v>NC</v>
      </c>
      <c r="Y5" s="153" t="str">
        <f t="shared" si="11"/>
        <v>72 2° A</v>
      </c>
      <c r="Z5" s="153" t="str">
        <f t="shared" si="11"/>
        <v>72 2° A</v>
      </c>
      <c r="AA5" s="153" t="str">
        <f t="shared" si="11"/>
        <v>72 2° A</v>
      </c>
      <c r="AB5" s="153" t="str">
        <f t="shared" si="11"/>
        <v>72 2° A</v>
      </c>
      <c r="AC5" s="153" t="str">
        <f t="shared" si="11"/>
        <v>72 2° B</v>
      </c>
      <c r="AD5" s="153" t="str">
        <f t="shared" si="11"/>
        <v>72 2° B</v>
      </c>
      <c r="AE5" s="153" t="str">
        <f t="shared" si="11"/>
        <v>72 2° B</v>
      </c>
      <c r="AF5" s="154" t="str">
        <f t="shared" si="11"/>
        <v>72 2° B</v>
      </c>
    </row>
    <row r="6" spans="1:32" x14ac:dyDescent="0.3">
      <c r="A6" s="172" t="s">
        <v>193</v>
      </c>
      <c r="B6" s="177" t="s">
        <v>579</v>
      </c>
      <c r="C6" s="179" t="s">
        <v>580</v>
      </c>
      <c r="D6" s="177" t="s">
        <v>260</v>
      </c>
      <c r="E6" s="184" t="s">
        <v>574</v>
      </c>
      <c r="F6" s="151">
        <v>300</v>
      </c>
      <c r="G6" s="160">
        <v>3000</v>
      </c>
      <c r="H6" s="167" t="s">
        <v>581</v>
      </c>
      <c r="I6" t="s">
        <v>578</v>
      </c>
      <c r="J6" s="155" t="str">
        <f t="shared" si="0"/>
        <v>NC</v>
      </c>
      <c r="K6" s="156" t="str">
        <f t="shared" si="0"/>
        <v>NC</v>
      </c>
      <c r="L6" s="156" t="str">
        <f t="shared" si="0"/>
        <v>NC</v>
      </c>
      <c r="M6" s="156" t="str">
        <f t="shared" si="0"/>
        <v>A</v>
      </c>
      <c r="N6" s="156" t="str">
        <f t="shared" si="0"/>
        <v>A</v>
      </c>
      <c r="O6" s="156" t="str">
        <f t="shared" si="0"/>
        <v>A</v>
      </c>
      <c r="P6" s="156" t="str">
        <f t="shared" si="0"/>
        <v>A</v>
      </c>
      <c r="Q6" s="156" t="str">
        <f t="shared" si="0"/>
        <v>B</v>
      </c>
      <c r="R6" s="156" t="str">
        <f t="shared" si="0"/>
        <v>B</v>
      </c>
      <c r="S6" s="156" t="str">
        <f t="shared" si="0"/>
        <v>B</v>
      </c>
      <c r="T6" s="157" t="str">
        <f t="shared" si="0"/>
        <v>B</v>
      </c>
      <c r="V6" s="155" t="str">
        <f t="shared" ref="V6:V19" si="12">IF(J6="NC",J6, _xlfn.CONCAT($B6," ",J6))</f>
        <v>NC</v>
      </c>
      <c r="W6" s="156" t="str">
        <f t="shared" ref="W6:W19" si="13">IF(K6="NC",K6, _xlfn.CONCAT($B6," ",K6))</f>
        <v>NC</v>
      </c>
      <c r="X6" s="156" t="str">
        <f t="shared" ref="X6:X19" si="14">IF(L6="NC",L6, _xlfn.CONCAT($B6," ",L6))</f>
        <v>NC</v>
      </c>
      <c r="Y6" s="156" t="str">
        <f t="shared" ref="Y6:Y19" si="15">IF(M6="NC",M6, _xlfn.CONCAT($B6," ",M6))</f>
        <v>74 1°  A</v>
      </c>
      <c r="Z6" s="156" t="str">
        <f t="shared" ref="Z6:Z19" si="16">IF(N6="NC",N6, _xlfn.CONCAT($B6," ",N6))</f>
        <v>74 1°  A</v>
      </c>
      <c r="AA6" s="156" t="str">
        <f t="shared" ref="AA6:AA19" si="17">IF(O6="NC",O6, _xlfn.CONCAT($B6," ",O6))</f>
        <v>74 1°  A</v>
      </c>
      <c r="AB6" s="156" t="str">
        <f t="shared" ref="AB6:AB19" si="18">IF(P6="NC",P6, _xlfn.CONCAT($B6," ",P6))</f>
        <v>74 1°  A</v>
      </c>
      <c r="AC6" s="156" t="str">
        <f t="shared" ref="AC6:AC19" si="19">IF(Q6="NC",Q6, _xlfn.CONCAT($B6," ",Q6))</f>
        <v>74 1°  B</v>
      </c>
      <c r="AD6" s="156" t="str">
        <f t="shared" ref="AD6:AD19" si="20">IF(R6="NC",R6, _xlfn.CONCAT($B6," ",R6))</f>
        <v>74 1°  B</v>
      </c>
      <c r="AE6" s="156" t="str">
        <f t="shared" ref="AE6:AE19" si="21">IF(S6="NC",S6, _xlfn.CONCAT($B6," ",S6))</f>
        <v>74 1°  B</v>
      </c>
      <c r="AF6" s="157" t="str">
        <f t="shared" ref="AF6:AF19" si="22">IF(T6="NC",T6, _xlfn.CONCAT($B6," ",T6))</f>
        <v>74 1°  B</v>
      </c>
    </row>
    <row r="7" spans="1:32" x14ac:dyDescent="0.3">
      <c r="A7" s="180" t="s">
        <v>194</v>
      </c>
      <c r="B7" s="149" t="s">
        <v>582</v>
      </c>
      <c r="C7" s="179" t="s">
        <v>583</v>
      </c>
      <c r="D7" s="149" t="s">
        <v>261</v>
      </c>
      <c r="E7" s="184" t="s">
        <v>574</v>
      </c>
      <c r="F7" s="151">
        <v>300</v>
      </c>
      <c r="G7" s="160">
        <v>3000</v>
      </c>
      <c r="H7" s="167" t="s">
        <v>581</v>
      </c>
      <c r="I7" t="s">
        <v>578</v>
      </c>
      <c r="J7" s="155" t="str">
        <f t="shared" si="0"/>
        <v>NC</v>
      </c>
      <c r="K7" s="156" t="str">
        <f t="shared" si="0"/>
        <v>NC</v>
      </c>
      <c r="L7" s="156" t="str">
        <f t="shared" si="0"/>
        <v>NC</v>
      </c>
      <c r="M7" s="156" t="str">
        <f t="shared" si="0"/>
        <v>A</v>
      </c>
      <c r="N7" s="156" t="str">
        <f t="shared" si="0"/>
        <v>A</v>
      </c>
      <c r="O7" s="156" t="str">
        <f t="shared" si="0"/>
        <v>A</v>
      </c>
      <c r="P7" s="156" t="str">
        <f t="shared" si="0"/>
        <v>A</v>
      </c>
      <c r="Q7" s="156" t="str">
        <f t="shared" si="0"/>
        <v>B</v>
      </c>
      <c r="R7" s="156" t="str">
        <f t="shared" si="0"/>
        <v>B</v>
      </c>
      <c r="S7" s="156" t="str">
        <f t="shared" si="0"/>
        <v>B</v>
      </c>
      <c r="T7" s="157" t="str">
        <f t="shared" si="0"/>
        <v>B</v>
      </c>
      <c r="V7" s="155" t="str">
        <f t="shared" si="12"/>
        <v>NC</v>
      </c>
      <c r="W7" s="156" t="str">
        <f t="shared" si="13"/>
        <v>NC</v>
      </c>
      <c r="X7" s="156" t="str">
        <f t="shared" si="14"/>
        <v>NC</v>
      </c>
      <c r="Y7" s="156" t="str">
        <f t="shared" si="15"/>
        <v>74 2°  A</v>
      </c>
      <c r="Z7" s="156" t="str">
        <f t="shared" si="16"/>
        <v>74 2°  A</v>
      </c>
      <c r="AA7" s="156" t="str">
        <f t="shared" si="17"/>
        <v>74 2°  A</v>
      </c>
      <c r="AB7" s="156" t="str">
        <f t="shared" si="18"/>
        <v>74 2°  A</v>
      </c>
      <c r="AC7" s="156" t="str">
        <f t="shared" si="19"/>
        <v>74 2°  B</v>
      </c>
      <c r="AD7" s="156" t="str">
        <f t="shared" si="20"/>
        <v>74 2°  B</v>
      </c>
      <c r="AE7" s="156" t="str">
        <f t="shared" si="21"/>
        <v>74 2°  B</v>
      </c>
      <c r="AF7" s="157" t="str">
        <f t="shared" si="22"/>
        <v>74 2°  B</v>
      </c>
    </row>
    <row r="8" spans="1:32" x14ac:dyDescent="0.3">
      <c r="A8" s="191" t="s">
        <v>195</v>
      </c>
      <c r="B8" s="177" t="s">
        <v>584</v>
      </c>
      <c r="C8" s="187" t="s">
        <v>585</v>
      </c>
      <c r="D8" s="177" t="s">
        <v>586</v>
      </c>
      <c r="E8" s="188" t="s">
        <v>277</v>
      </c>
      <c r="F8" s="198">
        <v>0</v>
      </c>
      <c r="G8" s="181">
        <v>500</v>
      </c>
      <c r="H8" s="189" t="s">
        <v>581</v>
      </c>
      <c r="I8" t="s">
        <v>578</v>
      </c>
      <c r="J8" s="190" t="str">
        <f t="shared" si="0"/>
        <v>A</v>
      </c>
      <c r="K8" s="164" t="str">
        <f t="shared" si="0"/>
        <v>A</v>
      </c>
      <c r="L8" s="164" t="str">
        <f t="shared" si="0"/>
        <v>A</v>
      </c>
      <c r="M8" s="164" t="str">
        <f t="shared" si="0"/>
        <v>A</v>
      </c>
      <c r="N8" s="164" t="str">
        <f t="shared" si="0"/>
        <v>A</v>
      </c>
      <c r="O8" s="164" t="str">
        <f t="shared" si="0"/>
        <v>B</v>
      </c>
      <c r="P8" s="164" t="str">
        <f t="shared" si="0"/>
        <v>B</v>
      </c>
      <c r="Q8" s="164" t="str">
        <f t="shared" si="0"/>
        <v>B</v>
      </c>
      <c r="R8" s="164" t="str">
        <f t="shared" si="0"/>
        <v>B</v>
      </c>
      <c r="S8" s="164" t="str">
        <f t="shared" si="0"/>
        <v>B</v>
      </c>
      <c r="T8" s="165" t="str">
        <f t="shared" si="0"/>
        <v>B</v>
      </c>
      <c r="V8" s="190" t="str">
        <f t="shared" si="12"/>
        <v>88 1°  A</v>
      </c>
      <c r="W8" s="164" t="str">
        <f t="shared" si="13"/>
        <v>88 1°  A</v>
      </c>
      <c r="X8" s="164" t="str">
        <f t="shared" si="14"/>
        <v>88 1°  A</v>
      </c>
      <c r="Y8" s="164" t="str">
        <f t="shared" si="15"/>
        <v>88 1°  A</v>
      </c>
      <c r="Z8" s="164" t="str">
        <f t="shared" si="16"/>
        <v>88 1°  A</v>
      </c>
      <c r="AA8" s="164" t="str">
        <f t="shared" si="17"/>
        <v>88 1°  B</v>
      </c>
      <c r="AB8" s="164" t="str">
        <f t="shared" si="18"/>
        <v>88 1°  B</v>
      </c>
      <c r="AC8" s="164" t="str">
        <f t="shared" si="19"/>
        <v>88 1°  B</v>
      </c>
      <c r="AD8" s="164" t="str">
        <f t="shared" si="20"/>
        <v>88 1°  B</v>
      </c>
      <c r="AE8" s="164" t="str">
        <f t="shared" si="21"/>
        <v>88 1°  B</v>
      </c>
      <c r="AF8" s="165" t="str">
        <f t="shared" si="22"/>
        <v>88 1°  B</v>
      </c>
    </row>
    <row r="9" spans="1:32" x14ac:dyDescent="0.3">
      <c r="A9" s="192" t="s">
        <v>196</v>
      </c>
      <c r="B9" s="150" t="s">
        <v>584</v>
      </c>
      <c r="C9" s="178" t="s">
        <v>587</v>
      </c>
      <c r="D9" s="150" t="s">
        <v>588</v>
      </c>
      <c r="E9" s="183" t="s">
        <v>277</v>
      </c>
      <c r="F9" s="152">
        <v>50</v>
      </c>
      <c r="G9" s="159">
        <v>500</v>
      </c>
      <c r="H9" s="166" t="s">
        <v>581</v>
      </c>
      <c r="I9" t="s">
        <v>578</v>
      </c>
      <c r="J9" s="158" t="str">
        <f t="shared" si="0"/>
        <v>NC</v>
      </c>
      <c r="K9" s="153" t="str">
        <f t="shared" si="0"/>
        <v>A</v>
      </c>
      <c r="L9" s="153" t="str">
        <f t="shared" si="0"/>
        <v>A</v>
      </c>
      <c r="M9" s="153" t="str">
        <f t="shared" si="0"/>
        <v>A</v>
      </c>
      <c r="N9" s="153" t="str">
        <f t="shared" si="0"/>
        <v>A</v>
      </c>
      <c r="O9" s="153" t="str">
        <f t="shared" si="0"/>
        <v>B</v>
      </c>
      <c r="P9" s="153" t="str">
        <f t="shared" si="0"/>
        <v>B</v>
      </c>
      <c r="Q9" s="153" t="str">
        <f t="shared" si="0"/>
        <v>B</v>
      </c>
      <c r="R9" s="153" t="str">
        <f t="shared" si="0"/>
        <v>B</v>
      </c>
      <c r="S9" s="153" t="str">
        <f t="shared" si="0"/>
        <v>B</v>
      </c>
      <c r="T9" s="154" t="str">
        <f t="shared" si="0"/>
        <v>B</v>
      </c>
      <c r="V9" s="155" t="str">
        <f t="shared" si="12"/>
        <v>NC</v>
      </c>
      <c r="W9" s="156" t="str">
        <f t="shared" si="13"/>
        <v>88 1°  A</v>
      </c>
      <c r="X9" s="156" t="str">
        <f t="shared" si="14"/>
        <v>88 1°  A</v>
      </c>
      <c r="Y9" s="156" t="str">
        <f t="shared" si="15"/>
        <v>88 1°  A</v>
      </c>
      <c r="Z9" s="156" t="str">
        <f t="shared" si="16"/>
        <v>88 1°  A</v>
      </c>
      <c r="AA9" s="156" t="str">
        <f t="shared" si="17"/>
        <v>88 1°  B</v>
      </c>
      <c r="AB9" s="156" t="str">
        <f t="shared" si="18"/>
        <v>88 1°  B</v>
      </c>
      <c r="AC9" s="156" t="str">
        <f t="shared" si="19"/>
        <v>88 1°  B</v>
      </c>
      <c r="AD9" s="156" t="str">
        <f t="shared" si="20"/>
        <v>88 1°  B</v>
      </c>
      <c r="AE9" s="156" t="str">
        <f t="shared" si="21"/>
        <v>88 1°  B</v>
      </c>
      <c r="AF9" s="157" t="str">
        <f t="shared" si="22"/>
        <v>88 1°  B</v>
      </c>
    </row>
    <row r="10" spans="1:32" x14ac:dyDescent="0.3">
      <c r="A10" s="180" t="s">
        <v>197</v>
      </c>
      <c r="B10" s="149" t="s">
        <v>589</v>
      </c>
      <c r="C10" s="179" t="s">
        <v>590</v>
      </c>
      <c r="D10" s="149" t="s">
        <v>264</v>
      </c>
      <c r="E10" s="184" t="s">
        <v>290</v>
      </c>
      <c r="F10" s="151">
        <v>0</v>
      </c>
      <c r="G10" s="160">
        <v>500</v>
      </c>
      <c r="H10" s="167">
        <v>10000</v>
      </c>
      <c r="I10" t="s">
        <v>578</v>
      </c>
      <c r="J10" s="155" t="str">
        <f t="shared" ref="J10:T19" si="23">IF(J$3&lt;=$F10,"NC",IF(J$3&lt;=$G10,"A",IF(J$3&lt;=$H10,"B","C")))</f>
        <v>NC</v>
      </c>
      <c r="K10" s="156" t="str">
        <f t="shared" si="23"/>
        <v>A</v>
      </c>
      <c r="L10" s="156" t="str">
        <f t="shared" si="23"/>
        <v>A</v>
      </c>
      <c r="M10" s="156" t="str">
        <f t="shared" si="23"/>
        <v>A</v>
      </c>
      <c r="N10" s="156" t="str">
        <f t="shared" si="23"/>
        <v>A</v>
      </c>
      <c r="O10" s="156" t="str">
        <f t="shared" si="23"/>
        <v>B</v>
      </c>
      <c r="P10" s="156" t="str">
        <f t="shared" si="23"/>
        <v>B</v>
      </c>
      <c r="Q10" s="156" t="str">
        <f t="shared" si="23"/>
        <v>B</v>
      </c>
      <c r="R10" s="156" t="str">
        <f t="shared" si="23"/>
        <v>B</v>
      </c>
      <c r="S10" s="156" t="str">
        <f t="shared" si="23"/>
        <v>C</v>
      </c>
      <c r="T10" s="157" t="str">
        <f t="shared" si="23"/>
        <v>C</v>
      </c>
      <c r="V10" s="155" t="str">
        <f t="shared" si="12"/>
        <v>NC</v>
      </c>
      <c r="W10" s="156" t="str">
        <f t="shared" si="13"/>
        <v>88 2°  A</v>
      </c>
      <c r="X10" s="156" t="str">
        <f t="shared" si="14"/>
        <v>88 2°  A</v>
      </c>
      <c r="Y10" s="156" t="str">
        <f t="shared" si="15"/>
        <v>88 2°  A</v>
      </c>
      <c r="Z10" s="156" t="str">
        <f t="shared" si="16"/>
        <v>88 2°  A</v>
      </c>
      <c r="AA10" s="156" t="str">
        <f t="shared" si="17"/>
        <v>88 2°  B</v>
      </c>
      <c r="AB10" s="156" t="str">
        <f t="shared" si="18"/>
        <v>88 2°  B</v>
      </c>
      <c r="AC10" s="156" t="str">
        <f t="shared" si="19"/>
        <v>88 2°  B</v>
      </c>
      <c r="AD10" s="156" t="str">
        <f t="shared" si="20"/>
        <v>88 2°  B</v>
      </c>
      <c r="AE10" s="156" t="str">
        <f t="shared" si="21"/>
        <v>88 2°  C</v>
      </c>
      <c r="AF10" s="157" t="str">
        <f t="shared" si="22"/>
        <v>88 2°  C</v>
      </c>
    </row>
    <row r="11" spans="1:32" x14ac:dyDescent="0.3">
      <c r="A11" s="173" t="s">
        <v>198</v>
      </c>
      <c r="B11" s="150" t="s">
        <v>589</v>
      </c>
      <c r="C11" s="178" t="s">
        <v>591</v>
      </c>
      <c r="D11" s="150" t="s">
        <v>265</v>
      </c>
      <c r="E11" s="183" t="s">
        <v>290</v>
      </c>
      <c r="F11" s="152">
        <v>100</v>
      </c>
      <c r="G11" s="159">
        <v>500</v>
      </c>
      <c r="H11" s="166">
        <v>10000</v>
      </c>
      <c r="I11" t="s">
        <v>578</v>
      </c>
      <c r="J11" s="158" t="str">
        <f t="shared" si="23"/>
        <v>NC</v>
      </c>
      <c r="K11" s="153" t="str">
        <f t="shared" si="23"/>
        <v>NC</v>
      </c>
      <c r="L11" s="153" t="str">
        <f t="shared" si="23"/>
        <v>NC</v>
      </c>
      <c r="M11" s="153" t="str">
        <f t="shared" si="23"/>
        <v>A</v>
      </c>
      <c r="N11" s="153" t="str">
        <f t="shared" si="23"/>
        <v>A</v>
      </c>
      <c r="O11" s="153" t="str">
        <f t="shared" si="23"/>
        <v>B</v>
      </c>
      <c r="P11" s="153" t="str">
        <f t="shared" si="23"/>
        <v>B</v>
      </c>
      <c r="Q11" s="153" t="str">
        <f t="shared" si="23"/>
        <v>B</v>
      </c>
      <c r="R11" s="153" t="str">
        <f t="shared" si="23"/>
        <v>B</v>
      </c>
      <c r="S11" s="153" t="str">
        <f t="shared" si="23"/>
        <v>C</v>
      </c>
      <c r="T11" s="154" t="str">
        <f t="shared" si="23"/>
        <v>C</v>
      </c>
      <c r="V11" s="158" t="str">
        <f t="shared" si="12"/>
        <v>NC</v>
      </c>
      <c r="W11" s="153" t="str">
        <f t="shared" si="13"/>
        <v>NC</v>
      </c>
      <c r="X11" s="153" t="str">
        <f t="shared" si="14"/>
        <v>NC</v>
      </c>
      <c r="Y11" s="153" t="str">
        <f t="shared" si="15"/>
        <v>88 2°  A</v>
      </c>
      <c r="Z11" s="153" t="str">
        <f t="shared" si="16"/>
        <v>88 2°  A</v>
      </c>
      <c r="AA11" s="153" t="str">
        <f t="shared" si="17"/>
        <v>88 2°  B</v>
      </c>
      <c r="AB11" s="153" t="str">
        <f t="shared" si="18"/>
        <v>88 2°  B</v>
      </c>
      <c r="AC11" s="153" t="str">
        <f t="shared" si="19"/>
        <v>88 2°  B</v>
      </c>
      <c r="AD11" s="153" t="str">
        <f t="shared" si="20"/>
        <v>88 2°  B</v>
      </c>
      <c r="AE11" s="153" t="str">
        <f t="shared" si="21"/>
        <v>88 2°  C</v>
      </c>
      <c r="AF11" s="154" t="str">
        <f t="shared" si="22"/>
        <v>88 2°  C</v>
      </c>
    </row>
    <row r="12" spans="1:32" x14ac:dyDescent="0.3">
      <c r="A12" s="172" t="s">
        <v>199</v>
      </c>
      <c r="B12" s="177" t="s">
        <v>592</v>
      </c>
      <c r="C12" s="179" t="s">
        <v>593</v>
      </c>
      <c r="D12" s="177" t="s">
        <v>594</v>
      </c>
      <c r="E12" s="184" t="s">
        <v>303</v>
      </c>
      <c r="F12" s="151">
        <v>0</v>
      </c>
      <c r="G12" s="160">
        <v>1000</v>
      </c>
      <c r="H12" s="167">
        <v>50000</v>
      </c>
      <c r="I12" t="s">
        <v>578</v>
      </c>
      <c r="J12" s="155" t="str">
        <f t="shared" si="23"/>
        <v>NC</v>
      </c>
      <c r="K12" s="156" t="str">
        <f t="shared" si="23"/>
        <v>A</v>
      </c>
      <c r="L12" s="156" t="str">
        <f t="shared" si="23"/>
        <v>A</v>
      </c>
      <c r="M12" s="156" t="str">
        <f t="shared" si="23"/>
        <v>A</v>
      </c>
      <c r="N12" s="156" t="str">
        <f t="shared" si="23"/>
        <v>A</v>
      </c>
      <c r="O12" s="156" t="str">
        <f t="shared" si="23"/>
        <v>A</v>
      </c>
      <c r="P12" s="156" t="str">
        <f t="shared" si="23"/>
        <v>B</v>
      </c>
      <c r="Q12" s="156" t="str">
        <f t="shared" si="23"/>
        <v>B</v>
      </c>
      <c r="R12" s="156" t="str">
        <f t="shared" si="23"/>
        <v>B</v>
      </c>
      <c r="S12" s="156" t="str">
        <f t="shared" si="23"/>
        <v>B</v>
      </c>
      <c r="T12" s="157" t="str">
        <f t="shared" si="23"/>
        <v>C</v>
      </c>
      <c r="V12" s="155" t="str">
        <f t="shared" si="12"/>
        <v>NC</v>
      </c>
      <c r="W12" s="156" t="str">
        <f t="shared" si="13"/>
        <v>88 3°  A</v>
      </c>
      <c r="X12" s="156" t="str">
        <f t="shared" si="14"/>
        <v>88 3°  A</v>
      </c>
      <c r="Y12" s="156" t="str">
        <f t="shared" si="15"/>
        <v>88 3°  A</v>
      </c>
      <c r="Z12" s="156" t="str">
        <f t="shared" si="16"/>
        <v>88 3°  A</v>
      </c>
      <c r="AA12" s="156" t="str">
        <f t="shared" si="17"/>
        <v>88 3°  A</v>
      </c>
      <c r="AB12" s="156" t="str">
        <f t="shared" si="18"/>
        <v>88 3°  B</v>
      </c>
      <c r="AC12" s="156" t="str">
        <f t="shared" si="19"/>
        <v>88 3°  B</v>
      </c>
      <c r="AD12" s="156" t="str">
        <f t="shared" si="20"/>
        <v>88 3°  B</v>
      </c>
      <c r="AE12" s="156" t="str">
        <f t="shared" si="21"/>
        <v>88 3°  B</v>
      </c>
      <c r="AF12" s="157" t="str">
        <f t="shared" si="22"/>
        <v>88 3°  C</v>
      </c>
    </row>
    <row r="13" spans="1:32" x14ac:dyDescent="0.3">
      <c r="A13" s="173" t="s">
        <v>200</v>
      </c>
      <c r="B13" s="150" t="s">
        <v>592</v>
      </c>
      <c r="C13" s="178" t="s">
        <v>595</v>
      </c>
      <c r="D13" s="150" t="s">
        <v>596</v>
      </c>
      <c r="E13" s="183" t="s">
        <v>303</v>
      </c>
      <c r="F13" s="152">
        <v>3000</v>
      </c>
      <c r="G13" s="159">
        <v>1000</v>
      </c>
      <c r="H13" s="166">
        <v>50000</v>
      </c>
      <c r="I13" t="s">
        <v>578</v>
      </c>
      <c r="J13" s="158" t="str">
        <f t="shared" si="23"/>
        <v>NC</v>
      </c>
      <c r="K13" s="153" t="str">
        <f t="shared" si="23"/>
        <v>NC</v>
      </c>
      <c r="L13" s="153" t="str">
        <f t="shared" si="23"/>
        <v>NC</v>
      </c>
      <c r="M13" s="153" t="str">
        <f t="shared" si="23"/>
        <v>NC</v>
      </c>
      <c r="N13" s="153" t="str">
        <f t="shared" si="23"/>
        <v>NC</v>
      </c>
      <c r="O13" s="153" t="str">
        <f t="shared" si="23"/>
        <v>NC</v>
      </c>
      <c r="P13" s="153" t="str">
        <f t="shared" si="23"/>
        <v>NC</v>
      </c>
      <c r="Q13" s="153" t="str">
        <f t="shared" si="23"/>
        <v>B</v>
      </c>
      <c r="R13" s="153" t="str">
        <f t="shared" si="23"/>
        <v>B</v>
      </c>
      <c r="S13" s="153" t="str">
        <f t="shared" si="23"/>
        <v>B</v>
      </c>
      <c r="T13" s="154" t="str">
        <f t="shared" si="23"/>
        <v>C</v>
      </c>
      <c r="V13" s="158" t="str">
        <f t="shared" si="12"/>
        <v>NC</v>
      </c>
      <c r="W13" s="153" t="str">
        <f t="shared" si="13"/>
        <v>NC</v>
      </c>
      <c r="X13" s="153" t="str">
        <f t="shared" si="14"/>
        <v>NC</v>
      </c>
      <c r="Y13" s="153" t="str">
        <f t="shared" si="15"/>
        <v>NC</v>
      </c>
      <c r="Z13" s="153" t="str">
        <f t="shared" si="16"/>
        <v>NC</v>
      </c>
      <c r="AA13" s="153" t="str">
        <f t="shared" si="17"/>
        <v>NC</v>
      </c>
      <c r="AB13" s="153" t="str">
        <f t="shared" si="18"/>
        <v>NC</v>
      </c>
      <c r="AC13" s="153" t="str">
        <f t="shared" si="19"/>
        <v>88 3°  B</v>
      </c>
      <c r="AD13" s="153" t="str">
        <f t="shared" si="20"/>
        <v>88 3°  B</v>
      </c>
      <c r="AE13" s="153" t="str">
        <f t="shared" si="21"/>
        <v>88 3°  B</v>
      </c>
      <c r="AF13" s="154" t="str">
        <f t="shared" si="22"/>
        <v>88 3°  C</v>
      </c>
    </row>
    <row r="14" spans="1:32" x14ac:dyDescent="0.3">
      <c r="A14" s="172" t="s">
        <v>201</v>
      </c>
      <c r="B14" s="177" t="s">
        <v>597</v>
      </c>
      <c r="C14" s="179" t="s">
        <v>598</v>
      </c>
      <c r="D14" s="177" t="s">
        <v>268</v>
      </c>
      <c r="E14" s="199" t="s">
        <v>574</v>
      </c>
      <c r="F14" s="151">
        <v>0</v>
      </c>
      <c r="G14" s="160" t="s">
        <v>581</v>
      </c>
      <c r="H14" s="167">
        <v>10000</v>
      </c>
      <c r="I14" t="s">
        <v>578</v>
      </c>
      <c r="J14" s="155" t="str">
        <f t="shared" si="23"/>
        <v>NC</v>
      </c>
      <c r="K14" s="156" t="str">
        <f t="shared" si="23"/>
        <v>A</v>
      </c>
      <c r="L14" s="156" t="str">
        <f t="shared" si="23"/>
        <v>A</v>
      </c>
      <c r="M14" s="156" t="str">
        <f t="shared" si="23"/>
        <v>A</v>
      </c>
      <c r="N14" s="156" t="str">
        <f t="shared" si="23"/>
        <v>A</v>
      </c>
      <c r="O14" s="156" t="str">
        <f t="shared" si="23"/>
        <v>A</v>
      </c>
      <c r="P14" s="156" t="str">
        <f t="shared" si="23"/>
        <v>A</v>
      </c>
      <c r="Q14" s="156" t="str">
        <f t="shared" si="23"/>
        <v>A</v>
      </c>
      <c r="R14" s="156" t="str">
        <f t="shared" si="23"/>
        <v>A</v>
      </c>
      <c r="S14" s="156" t="str">
        <f t="shared" si="23"/>
        <v>A</v>
      </c>
      <c r="T14" s="157" t="str">
        <f t="shared" si="23"/>
        <v>A</v>
      </c>
      <c r="V14" s="155" t="str">
        <f t="shared" si="12"/>
        <v>NC</v>
      </c>
      <c r="W14" s="156" t="str">
        <f t="shared" si="13"/>
        <v>88 4°  A</v>
      </c>
      <c r="X14" s="156" t="str">
        <f t="shared" si="14"/>
        <v>88 4°  A</v>
      </c>
      <c r="Y14" s="156" t="str">
        <f t="shared" si="15"/>
        <v>88 4°  A</v>
      </c>
      <c r="Z14" s="156" t="str">
        <f t="shared" si="16"/>
        <v>88 4°  A</v>
      </c>
      <c r="AA14" s="156" t="str">
        <f t="shared" si="17"/>
        <v>88 4°  A</v>
      </c>
      <c r="AB14" s="156" t="str">
        <f t="shared" si="18"/>
        <v>88 4°  A</v>
      </c>
      <c r="AC14" s="156" t="str">
        <f t="shared" si="19"/>
        <v>88 4°  A</v>
      </c>
      <c r="AD14" s="156" t="str">
        <f t="shared" si="20"/>
        <v>88 4°  A</v>
      </c>
      <c r="AE14" s="156" t="str">
        <f t="shared" si="21"/>
        <v>88 4°  A</v>
      </c>
      <c r="AF14" s="157" t="str">
        <f t="shared" si="22"/>
        <v>88 4°  A</v>
      </c>
    </row>
    <row r="15" spans="1:32" x14ac:dyDescent="0.3">
      <c r="A15" s="173" t="s">
        <v>202</v>
      </c>
      <c r="B15" s="150" t="s">
        <v>597</v>
      </c>
      <c r="C15" s="178" t="s">
        <v>599</v>
      </c>
      <c r="D15" s="150" t="s">
        <v>269</v>
      </c>
      <c r="E15" s="200" t="s">
        <v>574</v>
      </c>
      <c r="F15" s="152">
        <v>3000</v>
      </c>
      <c r="G15" s="159">
        <v>10000</v>
      </c>
      <c r="H15" s="166">
        <v>100000</v>
      </c>
      <c r="I15" t="s">
        <v>578</v>
      </c>
      <c r="J15" s="158" t="str">
        <f t="shared" si="23"/>
        <v>NC</v>
      </c>
      <c r="K15" s="153" t="str">
        <f t="shared" si="23"/>
        <v>NC</v>
      </c>
      <c r="L15" s="153" t="str">
        <f t="shared" si="23"/>
        <v>NC</v>
      </c>
      <c r="M15" s="153" t="str">
        <f t="shared" si="23"/>
        <v>NC</v>
      </c>
      <c r="N15" s="153" t="str">
        <f t="shared" si="23"/>
        <v>NC</v>
      </c>
      <c r="O15" s="153" t="str">
        <f t="shared" si="23"/>
        <v>NC</v>
      </c>
      <c r="P15" s="153" t="str">
        <f t="shared" si="23"/>
        <v>NC</v>
      </c>
      <c r="Q15" s="153" t="str">
        <f t="shared" si="23"/>
        <v>A</v>
      </c>
      <c r="R15" s="153" t="str">
        <f t="shared" si="23"/>
        <v>A</v>
      </c>
      <c r="S15" s="153" t="str">
        <f t="shared" si="23"/>
        <v>B</v>
      </c>
      <c r="T15" s="154" t="str">
        <f t="shared" si="23"/>
        <v>B</v>
      </c>
      <c r="V15" s="158" t="str">
        <f t="shared" si="12"/>
        <v>NC</v>
      </c>
      <c r="W15" s="153" t="str">
        <f t="shared" si="13"/>
        <v>NC</v>
      </c>
      <c r="X15" s="153" t="str">
        <f t="shared" si="14"/>
        <v>NC</v>
      </c>
      <c r="Y15" s="153" t="str">
        <f t="shared" si="15"/>
        <v>NC</v>
      </c>
      <c r="Z15" s="153" t="str">
        <f t="shared" si="16"/>
        <v>NC</v>
      </c>
      <c r="AA15" s="153" t="str">
        <f t="shared" si="17"/>
        <v>NC</v>
      </c>
      <c r="AB15" s="153" t="str">
        <f t="shared" si="18"/>
        <v>NC</v>
      </c>
      <c r="AC15" s="153" t="str">
        <f t="shared" si="19"/>
        <v>88 4°  A</v>
      </c>
      <c r="AD15" s="153" t="str">
        <f t="shared" si="20"/>
        <v>88 4°  A</v>
      </c>
      <c r="AE15" s="153" t="str">
        <f t="shared" si="21"/>
        <v>88 4°  B</v>
      </c>
      <c r="AF15" s="154" t="str">
        <f t="shared" si="22"/>
        <v>88 4°  B</v>
      </c>
    </row>
    <row r="16" spans="1:32" x14ac:dyDescent="0.3">
      <c r="A16" s="172" t="s">
        <v>203</v>
      </c>
      <c r="B16" s="177">
        <v>112</v>
      </c>
      <c r="C16" s="179" t="s">
        <v>600</v>
      </c>
      <c r="D16" s="149" t="s">
        <v>270</v>
      </c>
      <c r="E16" s="184" t="s">
        <v>574</v>
      </c>
      <c r="F16" s="151">
        <v>0</v>
      </c>
      <c r="G16" s="160">
        <v>100</v>
      </c>
      <c r="H16" s="167" t="s">
        <v>574</v>
      </c>
      <c r="I16" t="s">
        <v>393</v>
      </c>
      <c r="J16" s="155" t="str">
        <f t="shared" si="23"/>
        <v>NC</v>
      </c>
      <c r="K16" s="156" t="str">
        <f t="shared" si="23"/>
        <v>A</v>
      </c>
      <c r="L16" s="156" t="str">
        <f t="shared" si="23"/>
        <v>A</v>
      </c>
      <c r="M16" s="156" t="str">
        <f t="shared" si="23"/>
        <v>B</v>
      </c>
      <c r="N16" s="156" t="str">
        <f t="shared" si="23"/>
        <v>B</v>
      </c>
      <c r="O16" s="156" t="str">
        <f t="shared" si="23"/>
        <v>B</v>
      </c>
      <c r="P16" s="156" t="str">
        <f t="shared" si="23"/>
        <v>B</v>
      </c>
      <c r="Q16" s="156" t="str">
        <f t="shared" si="23"/>
        <v>B</v>
      </c>
      <c r="R16" s="156" t="str">
        <f t="shared" si="23"/>
        <v>B</v>
      </c>
      <c r="S16" s="156" t="str">
        <f t="shared" si="23"/>
        <v>B</v>
      </c>
      <c r="T16" s="157" t="str">
        <f t="shared" si="23"/>
        <v>B</v>
      </c>
      <c r="V16" s="155" t="str">
        <f t="shared" si="12"/>
        <v>NC</v>
      </c>
      <c r="W16" s="156" t="str">
        <f t="shared" si="13"/>
        <v>112 A</v>
      </c>
      <c r="X16" s="156" t="str">
        <f t="shared" si="14"/>
        <v>112 A</v>
      </c>
      <c r="Y16" s="156" t="str">
        <f t="shared" si="15"/>
        <v>112 B</v>
      </c>
      <c r="Z16" s="156" t="str">
        <f t="shared" si="16"/>
        <v>112 B</v>
      </c>
      <c r="AA16" s="156" t="str">
        <f t="shared" si="17"/>
        <v>112 B</v>
      </c>
      <c r="AB16" s="156" t="str">
        <f t="shared" si="18"/>
        <v>112 B</v>
      </c>
      <c r="AC16" s="156" t="str">
        <f t="shared" si="19"/>
        <v>112 B</v>
      </c>
      <c r="AD16" s="156" t="str">
        <f t="shared" si="20"/>
        <v>112 B</v>
      </c>
      <c r="AE16" s="156" t="str">
        <f t="shared" si="21"/>
        <v>112 B</v>
      </c>
      <c r="AF16" s="157" t="str">
        <f t="shared" si="22"/>
        <v>112 B</v>
      </c>
    </row>
    <row r="17" spans="1:32" x14ac:dyDescent="0.3">
      <c r="A17" s="173" t="s">
        <v>204</v>
      </c>
      <c r="B17" s="150">
        <v>112</v>
      </c>
      <c r="C17" s="178" t="s">
        <v>601</v>
      </c>
      <c r="D17" s="150" t="s">
        <v>271</v>
      </c>
      <c r="E17" s="183" t="s">
        <v>574</v>
      </c>
      <c r="F17" s="152">
        <v>100</v>
      </c>
      <c r="G17" s="159">
        <v>1000</v>
      </c>
      <c r="H17" s="166" t="s">
        <v>574</v>
      </c>
      <c r="I17" t="s">
        <v>393</v>
      </c>
      <c r="J17" s="158" t="str">
        <f t="shared" si="23"/>
        <v>NC</v>
      </c>
      <c r="K17" s="153" t="str">
        <f t="shared" si="23"/>
        <v>NC</v>
      </c>
      <c r="L17" s="153" t="str">
        <f t="shared" si="23"/>
        <v>NC</v>
      </c>
      <c r="M17" s="153" t="str">
        <f t="shared" si="23"/>
        <v>A</v>
      </c>
      <c r="N17" s="153" t="str">
        <f t="shared" si="23"/>
        <v>A</v>
      </c>
      <c r="O17" s="153" t="str">
        <f t="shared" si="23"/>
        <v>A</v>
      </c>
      <c r="P17" s="153" t="str">
        <f t="shared" si="23"/>
        <v>B</v>
      </c>
      <c r="Q17" s="153" t="str">
        <f t="shared" si="23"/>
        <v>B</v>
      </c>
      <c r="R17" s="153" t="str">
        <f t="shared" si="23"/>
        <v>B</v>
      </c>
      <c r="S17" s="153" t="str">
        <f t="shared" si="23"/>
        <v>B</v>
      </c>
      <c r="T17" s="154" t="str">
        <f t="shared" si="23"/>
        <v>B</v>
      </c>
      <c r="V17" s="158" t="str">
        <f t="shared" si="12"/>
        <v>NC</v>
      </c>
      <c r="W17" s="153" t="str">
        <f t="shared" si="13"/>
        <v>NC</v>
      </c>
      <c r="X17" s="153" t="str">
        <f t="shared" si="14"/>
        <v>NC</v>
      </c>
      <c r="Y17" s="153" t="str">
        <f t="shared" si="15"/>
        <v>112 A</v>
      </c>
      <c r="Z17" s="153" t="str">
        <f t="shared" si="16"/>
        <v>112 A</v>
      </c>
      <c r="AA17" s="153" t="str">
        <f t="shared" si="17"/>
        <v>112 A</v>
      </c>
      <c r="AB17" s="153" t="str">
        <f t="shared" si="18"/>
        <v>112 B</v>
      </c>
      <c r="AC17" s="153" t="str">
        <f t="shared" si="19"/>
        <v>112 B</v>
      </c>
      <c r="AD17" s="153" t="str">
        <f t="shared" si="20"/>
        <v>112 B</v>
      </c>
      <c r="AE17" s="153" t="str">
        <f t="shared" si="21"/>
        <v>112 B</v>
      </c>
      <c r="AF17" s="154" t="str">
        <f t="shared" si="22"/>
        <v>112 B</v>
      </c>
    </row>
    <row r="18" spans="1:32" x14ac:dyDescent="0.3">
      <c r="A18" s="172" t="s">
        <v>205</v>
      </c>
      <c r="B18" s="177">
        <v>121</v>
      </c>
      <c r="C18" s="179" t="s">
        <v>602</v>
      </c>
      <c r="D18" s="177" t="s">
        <v>272</v>
      </c>
      <c r="E18" s="184" t="s">
        <v>574</v>
      </c>
      <c r="F18" s="151">
        <v>300</v>
      </c>
      <c r="G18" s="160">
        <v>1000</v>
      </c>
      <c r="H18" s="167">
        <v>5000</v>
      </c>
      <c r="I18" t="s">
        <v>393</v>
      </c>
      <c r="J18" s="155" t="str">
        <f t="shared" si="23"/>
        <v>NC</v>
      </c>
      <c r="K18" s="156" t="str">
        <f t="shared" si="23"/>
        <v>NC</v>
      </c>
      <c r="L18" s="156" t="str">
        <f t="shared" si="23"/>
        <v>NC</v>
      </c>
      <c r="M18" s="156" t="str">
        <f t="shared" si="23"/>
        <v>NC</v>
      </c>
      <c r="N18" s="156" t="str">
        <f t="shared" si="23"/>
        <v>A</v>
      </c>
      <c r="O18" s="156" t="str">
        <f t="shared" si="23"/>
        <v>A</v>
      </c>
      <c r="P18" s="156" t="str">
        <f t="shared" si="23"/>
        <v>B</v>
      </c>
      <c r="Q18" s="156" t="str">
        <f t="shared" si="23"/>
        <v>B</v>
      </c>
      <c r="R18" s="156" t="str">
        <f t="shared" si="23"/>
        <v>C</v>
      </c>
      <c r="S18" s="156" t="str">
        <f t="shared" si="23"/>
        <v>C</v>
      </c>
      <c r="T18" s="157" t="str">
        <f t="shared" si="23"/>
        <v>C</v>
      </c>
      <c r="V18" s="155" t="str">
        <f t="shared" si="12"/>
        <v>NC</v>
      </c>
      <c r="W18" s="156" t="str">
        <f t="shared" si="13"/>
        <v>NC</v>
      </c>
      <c r="X18" s="156" t="str">
        <f t="shared" si="14"/>
        <v>NC</v>
      </c>
      <c r="Y18" s="156" t="str">
        <f t="shared" si="15"/>
        <v>NC</v>
      </c>
      <c r="Z18" s="156" t="str">
        <f t="shared" si="16"/>
        <v>121 A</v>
      </c>
      <c r="AA18" s="156" t="str">
        <f t="shared" si="17"/>
        <v>121 A</v>
      </c>
      <c r="AB18" s="156" t="str">
        <f t="shared" si="18"/>
        <v>121 B</v>
      </c>
      <c r="AC18" s="156" t="str">
        <f t="shared" si="19"/>
        <v>121 B</v>
      </c>
      <c r="AD18" s="156" t="str">
        <f t="shared" si="20"/>
        <v>121 C</v>
      </c>
      <c r="AE18" s="156" t="str">
        <f t="shared" si="21"/>
        <v>121 C</v>
      </c>
      <c r="AF18" s="157" t="str">
        <f t="shared" si="22"/>
        <v>121 C</v>
      </c>
    </row>
    <row r="19" spans="1:32" x14ac:dyDescent="0.3">
      <c r="A19" s="173" t="s">
        <v>206</v>
      </c>
      <c r="B19" s="150">
        <v>121</v>
      </c>
      <c r="C19" s="178" t="s">
        <v>603</v>
      </c>
      <c r="D19" s="150" t="s">
        <v>272</v>
      </c>
      <c r="E19" s="183" t="s">
        <v>574</v>
      </c>
      <c r="F19" s="152">
        <v>100</v>
      </c>
      <c r="G19" s="159">
        <v>300</v>
      </c>
      <c r="H19" s="166">
        <v>1000</v>
      </c>
      <c r="I19" t="s">
        <v>393</v>
      </c>
      <c r="J19" s="158" t="str">
        <f t="shared" si="23"/>
        <v>NC</v>
      </c>
      <c r="K19" s="153" t="str">
        <f t="shared" si="23"/>
        <v>NC</v>
      </c>
      <c r="L19" s="153" t="str">
        <f t="shared" si="23"/>
        <v>NC</v>
      </c>
      <c r="M19" s="153" t="str">
        <f t="shared" si="23"/>
        <v>A</v>
      </c>
      <c r="N19" s="153" t="str">
        <f t="shared" si="23"/>
        <v>B</v>
      </c>
      <c r="O19" s="153" t="str">
        <f t="shared" si="23"/>
        <v>B</v>
      </c>
      <c r="P19" s="153" t="str">
        <f t="shared" si="23"/>
        <v>C</v>
      </c>
      <c r="Q19" s="153" t="str">
        <f t="shared" si="23"/>
        <v>C</v>
      </c>
      <c r="R19" s="153" t="str">
        <f t="shared" si="23"/>
        <v>C</v>
      </c>
      <c r="S19" s="153" t="str">
        <f t="shared" si="23"/>
        <v>C</v>
      </c>
      <c r="T19" s="154" t="str">
        <f t="shared" si="23"/>
        <v>C</v>
      </c>
      <c r="V19" s="158" t="str">
        <f t="shared" si="12"/>
        <v>NC</v>
      </c>
      <c r="W19" s="153" t="str">
        <f t="shared" si="13"/>
        <v>NC</v>
      </c>
      <c r="X19" s="153" t="str">
        <f t="shared" si="14"/>
        <v>NC</v>
      </c>
      <c r="Y19" s="153" t="str">
        <f t="shared" si="15"/>
        <v>121 A</v>
      </c>
      <c r="Z19" s="153" t="str">
        <f t="shared" si="16"/>
        <v>121 B</v>
      </c>
      <c r="AA19" s="153" t="str">
        <f t="shared" si="17"/>
        <v>121 B</v>
      </c>
      <c r="AB19" s="153" t="str">
        <f t="shared" si="18"/>
        <v>121 C</v>
      </c>
      <c r="AC19" s="153" t="str">
        <f t="shared" si="19"/>
        <v>121 C</v>
      </c>
      <c r="AD19" s="153" t="str">
        <f t="shared" si="20"/>
        <v>121 C</v>
      </c>
      <c r="AE19" s="153" t="str">
        <f t="shared" si="21"/>
        <v>121 C</v>
      </c>
      <c r="AF19" s="154" t="str">
        <f t="shared" si="22"/>
        <v>121 C</v>
      </c>
    </row>
    <row r="22" spans="1:32" x14ac:dyDescent="0.3">
      <c r="A22" s="171" t="s">
        <v>604</v>
      </c>
      <c r="B22" s="171"/>
      <c r="C22" s="171"/>
      <c r="D22" s="171"/>
      <c r="E22" s="185"/>
    </row>
    <row r="23" spans="1:32" x14ac:dyDescent="0.3">
      <c r="A23" s="171" t="s">
        <v>605</v>
      </c>
      <c r="B23" s="171"/>
      <c r="C23" s="171"/>
      <c r="D23" s="171"/>
      <c r="E23" s="185"/>
    </row>
    <row r="26" spans="1:32" ht="15" thickBot="1" x14ac:dyDescent="0.35"/>
    <row r="27" spans="1:32" ht="15.6" thickTop="1" thickBot="1" x14ac:dyDescent="0.35">
      <c r="C27" s="54" t="s">
        <v>606</v>
      </c>
      <c r="D27" s="55" t="s">
        <v>245</v>
      </c>
      <c r="E27" s="54" t="s">
        <v>607</v>
      </c>
    </row>
    <row r="28" spans="1:32" ht="15" thickTop="1" x14ac:dyDescent="0.3">
      <c r="C28" s="49" t="s">
        <v>139</v>
      </c>
      <c r="D28" s="50" t="s">
        <v>258</v>
      </c>
      <c r="E28" s="49" t="s">
        <v>608</v>
      </c>
    </row>
    <row r="29" spans="1:32" x14ac:dyDescent="0.3">
      <c r="C29" s="35" t="s">
        <v>167</v>
      </c>
      <c r="D29" s="37" t="s">
        <v>260</v>
      </c>
      <c r="E29" s="35" t="s">
        <v>608</v>
      </c>
    </row>
    <row r="30" spans="1:32" x14ac:dyDescent="0.3">
      <c r="C30" s="35" t="s">
        <v>168</v>
      </c>
      <c r="D30" s="50" t="s">
        <v>261</v>
      </c>
      <c r="E30" s="35" t="s">
        <v>608</v>
      </c>
    </row>
    <row r="31" spans="1:32" x14ac:dyDescent="0.3">
      <c r="C31" s="35" t="s">
        <v>169</v>
      </c>
      <c r="D31" s="37" t="s">
        <v>262</v>
      </c>
      <c r="E31" s="35" t="s">
        <v>608</v>
      </c>
    </row>
    <row r="32" spans="1:32" x14ac:dyDescent="0.3">
      <c r="C32" s="35" t="s">
        <v>171</v>
      </c>
      <c r="D32" s="50" t="s">
        <v>263</v>
      </c>
      <c r="E32" s="35" t="s">
        <v>608</v>
      </c>
    </row>
    <row r="33" spans="3:5" x14ac:dyDescent="0.3">
      <c r="C33" s="35" t="s">
        <v>172</v>
      </c>
      <c r="D33" s="37" t="s">
        <v>264</v>
      </c>
      <c r="E33" s="35" t="s">
        <v>608</v>
      </c>
    </row>
    <row r="34" spans="3:5" x14ac:dyDescent="0.3">
      <c r="C34" s="35" t="s">
        <v>174</v>
      </c>
      <c r="D34" s="50" t="s">
        <v>265</v>
      </c>
      <c r="E34" s="35" t="s">
        <v>608</v>
      </c>
    </row>
    <row r="35" spans="3:5" x14ac:dyDescent="0.3">
      <c r="C35" s="35" t="s">
        <v>175</v>
      </c>
      <c r="D35" s="37" t="s">
        <v>266</v>
      </c>
      <c r="E35" s="35" t="s">
        <v>608</v>
      </c>
    </row>
    <row r="36" spans="3:5" x14ac:dyDescent="0.3">
      <c r="C36" s="35" t="s">
        <v>177</v>
      </c>
      <c r="D36" s="50" t="s">
        <v>267</v>
      </c>
      <c r="E36" s="35" t="s">
        <v>608</v>
      </c>
    </row>
    <row r="37" spans="3:5" x14ac:dyDescent="0.3">
      <c r="C37" s="35" t="s">
        <v>178</v>
      </c>
      <c r="D37" s="37" t="s">
        <v>268</v>
      </c>
      <c r="E37" s="35" t="s">
        <v>608</v>
      </c>
    </row>
    <row r="38" spans="3:5" x14ac:dyDescent="0.3">
      <c r="C38" s="35" t="s">
        <v>179</v>
      </c>
      <c r="D38" s="50" t="s">
        <v>269</v>
      </c>
      <c r="E38" s="35" t="s">
        <v>608</v>
      </c>
    </row>
    <row r="39" spans="3:5" x14ac:dyDescent="0.3">
      <c r="C39" s="35" t="s">
        <v>180</v>
      </c>
      <c r="D39" s="37" t="s">
        <v>270</v>
      </c>
      <c r="E39" s="35" t="s">
        <v>393</v>
      </c>
    </row>
    <row r="40" spans="3:5" x14ac:dyDescent="0.3">
      <c r="C40" s="35" t="s">
        <v>609</v>
      </c>
      <c r="D40" s="50" t="s">
        <v>271</v>
      </c>
      <c r="E40" s="35" t="s">
        <v>393</v>
      </c>
    </row>
    <row r="41" spans="3:5" ht="15" thickBot="1" x14ac:dyDescent="0.35">
      <c r="C41" s="38" t="s">
        <v>184</v>
      </c>
      <c r="D41" s="40" t="s">
        <v>272</v>
      </c>
      <c r="E41" s="38" t="s">
        <v>393</v>
      </c>
    </row>
    <row r="42" spans="3:5" ht="15.6" thickTop="1" thickBot="1" x14ac:dyDescent="0.35">
      <c r="E42" s="186"/>
    </row>
    <row r="43" spans="3:5" ht="15.6" thickTop="1" thickBot="1" x14ac:dyDescent="0.35">
      <c r="C43" s="54" t="s">
        <v>166</v>
      </c>
      <c r="D43" s="55" t="s">
        <v>88</v>
      </c>
      <c r="E43"/>
    </row>
    <row r="44" spans="3:5" ht="15" thickTop="1" x14ac:dyDescent="0.3">
      <c r="C44" s="49" t="s">
        <v>170</v>
      </c>
      <c r="D44" s="42" t="s">
        <v>277</v>
      </c>
    </row>
    <row r="45" spans="3:5" x14ac:dyDescent="0.3">
      <c r="C45" s="35" t="s">
        <v>294</v>
      </c>
      <c r="D45" s="42" t="s">
        <v>290</v>
      </c>
      <c r="E45" s="186"/>
    </row>
    <row r="46" spans="3:5" x14ac:dyDescent="0.3">
      <c r="C46" s="35" t="s">
        <v>176</v>
      </c>
      <c r="D46" s="42" t="s">
        <v>303</v>
      </c>
      <c r="E46" s="186"/>
    </row>
    <row r="47" spans="3:5" ht="15" thickBot="1" x14ac:dyDescent="0.35">
      <c r="C47" s="28" t="s">
        <v>140</v>
      </c>
      <c r="D47" s="43" t="s">
        <v>314</v>
      </c>
      <c r="E47" s="186"/>
    </row>
    <row r="49" spans="3:5" ht="15.6" thickTop="1" thickBot="1" x14ac:dyDescent="0.35">
      <c r="C49" s="54" t="s">
        <v>250</v>
      </c>
      <c r="D49" s="57" t="s">
        <v>89</v>
      </c>
      <c r="E49" s="57" t="s">
        <v>610</v>
      </c>
    </row>
    <row r="50" spans="3:5" ht="15" thickTop="1" x14ac:dyDescent="0.3">
      <c r="C50" s="46" t="s">
        <v>282</v>
      </c>
      <c r="D50" s="52" t="s">
        <v>277</v>
      </c>
      <c r="E50" s="52"/>
    </row>
    <row r="51" spans="3:5" x14ac:dyDescent="0.3">
      <c r="C51" s="25" t="s">
        <v>296</v>
      </c>
      <c r="D51" s="27" t="s">
        <v>290</v>
      </c>
      <c r="E51" s="27"/>
    </row>
    <row r="52" spans="3:5" x14ac:dyDescent="0.3">
      <c r="C52" s="25" t="s">
        <v>307</v>
      </c>
      <c r="D52" s="27" t="s">
        <v>303</v>
      </c>
      <c r="E52" s="27"/>
    </row>
    <row r="53" spans="3:5" x14ac:dyDescent="0.3">
      <c r="C53" s="25" t="s">
        <v>318</v>
      </c>
      <c r="D53" s="27" t="s">
        <v>314</v>
      </c>
      <c r="E53" s="27"/>
    </row>
    <row r="54" spans="3:5" x14ac:dyDescent="0.3">
      <c r="C54" s="25" t="s">
        <v>328</v>
      </c>
      <c r="D54" s="27" t="s">
        <v>325</v>
      </c>
      <c r="E54" s="27"/>
    </row>
    <row r="55" spans="3:5" x14ac:dyDescent="0.3">
      <c r="C55" s="25" t="s">
        <v>338</v>
      </c>
      <c r="D55" s="27" t="s">
        <v>335</v>
      </c>
      <c r="E55" s="27"/>
    </row>
    <row r="56" spans="3:5" x14ac:dyDescent="0.3">
      <c r="C56" s="25" t="s">
        <v>359</v>
      </c>
      <c r="D56" s="27" t="s">
        <v>357</v>
      </c>
      <c r="E56" s="27"/>
    </row>
    <row r="57" spans="3:5" x14ac:dyDescent="0.3">
      <c r="C57" s="25" t="s">
        <v>368</v>
      </c>
      <c r="D57" s="27" t="s">
        <v>366</v>
      </c>
      <c r="E57" s="27"/>
    </row>
    <row r="58" spans="3:5" x14ac:dyDescent="0.3">
      <c r="C58" s="25" t="s">
        <v>377</v>
      </c>
      <c r="D58" s="27" t="s">
        <v>375</v>
      </c>
      <c r="E58" s="27"/>
    </row>
    <row r="59" spans="3:5" x14ac:dyDescent="0.3">
      <c r="C59" s="25" t="s">
        <v>382</v>
      </c>
      <c r="D59" s="27" t="s">
        <v>380</v>
      </c>
      <c r="E59" s="27"/>
    </row>
    <row r="60" spans="3:5" x14ac:dyDescent="0.3">
      <c r="C60" s="25" t="s">
        <v>385</v>
      </c>
      <c r="D60" s="27" t="s">
        <v>387</v>
      </c>
      <c r="E60" s="27"/>
    </row>
    <row r="61" spans="3:5" x14ac:dyDescent="0.3">
      <c r="C61" s="25" t="s">
        <v>389</v>
      </c>
      <c r="D61" s="27" t="s">
        <v>391</v>
      </c>
      <c r="E61" s="27"/>
    </row>
    <row r="62" spans="3:5" x14ac:dyDescent="0.3">
      <c r="C62" s="25" t="s">
        <v>394</v>
      </c>
      <c r="D62" s="27" t="s">
        <v>396</v>
      </c>
      <c r="E62" s="27"/>
    </row>
    <row r="63" spans="3:5" x14ac:dyDescent="0.3">
      <c r="C63" s="25" t="s">
        <v>398</v>
      </c>
      <c r="D63" s="27" t="s">
        <v>400</v>
      </c>
      <c r="E63" s="27"/>
    </row>
    <row r="64" spans="3:5" x14ac:dyDescent="0.3">
      <c r="C64" s="25" t="s">
        <v>402</v>
      </c>
      <c r="D64" s="27" t="s">
        <v>404</v>
      </c>
      <c r="E64" s="27"/>
    </row>
    <row r="65" spans="3:5" x14ac:dyDescent="0.3">
      <c r="C65" s="25" t="s">
        <v>407</v>
      </c>
      <c r="D65" s="27" t="s">
        <v>409</v>
      </c>
      <c r="E65" s="27"/>
    </row>
    <row r="66" spans="3:5" x14ac:dyDescent="0.3">
      <c r="C66" s="25" t="s">
        <v>413</v>
      </c>
      <c r="D66" s="27" t="s">
        <v>415</v>
      </c>
      <c r="E66" s="27"/>
    </row>
    <row r="67" spans="3:5" x14ac:dyDescent="0.3">
      <c r="C67" s="25" t="s">
        <v>611</v>
      </c>
      <c r="D67" s="27" t="s">
        <v>612</v>
      </c>
      <c r="E67" s="27"/>
    </row>
    <row r="68" spans="3:5" x14ac:dyDescent="0.3">
      <c r="C68" s="25" t="s">
        <v>416</v>
      </c>
      <c r="D68" s="27" t="s">
        <v>418</v>
      </c>
      <c r="E68" s="27"/>
    </row>
    <row r="69" spans="3:5" x14ac:dyDescent="0.3">
      <c r="C69" s="25" t="s">
        <v>419</v>
      </c>
      <c r="D69" s="27" t="s">
        <v>421</v>
      </c>
      <c r="E69" s="27"/>
    </row>
    <row r="70" spans="3:5" x14ac:dyDescent="0.3">
      <c r="C70" s="25" t="s">
        <v>422</v>
      </c>
      <c r="D70" s="27" t="s">
        <v>424</v>
      </c>
      <c r="E70" s="27"/>
    </row>
    <row r="71" spans="3:5" x14ac:dyDescent="0.3">
      <c r="C71" s="25" t="s">
        <v>425</v>
      </c>
      <c r="D71" s="27" t="s">
        <v>427</v>
      </c>
      <c r="E71" s="27"/>
    </row>
    <row r="72" spans="3:5" x14ac:dyDescent="0.3">
      <c r="C72" s="25" t="s">
        <v>428</v>
      </c>
      <c r="D72" s="27" t="s">
        <v>430</v>
      </c>
      <c r="E72" s="27"/>
    </row>
    <row r="73" spans="3:5" x14ac:dyDescent="0.3">
      <c r="C73" s="25" t="s">
        <v>431</v>
      </c>
      <c r="D73" s="27" t="s">
        <v>433</v>
      </c>
      <c r="E73" s="27"/>
    </row>
    <row r="74" spans="3:5" x14ac:dyDescent="0.3">
      <c r="C74" s="25" t="s">
        <v>434</v>
      </c>
      <c r="D74" s="27" t="s">
        <v>436</v>
      </c>
      <c r="E74" s="27"/>
    </row>
    <row r="75" spans="3:5" x14ac:dyDescent="0.3">
      <c r="C75" s="25" t="s">
        <v>437</v>
      </c>
      <c r="D75" s="27" t="s">
        <v>439</v>
      </c>
      <c r="E75" s="27"/>
    </row>
    <row r="76" spans="3:5" x14ac:dyDescent="0.3">
      <c r="C76" s="25" t="s">
        <v>440</v>
      </c>
      <c r="D76" s="27" t="s">
        <v>442</v>
      </c>
      <c r="E76" s="27"/>
    </row>
    <row r="77" spans="3:5" x14ac:dyDescent="0.3">
      <c r="C77" s="25" t="s">
        <v>443</v>
      </c>
      <c r="D77" s="27" t="s">
        <v>445</v>
      </c>
      <c r="E77" s="27"/>
    </row>
    <row r="78" spans="3:5" x14ac:dyDescent="0.3">
      <c r="C78" s="25" t="s">
        <v>144</v>
      </c>
      <c r="D78" s="27" t="s">
        <v>447</v>
      </c>
      <c r="E78" s="27"/>
    </row>
    <row r="79" spans="3:5" x14ac:dyDescent="0.3">
      <c r="C79" s="25" t="s">
        <v>448</v>
      </c>
      <c r="D79" s="27" t="s">
        <v>450</v>
      </c>
      <c r="E79" s="27"/>
    </row>
    <row r="80" spans="3:5" x14ac:dyDescent="0.3">
      <c r="C80" s="25" t="s">
        <v>451</v>
      </c>
      <c r="D80" s="27" t="s">
        <v>453</v>
      </c>
      <c r="E80" s="27"/>
    </row>
    <row r="81" spans="3:5" x14ac:dyDescent="0.3">
      <c r="C81" s="25" t="s">
        <v>454</v>
      </c>
      <c r="D81" s="27" t="s">
        <v>456</v>
      </c>
      <c r="E81" s="27"/>
    </row>
    <row r="82" spans="3:5" x14ac:dyDescent="0.3">
      <c r="C82" s="25" t="s">
        <v>458</v>
      </c>
      <c r="D82" s="27" t="s">
        <v>460</v>
      </c>
      <c r="E82" s="27"/>
    </row>
    <row r="83" spans="3:5" x14ac:dyDescent="0.3">
      <c r="C83" s="197" t="s">
        <v>461</v>
      </c>
      <c r="D83" s="196" t="s">
        <v>463</v>
      </c>
      <c r="E83" s="196" t="s">
        <v>457</v>
      </c>
    </row>
    <row r="84" spans="3:5" x14ac:dyDescent="0.3">
      <c r="C84" s="197" t="s">
        <v>464</v>
      </c>
      <c r="D84" s="196" t="s">
        <v>466</v>
      </c>
      <c r="E84" s="196" t="s">
        <v>457</v>
      </c>
    </row>
    <row r="85" spans="3:5" x14ac:dyDescent="0.3">
      <c r="C85" s="25" t="s">
        <v>467</v>
      </c>
      <c r="D85" s="27" t="s">
        <v>469</v>
      </c>
      <c r="E85" s="27"/>
    </row>
    <row r="86" spans="3:5" x14ac:dyDescent="0.3">
      <c r="C86" s="25" t="s">
        <v>470</v>
      </c>
      <c r="D86" s="27" t="s">
        <v>472</v>
      </c>
      <c r="E86" s="27"/>
    </row>
    <row r="87" spans="3:5" x14ac:dyDescent="0.3">
      <c r="C87" s="197" t="s">
        <v>473</v>
      </c>
      <c r="D87" s="196" t="s">
        <v>475</v>
      </c>
      <c r="E87" s="196" t="s">
        <v>457</v>
      </c>
    </row>
    <row r="88" spans="3:5" x14ac:dyDescent="0.3">
      <c r="C88" s="25" t="s">
        <v>476</v>
      </c>
      <c r="D88" s="27" t="s">
        <v>478</v>
      </c>
      <c r="E88" s="27"/>
    </row>
    <row r="89" spans="3:5" x14ac:dyDescent="0.3">
      <c r="C89" s="197" t="s">
        <v>479</v>
      </c>
      <c r="D89" s="196" t="s">
        <v>481</v>
      </c>
      <c r="E89" s="196" t="s">
        <v>457</v>
      </c>
    </row>
    <row r="90" spans="3:5" x14ac:dyDescent="0.3">
      <c r="C90" s="197" t="s">
        <v>482</v>
      </c>
      <c r="D90" s="196" t="s">
        <v>484</v>
      </c>
      <c r="E90" s="196" t="s">
        <v>457</v>
      </c>
    </row>
    <row r="91" spans="3:5" x14ac:dyDescent="0.3">
      <c r="C91" s="197" t="s">
        <v>485</v>
      </c>
      <c r="D91" s="196" t="s">
        <v>487</v>
      </c>
      <c r="E91" s="196" t="s">
        <v>457</v>
      </c>
    </row>
    <row r="92" spans="3:5" x14ac:dyDescent="0.3">
      <c r="C92" s="197" t="s">
        <v>488</v>
      </c>
      <c r="D92" s="196" t="s">
        <v>490</v>
      </c>
      <c r="E92" s="196" t="s">
        <v>457</v>
      </c>
    </row>
    <row r="93" spans="3:5" x14ac:dyDescent="0.3">
      <c r="C93" s="25" t="s">
        <v>491</v>
      </c>
      <c r="D93" s="27" t="s">
        <v>493</v>
      </c>
      <c r="E93" s="27"/>
    </row>
    <row r="94" spans="3:5" x14ac:dyDescent="0.3">
      <c r="C94" s="25" t="s">
        <v>494</v>
      </c>
      <c r="D94" s="27" t="s">
        <v>496</v>
      </c>
      <c r="E94" s="27"/>
    </row>
    <row r="95" spans="3:5" x14ac:dyDescent="0.3">
      <c r="C95" s="197" t="s">
        <v>497</v>
      </c>
      <c r="D95" s="196" t="s">
        <v>499</v>
      </c>
      <c r="E95" s="196" t="s">
        <v>457</v>
      </c>
    </row>
    <row r="96" spans="3:5" x14ac:dyDescent="0.3">
      <c r="C96" s="197" t="s">
        <v>500</v>
      </c>
      <c r="D96" s="196" t="s">
        <v>502</v>
      </c>
      <c r="E96" s="196" t="s">
        <v>457</v>
      </c>
    </row>
    <row r="97" spans="3:5" x14ac:dyDescent="0.3">
      <c r="C97" s="197" t="s">
        <v>503</v>
      </c>
      <c r="D97" s="196" t="s">
        <v>505</v>
      </c>
      <c r="E97" s="196" t="s">
        <v>457</v>
      </c>
    </row>
    <row r="98" spans="3:5" x14ac:dyDescent="0.3">
      <c r="C98" s="25" t="s">
        <v>506</v>
      </c>
      <c r="D98" s="27" t="s">
        <v>508</v>
      </c>
      <c r="E98" s="27"/>
    </row>
    <row r="99" spans="3:5" x14ac:dyDescent="0.3">
      <c r="C99" s="25" t="s">
        <v>509</v>
      </c>
      <c r="D99" s="27" t="s">
        <v>511</v>
      </c>
      <c r="E99" s="27"/>
    </row>
    <row r="100" spans="3:5" x14ac:dyDescent="0.3">
      <c r="C100" s="25" t="s">
        <v>512</v>
      </c>
      <c r="D100" s="27" t="s">
        <v>514</v>
      </c>
      <c r="E100" s="27"/>
    </row>
    <row r="101" spans="3:5" x14ac:dyDescent="0.3">
      <c r="C101" s="25" t="s">
        <v>515</v>
      </c>
      <c r="D101" s="27" t="s">
        <v>517</v>
      </c>
      <c r="E101" s="27"/>
    </row>
    <row r="102" spans="3:5" x14ac:dyDescent="0.3">
      <c r="C102" s="197" t="s">
        <v>518</v>
      </c>
      <c r="D102" s="196" t="s">
        <v>520</v>
      </c>
      <c r="E102" s="196" t="s">
        <v>457</v>
      </c>
    </row>
    <row r="103" spans="3:5" x14ac:dyDescent="0.3">
      <c r="C103" s="25" t="s">
        <v>521</v>
      </c>
      <c r="D103" s="27" t="s">
        <v>523</v>
      </c>
      <c r="E103" s="27"/>
    </row>
    <row r="104" spans="3:5" x14ac:dyDescent="0.3">
      <c r="C104" s="197" t="s">
        <v>524</v>
      </c>
      <c r="D104" s="196" t="s">
        <v>526</v>
      </c>
      <c r="E104" s="196" t="s">
        <v>457</v>
      </c>
    </row>
    <row r="105" spans="3:5" x14ac:dyDescent="0.3">
      <c r="C105" s="25" t="s">
        <v>527</v>
      </c>
      <c r="D105" s="27" t="s">
        <v>529</v>
      </c>
      <c r="E105" s="27"/>
    </row>
    <row r="106" spans="3:5" x14ac:dyDescent="0.3">
      <c r="C106" s="25" t="s">
        <v>530</v>
      </c>
      <c r="D106" s="27" t="s">
        <v>532</v>
      </c>
      <c r="E106" s="27"/>
    </row>
    <row r="107" spans="3:5" x14ac:dyDescent="0.3">
      <c r="C107" s="197" t="s">
        <v>533</v>
      </c>
      <c r="D107" s="196" t="s">
        <v>535</v>
      </c>
      <c r="E107" s="196" t="s">
        <v>457</v>
      </c>
    </row>
    <row r="108" spans="3:5" x14ac:dyDescent="0.3">
      <c r="C108" s="25" t="s">
        <v>536</v>
      </c>
      <c r="D108" s="27" t="s">
        <v>538</v>
      </c>
      <c r="E108" s="27"/>
    </row>
    <row r="109" spans="3:5" x14ac:dyDescent="0.3">
      <c r="C109" s="25" t="s">
        <v>539</v>
      </c>
      <c r="D109" s="27" t="s">
        <v>541</v>
      </c>
      <c r="E109" s="27"/>
    </row>
    <row r="110" spans="3:5" x14ac:dyDescent="0.3">
      <c r="C110" s="25" t="s">
        <v>542</v>
      </c>
      <c r="D110" s="27" t="s">
        <v>544</v>
      </c>
      <c r="E110" s="27"/>
    </row>
    <row r="111" spans="3:5" x14ac:dyDescent="0.3">
      <c r="C111" s="25" t="s">
        <v>545</v>
      </c>
      <c r="D111" s="27" t="s">
        <v>547</v>
      </c>
      <c r="E111" s="27"/>
    </row>
    <row r="112" spans="3:5" x14ac:dyDescent="0.3">
      <c r="C112" s="25" t="s">
        <v>548</v>
      </c>
      <c r="D112" s="27" t="s">
        <v>550</v>
      </c>
      <c r="E112" s="27"/>
    </row>
    <row r="113" spans="2:5" x14ac:dyDescent="0.3">
      <c r="C113" s="25" t="s">
        <v>551</v>
      </c>
      <c r="D113" s="27" t="s">
        <v>553</v>
      </c>
      <c r="E113" s="27"/>
    </row>
    <row r="114" spans="2:5" x14ac:dyDescent="0.3">
      <c r="C114" s="25" t="s">
        <v>554</v>
      </c>
      <c r="D114" s="27" t="s">
        <v>556</v>
      </c>
      <c r="E114" s="27"/>
    </row>
    <row r="115" spans="2:5" x14ac:dyDescent="0.3">
      <c r="C115" s="25" t="s">
        <v>557</v>
      </c>
      <c r="D115" s="27" t="s">
        <v>559</v>
      </c>
      <c r="E115" s="27"/>
    </row>
    <row r="116" spans="2:5" ht="15" thickBot="1" x14ac:dyDescent="0.35">
      <c r="C116" s="28" t="s">
        <v>560</v>
      </c>
      <c r="D116" s="29" t="s">
        <v>562</v>
      </c>
      <c r="E116" s="29"/>
    </row>
    <row r="117" spans="2:5" ht="15" thickTop="1" x14ac:dyDescent="0.3"/>
    <row r="119" spans="2:5" x14ac:dyDescent="0.3">
      <c r="B119" t="s">
        <v>258</v>
      </c>
      <c r="C119" t="s">
        <v>140</v>
      </c>
      <c r="E119"/>
    </row>
    <row r="120" spans="2:5" x14ac:dyDescent="0.3">
      <c r="B120" t="s">
        <v>260</v>
      </c>
      <c r="C120" t="s">
        <v>140</v>
      </c>
      <c r="E120"/>
    </row>
    <row r="121" spans="2:5" x14ac:dyDescent="0.3">
      <c r="B121" t="s">
        <v>261</v>
      </c>
      <c r="C121" t="s">
        <v>140</v>
      </c>
      <c r="E121"/>
    </row>
    <row r="122" spans="2:5" x14ac:dyDescent="0.3">
      <c r="B122" s="182" t="s">
        <v>262</v>
      </c>
      <c r="C122" s="182" t="s">
        <v>277</v>
      </c>
      <c r="D122" s="182"/>
    </row>
    <row r="123" spans="2:5" x14ac:dyDescent="0.3">
      <c r="B123" t="s">
        <v>263</v>
      </c>
      <c r="C123" s="182" t="s">
        <v>277</v>
      </c>
      <c r="D123" s="182"/>
    </row>
    <row r="124" spans="2:5" x14ac:dyDescent="0.3">
      <c r="B124" t="s">
        <v>264</v>
      </c>
      <c r="C124" s="182" t="s">
        <v>277</v>
      </c>
      <c r="D124" s="182">
        <v>2</v>
      </c>
      <c r="E124" s="182">
        <v>3</v>
      </c>
    </row>
    <row r="125" spans="2:5" x14ac:dyDescent="0.3">
      <c r="B125" t="s">
        <v>265</v>
      </c>
      <c r="C125" s="182" t="s">
        <v>277</v>
      </c>
      <c r="D125" s="182">
        <v>2</v>
      </c>
      <c r="E125" s="182">
        <v>3</v>
      </c>
    </row>
    <row r="126" spans="2:5" x14ac:dyDescent="0.3">
      <c r="B126" t="s">
        <v>266</v>
      </c>
      <c r="C126" s="182">
        <v>3</v>
      </c>
      <c r="D126" s="182"/>
    </row>
    <row r="127" spans="2:5" x14ac:dyDescent="0.3">
      <c r="B127" t="s">
        <v>267</v>
      </c>
      <c r="C127" s="182">
        <v>3</v>
      </c>
      <c r="D127" s="182"/>
    </row>
    <row r="128" spans="2:5" x14ac:dyDescent="0.3">
      <c r="B128" t="s">
        <v>268</v>
      </c>
      <c r="C128" t="s">
        <v>140</v>
      </c>
      <c r="E128"/>
    </row>
    <row r="129" spans="2:5" x14ac:dyDescent="0.3">
      <c r="B129" t="s">
        <v>269</v>
      </c>
      <c r="C129" t="s">
        <v>140</v>
      </c>
      <c r="E129"/>
    </row>
    <row r="130" spans="2:5" x14ac:dyDescent="0.3">
      <c r="B130" t="s">
        <v>270</v>
      </c>
      <c r="C130" t="s">
        <v>140</v>
      </c>
      <c r="E130"/>
    </row>
    <row r="131" spans="2:5" x14ac:dyDescent="0.3">
      <c r="B131" t="s">
        <v>271</v>
      </c>
      <c r="C131" t="s">
        <v>140</v>
      </c>
      <c r="E131"/>
    </row>
    <row r="132" spans="2:5" x14ac:dyDescent="0.3">
      <c r="B132" t="s">
        <v>272</v>
      </c>
      <c r="C132" t="s">
        <v>140</v>
      </c>
      <c r="E132"/>
    </row>
  </sheetData>
  <mergeCells count="4">
    <mergeCell ref="J2:T2"/>
    <mergeCell ref="F2:H2"/>
    <mergeCell ref="V2:AF2"/>
    <mergeCell ref="A3:B3"/>
  </mergeCells>
  <phoneticPr fontId="22" type="noConversion"/>
  <conditionalFormatting sqref="F3:H3">
    <cfRule type="containsText" dxfId="7" priority="13" operator="containsText" text="A">
      <formula>NOT(ISERROR(SEARCH("A",F3)))</formula>
    </cfRule>
    <cfRule type="containsText" dxfId="6" priority="14" operator="containsText" text="NC">
      <formula>NOT(ISERROR(SEARCH("NC",F3)))</formula>
    </cfRule>
    <cfRule type="containsText" dxfId="5" priority="15" operator="containsText" text="B">
      <formula>NOT(ISERROR(SEARCH("B",F3)))</formula>
    </cfRule>
    <cfRule type="containsText" dxfId="4" priority="16" operator="containsText" text="C">
      <formula>NOT(ISERROR(SEARCH("C",F3)))</formula>
    </cfRule>
  </conditionalFormatting>
  <conditionalFormatting sqref="J4:T19 V4:AF19">
    <cfRule type="containsText" dxfId="3" priority="21" operator="containsText" text="A">
      <formula>NOT(ISERROR(SEARCH("A",J4)))</formula>
    </cfRule>
    <cfRule type="containsText" dxfId="2" priority="22" operator="containsText" text="NC">
      <formula>NOT(ISERROR(SEARCH("NC",J4)))</formula>
    </cfRule>
    <cfRule type="containsText" dxfId="1" priority="23" operator="containsText" text="B">
      <formula>NOT(ISERROR(SEARCH("B",J4)))</formula>
    </cfRule>
    <cfRule type="containsText" dxfId="0" priority="24" operator="containsText" text="C">
      <formula>NOT(ISERROR(SEARCH("C",J4)))</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ea6a32f-74ee-42d7-bc95-892a32a5f7bb">
      <Terms xmlns="http://schemas.microsoft.com/office/infopath/2007/PartnerControls"/>
    </lcf76f155ced4ddcb4097134ff3c332f>
    <TaxCatchAll xmlns="9b1a2740-db1e-4d72-9b3d-0a7d999a78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249EAE6D1DEF49B18D590B72C5C1D3" ma:contentTypeVersion="14" ma:contentTypeDescription="Crée un document." ma:contentTypeScope="" ma:versionID="4645107edc82decbad7115d68f1e998c">
  <xsd:schema xmlns:xsd="http://www.w3.org/2001/XMLSchema" xmlns:xs="http://www.w3.org/2001/XMLSchema" xmlns:p="http://schemas.microsoft.com/office/2006/metadata/properties" xmlns:ns2="8ea6a32f-74ee-42d7-bc95-892a32a5f7bb" xmlns:ns3="9b1a2740-db1e-4d72-9b3d-0a7d999a7890" targetNamespace="http://schemas.microsoft.com/office/2006/metadata/properties" ma:root="true" ma:fieldsID="5639aa4630425e00fdf2d4a6fa99c12c" ns2:_="" ns3:_="">
    <xsd:import namespace="8ea6a32f-74ee-42d7-bc95-892a32a5f7bb"/>
    <xsd:import namespace="9b1a2740-db1e-4d72-9b3d-0a7d999a78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a6a32f-74ee-42d7-bc95-892a32a5f7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1a2740-db1e-4d72-9b3d-0a7d999a7890"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9e3b3b06-a30c-4fcb-a783-c991d8d27e21}" ma:internalName="TaxCatchAll" ma:showField="CatchAllData" ma:web="9b1a2740-db1e-4d72-9b3d-0a7d999a78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A6BF83-BD70-4BA5-8FBD-5415B388F2B2}">
  <ds:schemaRefs>
    <ds:schemaRef ds:uri="http://schemas.microsoft.com/sharepoint/v3/contenttype/forms"/>
  </ds:schemaRefs>
</ds:datastoreItem>
</file>

<file path=customXml/itemProps2.xml><?xml version="1.0" encoding="utf-8"?>
<ds:datastoreItem xmlns:ds="http://schemas.openxmlformats.org/officeDocument/2006/customXml" ds:itemID="{3E9B6581-7B19-461D-ABA7-4253C696CC3C}">
  <ds:schemaRefs>
    <ds:schemaRef ds:uri="http://schemas.microsoft.com/office/2006/metadata/properties"/>
    <ds:schemaRef ds:uri="http://schemas.microsoft.com/office/infopath/2007/PartnerControls"/>
    <ds:schemaRef ds:uri="8ea6a32f-74ee-42d7-bc95-892a32a5f7bb"/>
    <ds:schemaRef ds:uri="9b1a2740-db1e-4d72-9b3d-0a7d999a7890"/>
  </ds:schemaRefs>
</ds:datastoreItem>
</file>

<file path=customXml/itemProps3.xml><?xml version="1.0" encoding="utf-8"?>
<ds:datastoreItem xmlns:ds="http://schemas.openxmlformats.org/officeDocument/2006/customXml" ds:itemID="{267E9A09-7A2A-401A-9C8B-0C054770C9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a6a32f-74ee-42d7-bc95-892a32a5f7bb"/>
    <ds:schemaRef ds:uri="9b1a2740-db1e-4d72-9b3d-0a7d999a78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37</vt:i4>
      </vt:variant>
    </vt:vector>
  </HeadingPairs>
  <TitlesOfParts>
    <vt:vector size="48" baseType="lpstr">
      <vt:lpstr>0. Mode d'emploi</vt:lpstr>
      <vt:lpstr>Conditionnement</vt:lpstr>
      <vt:lpstr>1. Lieux et conditionnements</vt:lpstr>
      <vt:lpstr>2. Inventaire</vt:lpstr>
      <vt:lpstr>3. Produits Préoccupants</vt:lpstr>
      <vt:lpstr>4. Erreurs</vt:lpstr>
      <vt:lpstr>5. Résultats (old)</vt:lpstr>
      <vt:lpstr>5. Résultats</vt:lpstr>
      <vt:lpstr>InventaireSignalitique</vt:lpstr>
      <vt:lpstr>ComboValue</vt:lpstr>
      <vt:lpstr>Seuils</vt:lpstr>
      <vt:lpstr>C_01</vt:lpstr>
      <vt:lpstr>C_01b</vt:lpstr>
      <vt:lpstr>C_02</vt:lpstr>
      <vt:lpstr>C_03</vt:lpstr>
      <vt:lpstr>C_04</vt:lpstr>
      <vt:lpstr>C_05</vt:lpstr>
      <vt:lpstr>C_06</vt:lpstr>
      <vt:lpstr>C_07</vt:lpstr>
      <vt:lpstr>C_08</vt:lpstr>
      <vt:lpstr>C_09</vt:lpstr>
      <vt:lpstr>C_10</vt:lpstr>
      <vt:lpstr>C_11</vt:lpstr>
      <vt:lpstr>C_12</vt:lpstr>
      <vt:lpstr>C_13</vt:lpstr>
      <vt:lpstr>C_14</vt:lpstr>
      <vt:lpstr>C_15</vt:lpstr>
      <vt:lpstr>C_16</vt:lpstr>
      <vt:lpstr>C_17</vt:lpstr>
      <vt:lpstr>D_01</vt:lpstr>
      <vt:lpstr>D_01b</vt:lpstr>
      <vt:lpstr>D_02</vt:lpstr>
      <vt:lpstr>D_03</vt:lpstr>
      <vt:lpstr>D_04</vt:lpstr>
      <vt:lpstr>D_05</vt:lpstr>
      <vt:lpstr>D_06</vt:lpstr>
      <vt:lpstr>D_07</vt:lpstr>
      <vt:lpstr>D_08</vt:lpstr>
      <vt:lpstr>D_09</vt:lpstr>
      <vt:lpstr>D_10</vt:lpstr>
      <vt:lpstr>D_11</vt:lpstr>
      <vt:lpstr>D_12</vt:lpstr>
      <vt:lpstr>D_13</vt:lpstr>
      <vt:lpstr>D_14</vt:lpstr>
      <vt:lpstr>Gaz_Fr</vt:lpstr>
      <vt:lpstr>Gaz_Nl</vt:lpstr>
      <vt:lpstr>Tous_Fr</vt:lpstr>
      <vt:lpstr>Tous_Nl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2026-08-05T14:00:00Z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0x01010091249EAE6D1DEF49B18D590B72C5C1D3</vt:lpwstr>
  </property>
  <property fmtid="{D5CDD505-2E9C-101B-9397-08002B2CF9AE}" pid="3" name="MediaServiceImageTags">
    <vt:lpwstr/>
  </property>
</Properties>
</file>